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r.N\Desktop\Dossiers\Haltéro\ASLDD\2019-2020\Listings\"/>
    </mc:Choice>
  </mc:AlternateContent>
  <xr:revisionPtr revIDLastSave="0" documentId="13_ncr:1_{1EE343F4-DFF2-469D-A2AA-107769191DE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EMININES" sheetId="3" r:id="rId1"/>
    <sheet name="MASCULINS" sheetId="5" r:id="rId2"/>
    <sheet name="Minima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FEMININES!$A$1:$X$8</definedName>
    <definedName name="_xlnm.Print_Area" localSheetId="1">MASCULINS!$A$1:$X$14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9" i="3" l="1"/>
  <c r="O107" i="3"/>
  <c r="O159" i="5" l="1"/>
  <c r="O160" i="5"/>
  <c r="O161" i="5"/>
  <c r="O155" i="5" l="1"/>
  <c r="V54" i="3" l="1"/>
  <c r="S54" i="3"/>
  <c r="O54" i="3"/>
  <c r="T54" i="3" s="1"/>
  <c r="AC54" i="3" l="1"/>
  <c r="AJ54" i="3"/>
  <c r="AB54" i="3"/>
  <c r="AI54" i="3"/>
  <c r="W54" i="3"/>
  <c r="AD54" i="3"/>
  <c r="AH54" i="3"/>
  <c r="AG54" i="3"/>
  <c r="AF54" i="3"/>
  <c r="AE54" i="3"/>
  <c r="AN54" i="3" l="1"/>
  <c r="AK54" i="3"/>
  <c r="AM54" i="3" s="1"/>
  <c r="U54" i="3" s="1"/>
  <c r="V93" i="5" l="1"/>
  <c r="S93" i="5"/>
  <c r="O93" i="5"/>
  <c r="S59" i="3"/>
  <c r="S58" i="3"/>
  <c r="S57" i="3"/>
  <c r="S56" i="3"/>
  <c r="O59" i="3"/>
  <c r="O58" i="3"/>
  <c r="O57" i="3"/>
  <c r="O56" i="3"/>
  <c r="V59" i="3"/>
  <c r="V58" i="3"/>
  <c r="V57" i="3"/>
  <c r="V56" i="3"/>
  <c r="T93" i="5" l="1"/>
  <c r="AJ93" i="5" s="1"/>
  <c r="T57" i="3"/>
  <c r="AH57" i="3" s="1"/>
  <c r="T58" i="3"/>
  <c r="AD58" i="3" s="1"/>
  <c r="T59" i="3"/>
  <c r="AE59" i="3" s="1"/>
  <c r="T56" i="3"/>
  <c r="AI56" i="3" s="1"/>
  <c r="W57" i="3"/>
  <c r="AG58" i="3"/>
  <c r="AC58" i="3"/>
  <c r="W56" i="3"/>
  <c r="AH56" i="3"/>
  <c r="AG56" i="3" l="1"/>
  <c r="AJ56" i="3"/>
  <c r="AE58" i="3"/>
  <c r="W59" i="3"/>
  <c r="W93" i="5"/>
  <c r="AE93" i="5"/>
  <c r="AF93" i="5"/>
  <c r="AG93" i="5"/>
  <c r="AI93" i="5"/>
  <c r="AH93" i="5"/>
  <c r="AC93" i="5"/>
  <c r="AB93" i="5"/>
  <c r="AD93" i="5"/>
  <c r="AD57" i="3"/>
  <c r="AB57" i="3"/>
  <c r="AI57" i="3"/>
  <c r="W58" i="3"/>
  <c r="AH59" i="3"/>
  <c r="AF58" i="3"/>
  <c r="AI59" i="3"/>
  <c r="AB56" i="3"/>
  <c r="AB58" i="3"/>
  <c r="AE57" i="3"/>
  <c r="AG57" i="3"/>
  <c r="AJ59" i="3"/>
  <c r="AN59" i="3" s="1"/>
  <c r="AC56" i="3"/>
  <c r="AJ58" i="3"/>
  <c r="AF57" i="3"/>
  <c r="AC57" i="3"/>
  <c r="AC59" i="3"/>
  <c r="AD56" i="3"/>
  <c r="AI58" i="3"/>
  <c r="AH58" i="3"/>
  <c r="AJ57" i="3"/>
  <c r="AB59" i="3"/>
  <c r="AE56" i="3"/>
  <c r="AF59" i="3"/>
  <c r="AD59" i="3"/>
  <c r="AG59" i="3"/>
  <c r="AF56" i="3"/>
  <c r="AK56" i="3" s="1"/>
  <c r="AM56" i="3" s="1"/>
  <c r="AN93" i="5" l="1"/>
  <c r="AK57" i="3"/>
  <c r="AM57" i="3" s="1"/>
  <c r="AK93" i="5"/>
  <c r="AM93" i="5" s="1"/>
  <c r="U93" i="5" s="1"/>
  <c r="AN58" i="3"/>
  <c r="AK59" i="3"/>
  <c r="AM59" i="3" s="1"/>
  <c r="U59" i="3" s="1"/>
  <c r="AK58" i="3"/>
  <c r="AM58" i="3" s="1"/>
  <c r="U58" i="3" s="1"/>
  <c r="AN57" i="3"/>
  <c r="U57" i="3" s="1"/>
  <c r="AN56" i="3"/>
  <c r="U56" i="3" s="1"/>
  <c r="O13" i="5" l="1"/>
  <c r="O12" i="5"/>
  <c r="O11" i="5"/>
  <c r="O10" i="5"/>
  <c r="O9" i="5"/>
  <c r="S13" i="5"/>
  <c r="S12" i="5"/>
  <c r="S11" i="5"/>
  <c r="S10" i="5"/>
  <c r="S9" i="5"/>
  <c r="V13" i="5"/>
  <c r="V12" i="5"/>
  <c r="V11" i="5"/>
  <c r="V10" i="5"/>
  <c r="V9" i="5"/>
  <c r="T10" i="5" l="1"/>
  <c r="T9" i="5"/>
  <c r="AF9" i="5" s="1"/>
  <c r="T11" i="5"/>
  <c r="AF11" i="5" s="1"/>
  <c r="T13" i="5"/>
  <c r="AJ13" i="5" s="1"/>
  <c r="T12" i="5"/>
  <c r="AG12" i="5" s="1"/>
  <c r="W11" i="5"/>
  <c r="AJ11" i="5"/>
  <c r="AI11" i="5"/>
  <c r="AD10" i="5"/>
  <c r="AB10" i="5"/>
  <c r="AG10" i="5"/>
  <c r="AF10" i="5"/>
  <c r="AC10" i="5"/>
  <c r="AJ10" i="5"/>
  <c r="AI10" i="5"/>
  <c r="W10" i="5"/>
  <c r="AH10" i="5"/>
  <c r="AE10" i="5"/>
  <c r="AD13" i="5"/>
  <c r="AC13" i="5"/>
  <c r="AI13" i="5"/>
  <c r="W13" i="5"/>
  <c r="AF13" i="5"/>
  <c r="AD9" i="5"/>
  <c r="AI9" i="5"/>
  <c r="W9" i="5"/>
  <c r="AH9" i="5"/>
  <c r="AE9" i="5"/>
  <c r="AC9" i="5"/>
  <c r="AJ9" i="5"/>
  <c r="AG9" i="5"/>
  <c r="AH12" i="5"/>
  <c r="AC12" i="5"/>
  <c r="AB12" i="5"/>
  <c r="AD12" i="5"/>
  <c r="AE12" i="5"/>
  <c r="AF12" i="5"/>
  <c r="AB9" i="5" l="1"/>
  <c r="AC11" i="5"/>
  <c r="AH13" i="5"/>
  <c r="AE13" i="5"/>
  <c r="AG13" i="5"/>
  <c r="AB13" i="5"/>
  <c r="AE11" i="5"/>
  <c r="AH11" i="5"/>
  <c r="AB11" i="5"/>
  <c r="AJ12" i="5"/>
  <c r="W12" i="5"/>
  <c r="AI12" i="5"/>
  <c r="AG11" i="5"/>
  <c r="AD11" i="5"/>
  <c r="AN9" i="5"/>
  <c r="AK9" i="5"/>
  <c r="AM9" i="5" s="1"/>
  <c r="U9" i="5" s="1"/>
  <c r="AK10" i="5"/>
  <c r="AM10" i="5" s="1"/>
  <c r="AN10" i="5"/>
  <c r="AK12" i="5" l="1"/>
  <c r="AM12" i="5" s="1"/>
  <c r="AK13" i="5"/>
  <c r="AM13" i="5" s="1"/>
  <c r="AN13" i="5"/>
  <c r="AN12" i="5"/>
  <c r="AN11" i="5"/>
  <c r="AK11" i="5"/>
  <c r="AM11" i="5" s="1"/>
  <c r="U10" i="5"/>
  <c r="U12" i="5" l="1"/>
  <c r="U13" i="5"/>
  <c r="U11" i="5"/>
  <c r="S113" i="5"/>
  <c r="S112" i="5"/>
  <c r="S111" i="5"/>
  <c r="S110" i="5"/>
  <c r="S109" i="5"/>
  <c r="O113" i="5"/>
  <c r="O112" i="5"/>
  <c r="O111" i="5"/>
  <c r="O110" i="5"/>
  <c r="O109" i="5"/>
  <c r="V113" i="5"/>
  <c r="V112" i="5"/>
  <c r="V111" i="5"/>
  <c r="V110" i="5"/>
  <c r="V109" i="5"/>
  <c r="S108" i="5"/>
  <c r="S107" i="5"/>
  <c r="S106" i="5"/>
  <c r="S105" i="5"/>
  <c r="S104" i="5"/>
  <c r="O108" i="5"/>
  <c r="O107" i="5"/>
  <c r="O106" i="5"/>
  <c r="O105" i="5"/>
  <c r="O104" i="5"/>
  <c r="V108" i="5"/>
  <c r="V107" i="5"/>
  <c r="V106" i="5"/>
  <c r="V105" i="5"/>
  <c r="V104" i="5"/>
  <c r="S103" i="5"/>
  <c r="S102" i="5"/>
  <c r="S101" i="5"/>
  <c r="S100" i="5"/>
  <c r="S99" i="5"/>
  <c r="O103" i="5"/>
  <c r="O102" i="5"/>
  <c r="O101" i="5"/>
  <c r="O100" i="5"/>
  <c r="O99" i="5"/>
  <c r="V103" i="5"/>
  <c r="V102" i="5"/>
  <c r="V101" i="5"/>
  <c r="V100" i="5"/>
  <c r="V99" i="5"/>
  <c r="S98" i="5"/>
  <c r="S97" i="5"/>
  <c r="S96" i="5"/>
  <c r="S95" i="5"/>
  <c r="S94" i="5"/>
  <c r="O98" i="5"/>
  <c r="O97" i="5"/>
  <c r="O96" i="5"/>
  <c r="T96" i="5" s="1"/>
  <c r="O95" i="5"/>
  <c r="O94" i="5"/>
  <c r="V98" i="5"/>
  <c r="V97" i="5"/>
  <c r="V96" i="5"/>
  <c r="V95" i="5"/>
  <c r="V94" i="5"/>
  <c r="T110" i="5" l="1"/>
  <c r="T100" i="5"/>
  <c r="T104" i="5"/>
  <c r="T97" i="5"/>
  <c r="AG97" i="5" s="1"/>
  <c r="T113" i="5"/>
  <c r="AJ113" i="5" s="1"/>
  <c r="T105" i="5"/>
  <c r="W105" i="5" s="1"/>
  <c r="T95" i="5"/>
  <c r="AD95" i="5" s="1"/>
  <c r="T94" i="5"/>
  <c r="AD94" i="5" s="1"/>
  <c r="T98" i="5"/>
  <c r="AD110" i="5"/>
  <c r="T106" i="5"/>
  <c r="T111" i="5"/>
  <c r="AB111" i="5" s="1"/>
  <c r="T102" i="5"/>
  <c r="AE102" i="5" s="1"/>
  <c r="T109" i="5"/>
  <c r="AB109" i="5" s="1"/>
  <c r="T112" i="5"/>
  <c r="AD112" i="5" s="1"/>
  <c r="T103" i="5"/>
  <c r="AJ103" i="5" s="1"/>
  <c r="AD113" i="5"/>
  <c r="AB113" i="5"/>
  <c r="AI113" i="5"/>
  <c r="W113" i="5"/>
  <c r="AG113" i="5"/>
  <c r="AH113" i="5"/>
  <c r="AB110" i="5"/>
  <c r="AE110" i="5"/>
  <c r="AG110" i="5"/>
  <c r="AH110" i="5"/>
  <c r="AF110" i="5"/>
  <c r="W110" i="5"/>
  <c r="AI110" i="5"/>
  <c r="AJ110" i="5"/>
  <c r="AC110" i="5"/>
  <c r="T107" i="5"/>
  <c r="AG107" i="5" s="1"/>
  <c r="T108" i="5"/>
  <c r="AJ108" i="5" s="1"/>
  <c r="AF104" i="5"/>
  <c r="AE104" i="5"/>
  <c r="AD104" i="5"/>
  <c r="AI104" i="5"/>
  <c r="W104" i="5"/>
  <c r="AC104" i="5"/>
  <c r="AJ104" i="5"/>
  <c r="AB104" i="5"/>
  <c r="AG104" i="5"/>
  <c r="AH104" i="5"/>
  <c r="AE105" i="5"/>
  <c r="AC105" i="5"/>
  <c r="AJ106" i="5"/>
  <c r="AB106" i="5"/>
  <c r="AC106" i="5"/>
  <c r="AI106" i="5"/>
  <c r="W106" i="5"/>
  <c r="AE106" i="5"/>
  <c r="AH106" i="5"/>
  <c r="AG106" i="5"/>
  <c r="AF106" i="5"/>
  <c r="AD106" i="5"/>
  <c r="AF108" i="5"/>
  <c r="T101" i="5"/>
  <c r="AF101" i="5" s="1"/>
  <c r="T99" i="5"/>
  <c r="AE99" i="5" s="1"/>
  <c r="AJ100" i="5"/>
  <c r="AB100" i="5"/>
  <c r="AI100" i="5"/>
  <c r="W100" i="5"/>
  <c r="AF100" i="5"/>
  <c r="AH100" i="5"/>
  <c r="AC100" i="5"/>
  <c r="AG100" i="5"/>
  <c r="AE100" i="5"/>
  <c r="AD100" i="5"/>
  <c r="AI102" i="5"/>
  <c r="AJ102" i="5"/>
  <c r="AI97" i="5"/>
  <c r="AE98" i="5"/>
  <c r="AD98" i="5"/>
  <c r="AC98" i="5"/>
  <c r="AG98" i="5"/>
  <c r="AJ98" i="5"/>
  <c r="AB98" i="5"/>
  <c r="AI98" i="5"/>
  <c r="W98" i="5"/>
  <c r="AH98" i="5"/>
  <c r="AF98" i="5"/>
  <c r="AJ96" i="5"/>
  <c r="AB96" i="5"/>
  <c r="AI96" i="5"/>
  <c r="W96" i="5"/>
  <c r="AH96" i="5"/>
  <c r="AG96" i="5"/>
  <c r="AF96" i="5"/>
  <c r="AE96" i="5"/>
  <c r="AD96" i="5"/>
  <c r="AC96" i="5"/>
  <c r="AH97" i="5"/>
  <c r="AB97" i="5"/>
  <c r="AC97" i="5"/>
  <c r="AJ97" i="5"/>
  <c r="AD97" i="5"/>
  <c r="AE97" i="5"/>
  <c r="AF97" i="5"/>
  <c r="AG94" i="5" l="1"/>
  <c r="AE94" i="5"/>
  <c r="AC108" i="5"/>
  <c r="AC113" i="5"/>
  <c r="AF113" i="5"/>
  <c r="AE113" i="5"/>
  <c r="AG95" i="5"/>
  <c r="W94" i="5"/>
  <c r="AI94" i="5"/>
  <c r="AB94" i="5"/>
  <c r="AJ94" i="5"/>
  <c r="W97" i="5"/>
  <c r="AC94" i="5"/>
  <c r="AH94" i="5"/>
  <c r="AF94" i="5"/>
  <c r="AB95" i="5"/>
  <c r="AC95" i="5"/>
  <c r="W102" i="5"/>
  <c r="AG102" i="5"/>
  <c r="AH107" i="5"/>
  <c r="AI105" i="5"/>
  <c r="AD102" i="5"/>
  <c r="AG105" i="5"/>
  <c r="AJ95" i="5"/>
  <c r="AN95" i="5" s="1"/>
  <c r="AH95" i="5"/>
  <c r="AC102" i="5"/>
  <c r="AB105" i="5"/>
  <c r="AB102" i="5"/>
  <c r="AF107" i="5"/>
  <c r="AF105" i="5"/>
  <c r="AJ105" i="5"/>
  <c r="AH111" i="5"/>
  <c r="AF102" i="5"/>
  <c r="AE107" i="5"/>
  <c r="AH105" i="5"/>
  <c r="AD105" i="5"/>
  <c r="AC111" i="5"/>
  <c r="AF95" i="5"/>
  <c r="AI95" i="5"/>
  <c r="W95" i="5"/>
  <c r="AE95" i="5"/>
  <c r="AH102" i="5"/>
  <c r="AJ107" i="5"/>
  <c r="AE111" i="5"/>
  <c r="AE103" i="5"/>
  <c r="AC103" i="5"/>
  <c r="AF111" i="5"/>
  <c r="AD108" i="5"/>
  <c r="AJ111" i="5"/>
  <c r="AD101" i="5"/>
  <c r="AE101" i="5"/>
  <c r="AD111" i="5"/>
  <c r="AG101" i="5"/>
  <c r="AG108" i="5"/>
  <c r="AE108" i="5"/>
  <c r="AB101" i="5"/>
  <c r="AH101" i="5"/>
  <c r="AH108" i="5"/>
  <c r="AJ101" i="5"/>
  <c r="AD107" i="5"/>
  <c r="W108" i="5"/>
  <c r="AE112" i="5"/>
  <c r="AC101" i="5"/>
  <c r="AC107" i="5"/>
  <c r="AI108" i="5"/>
  <c r="AJ109" i="5"/>
  <c r="AC109" i="5"/>
  <c r="W101" i="5"/>
  <c r="AB108" i="5"/>
  <c r="AI101" i="5"/>
  <c r="AI107" i="5"/>
  <c r="AH112" i="5"/>
  <c r="AF112" i="5"/>
  <c r="AB112" i="5"/>
  <c r="AG112" i="5"/>
  <c r="AD109" i="5"/>
  <c r="W112" i="5"/>
  <c r="AG109" i="5"/>
  <c r="AE109" i="5"/>
  <c r="AC112" i="5"/>
  <c r="W109" i="5"/>
  <c r="AF109" i="5"/>
  <c r="AG111" i="5"/>
  <c r="AI112" i="5"/>
  <c r="AI109" i="5"/>
  <c r="W111" i="5"/>
  <c r="AJ112" i="5"/>
  <c r="AH109" i="5"/>
  <c r="AF103" i="5"/>
  <c r="AD103" i="5"/>
  <c r="AG103" i="5"/>
  <c r="AH103" i="5"/>
  <c r="W103" i="5"/>
  <c r="AI103" i="5"/>
  <c r="AI111" i="5"/>
  <c r="AB103" i="5"/>
  <c r="AI99" i="5"/>
  <c r="AC99" i="5"/>
  <c r="AK110" i="5"/>
  <c r="AM110" i="5" s="1"/>
  <c r="AN110" i="5"/>
  <c r="AN113" i="5"/>
  <c r="AK113" i="5"/>
  <c r="AM113" i="5" s="1"/>
  <c r="AB107" i="5"/>
  <c r="W107" i="5"/>
  <c r="AN104" i="5"/>
  <c r="AK104" i="5"/>
  <c r="AM104" i="5" s="1"/>
  <c r="AN106" i="5"/>
  <c r="AK106" i="5"/>
  <c r="AM106" i="5" s="1"/>
  <c r="AF99" i="5"/>
  <c r="AH99" i="5"/>
  <c r="AD99" i="5"/>
  <c r="W99" i="5"/>
  <c r="AB99" i="5"/>
  <c r="AJ99" i="5"/>
  <c r="AG99" i="5"/>
  <c r="AK100" i="5"/>
  <c r="AM100" i="5" s="1"/>
  <c r="AN100" i="5"/>
  <c r="AN102" i="5"/>
  <c r="AN96" i="5"/>
  <c r="AK96" i="5"/>
  <c r="AM96" i="5" s="1"/>
  <c r="AN98" i="5"/>
  <c r="AK98" i="5"/>
  <c r="AM98" i="5" s="1"/>
  <c r="AN97" i="5"/>
  <c r="AK97" i="5"/>
  <c r="AM97" i="5" s="1"/>
  <c r="AK95" i="5" l="1"/>
  <c r="AM95" i="5" s="1"/>
  <c r="AK105" i="5"/>
  <c r="AM105" i="5" s="1"/>
  <c r="AK102" i="5"/>
  <c r="AM102" i="5" s="1"/>
  <c r="AK94" i="5"/>
  <c r="AM94" i="5" s="1"/>
  <c r="AN105" i="5"/>
  <c r="AN94" i="5"/>
  <c r="AN108" i="5"/>
  <c r="AK108" i="5"/>
  <c r="AM108" i="5" s="1"/>
  <c r="U96" i="5"/>
  <c r="AK109" i="5"/>
  <c r="AM109" i="5" s="1"/>
  <c r="AK103" i="5"/>
  <c r="AM103" i="5" s="1"/>
  <c r="AK112" i="5"/>
  <c r="AM112" i="5" s="1"/>
  <c r="AK107" i="5"/>
  <c r="AM107" i="5" s="1"/>
  <c r="AN101" i="5"/>
  <c r="AK101" i="5"/>
  <c r="AM101" i="5" s="1"/>
  <c r="U101" i="5" s="1"/>
  <c r="AN107" i="5"/>
  <c r="AN103" i="5"/>
  <c r="AN112" i="5"/>
  <c r="AN109" i="5"/>
  <c r="U109" i="5" s="1"/>
  <c r="AN111" i="5"/>
  <c r="AK111" i="5"/>
  <c r="AM111" i="5" s="1"/>
  <c r="AK99" i="5"/>
  <c r="AM99" i="5" s="1"/>
  <c r="U110" i="5"/>
  <c r="U113" i="5"/>
  <c r="U104" i="5"/>
  <c r="U106" i="5"/>
  <c r="U105" i="5"/>
  <c r="AN99" i="5"/>
  <c r="U100" i="5"/>
  <c r="U102" i="5"/>
  <c r="U94" i="5"/>
  <c r="U97" i="5"/>
  <c r="U95" i="5"/>
  <c r="U98" i="5"/>
  <c r="U103" i="5" l="1"/>
  <c r="U111" i="5"/>
  <c r="U108" i="5"/>
  <c r="U107" i="5"/>
  <c r="U112" i="5"/>
  <c r="U99" i="5"/>
  <c r="S143" i="5"/>
  <c r="S142" i="5"/>
  <c r="S141" i="5"/>
  <c r="S140" i="5"/>
  <c r="S139" i="5"/>
  <c r="O143" i="5"/>
  <c r="O142" i="5"/>
  <c r="O141" i="5"/>
  <c r="O140" i="5"/>
  <c r="O139" i="5"/>
  <c r="V143" i="5"/>
  <c r="V142" i="5"/>
  <c r="V141" i="5"/>
  <c r="V140" i="5"/>
  <c r="V139" i="5"/>
  <c r="S138" i="5"/>
  <c r="S137" i="5"/>
  <c r="S136" i="5"/>
  <c r="S135" i="5"/>
  <c r="S134" i="5"/>
  <c r="O138" i="5"/>
  <c r="O137" i="5"/>
  <c r="O136" i="5"/>
  <c r="O135" i="5"/>
  <c r="O134" i="5"/>
  <c r="V138" i="5"/>
  <c r="V137" i="5"/>
  <c r="V136" i="5"/>
  <c r="V135" i="5"/>
  <c r="V134" i="5"/>
  <c r="S133" i="5"/>
  <c r="S132" i="5"/>
  <c r="S131" i="5"/>
  <c r="S130" i="5"/>
  <c r="S129" i="5"/>
  <c r="O133" i="5"/>
  <c r="O132" i="5"/>
  <c r="O131" i="5"/>
  <c r="O130" i="5"/>
  <c r="O129" i="5"/>
  <c r="V133" i="5"/>
  <c r="V132" i="5"/>
  <c r="V131" i="5"/>
  <c r="V130" i="5"/>
  <c r="V129" i="5"/>
  <c r="S128" i="5"/>
  <c r="S127" i="5"/>
  <c r="S126" i="5"/>
  <c r="S125" i="5"/>
  <c r="S124" i="5"/>
  <c r="O128" i="5"/>
  <c r="O127" i="5"/>
  <c r="O126" i="5"/>
  <c r="O125" i="5"/>
  <c r="O124" i="5"/>
  <c r="V128" i="5"/>
  <c r="V127" i="5"/>
  <c r="V126" i="5"/>
  <c r="V125" i="5"/>
  <c r="V124" i="5"/>
  <c r="S123" i="5"/>
  <c r="S122" i="5"/>
  <c r="S121" i="5"/>
  <c r="S120" i="5"/>
  <c r="S119" i="5"/>
  <c r="O123" i="5"/>
  <c r="O122" i="5"/>
  <c r="O121" i="5"/>
  <c r="O120" i="5"/>
  <c r="O119" i="5"/>
  <c r="V123" i="5"/>
  <c r="V122" i="5"/>
  <c r="V121" i="5"/>
  <c r="V120" i="5"/>
  <c r="V119" i="5"/>
  <c r="S118" i="5"/>
  <c r="S117" i="5"/>
  <c r="S116" i="5"/>
  <c r="S115" i="5"/>
  <c r="S114" i="5"/>
  <c r="O118" i="5"/>
  <c r="O117" i="5"/>
  <c r="O116" i="5"/>
  <c r="O115" i="5"/>
  <c r="O114" i="5"/>
  <c r="V118" i="5"/>
  <c r="V117" i="5"/>
  <c r="V116" i="5"/>
  <c r="V115" i="5"/>
  <c r="V114" i="5"/>
  <c r="T130" i="5" l="1"/>
  <c r="T136" i="5"/>
  <c r="T114" i="5"/>
  <c r="T132" i="5"/>
  <c r="W132" i="5" s="1"/>
  <c r="T119" i="5"/>
  <c r="T137" i="5"/>
  <c r="AG137" i="5" s="1"/>
  <c r="T115" i="5"/>
  <c r="AD115" i="5" s="1"/>
  <c r="T129" i="5"/>
  <c r="AF129" i="5" s="1"/>
  <c r="T127" i="5"/>
  <c r="T124" i="5"/>
  <c r="T139" i="5"/>
  <c r="AD139" i="5" s="1"/>
  <c r="AD130" i="5"/>
  <c r="T143" i="5"/>
  <c r="AE143" i="5" s="1"/>
  <c r="T126" i="5"/>
  <c r="AE126" i="5" s="1"/>
  <c r="T135" i="5"/>
  <c r="AD135" i="5" s="1"/>
  <c r="T121" i="5"/>
  <c r="W121" i="5" s="1"/>
  <c r="T120" i="5"/>
  <c r="AD120" i="5" s="1"/>
  <c r="T138" i="5"/>
  <c r="AG138" i="5" s="1"/>
  <c r="T122" i="5"/>
  <c r="AE122" i="5" s="1"/>
  <c r="T133" i="5"/>
  <c r="AD133" i="5" s="1"/>
  <c r="T141" i="5"/>
  <c r="AH141" i="5" s="1"/>
  <c r="T128" i="5"/>
  <c r="AJ128" i="5" s="1"/>
  <c r="T134" i="5"/>
  <c r="AG134" i="5" s="1"/>
  <c r="T142" i="5"/>
  <c r="AG142" i="5" s="1"/>
  <c r="T125" i="5"/>
  <c r="T140" i="5"/>
  <c r="AG140" i="5" s="1"/>
  <c r="W141" i="5"/>
  <c r="AG141" i="5"/>
  <c r="AE141" i="5"/>
  <c r="AG143" i="5"/>
  <c r="AH143" i="5"/>
  <c r="W143" i="5"/>
  <c r="AI143" i="5"/>
  <c r="AB143" i="5"/>
  <c r="AJ143" i="5"/>
  <c r="AC143" i="5"/>
  <c r="AF143" i="5"/>
  <c r="AD143" i="5"/>
  <c r="W137" i="5"/>
  <c r="AJ137" i="5"/>
  <c r="AB137" i="5"/>
  <c r="AI137" i="5"/>
  <c r="AF138" i="5"/>
  <c r="AJ136" i="5"/>
  <c r="AB136" i="5"/>
  <c r="AD136" i="5"/>
  <c r="AI136" i="5"/>
  <c r="W136" i="5"/>
  <c r="AH136" i="5"/>
  <c r="AG136" i="5"/>
  <c r="AF136" i="5"/>
  <c r="AE136" i="5"/>
  <c r="AC136" i="5"/>
  <c r="AH137" i="5"/>
  <c r="AC137" i="5"/>
  <c r="AD137" i="5"/>
  <c r="AE137" i="5"/>
  <c r="AF137" i="5"/>
  <c r="T131" i="5"/>
  <c r="AJ131" i="5" s="1"/>
  <c r="AB132" i="5"/>
  <c r="AG132" i="5"/>
  <c r="AI132" i="5"/>
  <c r="AE133" i="5"/>
  <c r="W133" i="5"/>
  <c r="AE130" i="5"/>
  <c r="AH132" i="5"/>
  <c r="AH130" i="5"/>
  <c r="AC132" i="5"/>
  <c r="AF130" i="5"/>
  <c r="AJ132" i="5"/>
  <c r="W130" i="5"/>
  <c r="AI130" i="5"/>
  <c r="AD132" i="5"/>
  <c r="AE132" i="5"/>
  <c r="AB130" i="5"/>
  <c r="AC130" i="5"/>
  <c r="AF132" i="5"/>
  <c r="AG130" i="5"/>
  <c r="AJ130" i="5"/>
  <c r="AG127" i="5"/>
  <c r="W127" i="5"/>
  <c r="AI127" i="5"/>
  <c r="AJ127" i="5"/>
  <c r="AF124" i="5"/>
  <c r="AD124" i="5"/>
  <c r="AE124" i="5"/>
  <c r="AC124" i="5"/>
  <c r="AJ124" i="5"/>
  <c r="AB124" i="5"/>
  <c r="AI124" i="5"/>
  <c r="W124" i="5"/>
  <c r="AH124" i="5"/>
  <c r="AG124" i="5"/>
  <c r="AD125" i="5"/>
  <c r="AC125" i="5"/>
  <c r="AJ125" i="5"/>
  <c r="AB125" i="5"/>
  <c r="AI125" i="5"/>
  <c r="W125" i="5"/>
  <c r="AG125" i="5"/>
  <c r="AF125" i="5"/>
  <c r="AH125" i="5"/>
  <c r="AE125" i="5"/>
  <c r="AH127" i="5"/>
  <c r="AC127" i="5"/>
  <c r="AB127" i="5"/>
  <c r="AD127" i="5"/>
  <c r="AE127" i="5"/>
  <c r="AF127" i="5"/>
  <c r="T123" i="5"/>
  <c r="AC123" i="5" s="1"/>
  <c r="AF119" i="5"/>
  <c r="AD119" i="5"/>
  <c r="AE119" i="5"/>
  <c r="AH119" i="5"/>
  <c r="AC119" i="5"/>
  <c r="AJ119" i="5"/>
  <c r="W119" i="5"/>
  <c r="AB119" i="5"/>
  <c r="AI119" i="5"/>
  <c r="AG119" i="5"/>
  <c r="AB122" i="5"/>
  <c r="AE120" i="5"/>
  <c r="AG120" i="5"/>
  <c r="AH120" i="5"/>
  <c r="W120" i="5"/>
  <c r="AI120" i="5"/>
  <c r="AJ120" i="5"/>
  <c r="AC120" i="5"/>
  <c r="AF120" i="5"/>
  <c r="AB120" i="5"/>
  <c r="T117" i="5"/>
  <c r="AC117" i="5" s="1"/>
  <c r="T116" i="5"/>
  <c r="AB116" i="5" s="1"/>
  <c r="T118" i="5"/>
  <c r="AH118" i="5" s="1"/>
  <c r="AF114" i="5"/>
  <c r="AE114" i="5"/>
  <c r="AD114" i="5"/>
  <c r="AH114" i="5"/>
  <c r="AC114" i="5"/>
  <c r="AJ114" i="5"/>
  <c r="AB114" i="5"/>
  <c r="AI114" i="5"/>
  <c r="W114" i="5"/>
  <c r="AG114" i="5"/>
  <c r="AE135" i="5" l="1"/>
  <c r="AG115" i="5"/>
  <c r="AF121" i="5"/>
  <c r="AH142" i="5"/>
  <c r="AC115" i="5"/>
  <c r="AJ121" i="5"/>
  <c r="AD129" i="5"/>
  <c r="AE142" i="5"/>
  <c r="AJ115" i="5"/>
  <c r="AH115" i="5"/>
  <c r="AJ135" i="5"/>
  <c r="AF115" i="5"/>
  <c r="AB123" i="5"/>
  <c r="AI121" i="5"/>
  <c r="AE115" i="5"/>
  <c r="AK115" i="5" s="1"/>
  <c r="AM115" i="5" s="1"/>
  <c r="AJ129" i="5"/>
  <c r="AC135" i="5"/>
  <c r="AH135" i="5"/>
  <c r="AC129" i="5"/>
  <c r="AC141" i="5"/>
  <c r="AE129" i="5"/>
  <c r="AB115" i="5"/>
  <c r="AH129" i="5"/>
  <c r="AH134" i="5"/>
  <c r="AI115" i="5"/>
  <c r="W129" i="5"/>
  <c r="AI135" i="5"/>
  <c r="AB134" i="5"/>
  <c r="AI141" i="5"/>
  <c r="AB135" i="5"/>
  <c r="AG135" i="5"/>
  <c r="W115" i="5"/>
  <c r="AG129" i="5"/>
  <c r="AI129" i="5"/>
  <c r="AF135" i="5"/>
  <c r="W135" i="5"/>
  <c r="AD134" i="5"/>
  <c r="AB141" i="5"/>
  <c r="AB129" i="5"/>
  <c r="AJ122" i="5"/>
  <c r="AF122" i="5"/>
  <c r="AG122" i="5"/>
  <c r="AF141" i="5"/>
  <c r="AH122" i="5"/>
  <c r="W122" i="5"/>
  <c r="AH138" i="5"/>
  <c r="W138" i="5"/>
  <c r="AD138" i="5"/>
  <c r="AH139" i="5"/>
  <c r="AE138" i="5"/>
  <c r="W139" i="5"/>
  <c r="AE116" i="5"/>
  <c r="AG139" i="5"/>
  <c r="AE139" i="5"/>
  <c r="AF139" i="5"/>
  <c r="AI133" i="5"/>
  <c r="AN133" i="5" s="1"/>
  <c r="AG133" i="5"/>
  <c r="AH133" i="5"/>
  <c r="AI138" i="5"/>
  <c r="AI139" i="5"/>
  <c r="AC122" i="5"/>
  <c r="AB133" i="5"/>
  <c r="AB138" i="5"/>
  <c r="AB139" i="5"/>
  <c r="AD122" i="5"/>
  <c r="AJ133" i="5"/>
  <c r="AJ138" i="5"/>
  <c r="AJ139" i="5"/>
  <c r="AI122" i="5"/>
  <c r="AC133" i="5"/>
  <c r="AC138" i="5"/>
  <c r="AC139" i="5"/>
  <c r="AF133" i="5"/>
  <c r="AF128" i="5"/>
  <c r="AC128" i="5"/>
  <c r="W118" i="5"/>
  <c r="AG126" i="5"/>
  <c r="AG128" i="5"/>
  <c r="AD118" i="5"/>
  <c r="W126" i="5"/>
  <c r="AH116" i="5"/>
  <c r="W117" i="5"/>
  <c r="AC121" i="5"/>
  <c r="AB121" i="5"/>
  <c r="AH126" i="5"/>
  <c r="AD128" i="5"/>
  <c r="W116" i="5"/>
  <c r="AE121" i="5"/>
  <c r="AI126" i="5"/>
  <c r="AH128" i="5"/>
  <c r="AE128" i="5"/>
  <c r="AG131" i="5"/>
  <c r="AD142" i="5"/>
  <c r="AI142" i="5"/>
  <c r="AF118" i="5"/>
  <c r="AJ116" i="5"/>
  <c r="AF123" i="5"/>
  <c r="AG121" i="5"/>
  <c r="AC126" i="5"/>
  <c r="AB126" i="5"/>
  <c r="W128" i="5"/>
  <c r="AH131" i="5"/>
  <c r="AB142" i="5"/>
  <c r="W142" i="5"/>
  <c r="AD121" i="5"/>
  <c r="W131" i="5"/>
  <c r="AF142" i="5"/>
  <c r="AD126" i="5"/>
  <c r="AJ126" i="5"/>
  <c r="AI128" i="5"/>
  <c r="AJ118" i="5"/>
  <c r="AD123" i="5"/>
  <c r="AH121" i="5"/>
  <c r="AF126" i="5"/>
  <c r="AB128" i="5"/>
  <c r="AE131" i="5"/>
  <c r="AD116" i="5"/>
  <c r="AC142" i="5"/>
  <c r="AI118" i="5"/>
  <c r="AF116" i="5"/>
  <c r="AH123" i="5"/>
  <c r="AE123" i="5"/>
  <c r="AI131" i="5"/>
  <c r="AJ134" i="5"/>
  <c r="AD141" i="5"/>
  <c r="AJ141" i="5"/>
  <c r="AB118" i="5"/>
  <c r="AG116" i="5"/>
  <c r="AG123" i="5"/>
  <c r="AC134" i="5"/>
  <c r="W123" i="5"/>
  <c r="AI134" i="5"/>
  <c r="AC118" i="5"/>
  <c r="AI123" i="5"/>
  <c r="AE134" i="5"/>
  <c r="AJ142" i="5"/>
  <c r="AG118" i="5"/>
  <c r="AE118" i="5"/>
  <c r="AI116" i="5"/>
  <c r="AJ123" i="5"/>
  <c r="W134" i="5"/>
  <c r="AF134" i="5"/>
  <c r="AC116" i="5"/>
  <c r="W140" i="5"/>
  <c r="AE140" i="5"/>
  <c r="AI140" i="5"/>
  <c r="AB140" i="5"/>
  <c r="AD140" i="5"/>
  <c r="AJ140" i="5"/>
  <c r="AC140" i="5"/>
  <c r="AF140" i="5"/>
  <c r="AH140" i="5"/>
  <c r="AN143" i="5"/>
  <c r="AK143" i="5"/>
  <c r="AM143" i="5" s="1"/>
  <c r="AK137" i="5"/>
  <c r="AM137" i="5" s="1"/>
  <c r="AN137" i="5"/>
  <c r="AN136" i="5"/>
  <c r="AK136" i="5"/>
  <c r="AM136" i="5" s="1"/>
  <c r="AD131" i="5"/>
  <c r="AC131" i="5"/>
  <c r="AB131" i="5"/>
  <c r="AF131" i="5"/>
  <c r="AK130" i="5"/>
  <c r="AM130" i="5" s="1"/>
  <c r="AN130" i="5"/>
  <c r="AN132" i="5"/>
  <c r="AK132" i="5"/>
  <c r="AM132" i="5" s="1"/>
  <c r="AN127" i="5"/>
  <c r="AK127" i="5"/>
  <c r="AM127" i="5" s="1"/>
  <c r="AN124" i="5"/>
  <c r="AK124" i="5"/>
  <c r="AM124" i="5" s="1"/>
  <c r="AK125" i="5"/>
  <c r="AM125" i="5" s="1"/>
  <c r="AN125" i="5"/>
  <c r="AN119" i="5"/>
  <c r="AK119" i="5"/>
  <c r="AM119" i="5" s="1"/>
  <c r="AK120" i="5"/>
  <c r="AM120" i="5" s="1"/>
  <c r="AN120" i="5"/>
  <c r="AF117" i="5"/>
  <c r="AB117" i="5"/>
  <c r="AG117" i="5"/>
  <c r="AE117" i="5"/>
  <c r="AI117" i="5"/>
  <c r="AD117" i="5"/>
  <c r="AH117" i="5"/>
  <c r="AJ117" i="5"/>
  <c r="AN114" i="5"/>
  <c r="AK114" i="5"/>
  <c r="AM114" i="5" s="1"/>
  <c r="AK128" i="5" l="1"/>
  <c r="AM128" i="5" s="1"/>
  <c r="AK135" i="5"/>
  <c r="AM135" i="5" s="1"/>
  <c r="AK133" i="5"/>
  <c r="AM133" i="5" s="1"/>
  <c r="U133" i="5" s="1"/>
  <c r="AN115" i="5"/>
  <c r="AN128" i="5"/>
  <c r="AN135" i="5"/>
  <c r="AN129" i="5"/>
  <c r="AN138" i="5"/>
  <c r="AK129" i="5"/>
  <c r="AM129" i="5" s="1"/>
  <c r="AN122" i="5"/>
  <c r="AN139" i="5"/>
  <c r="AK122" i="5"/>
  <c r="AM122" i="5" s="1"/>
  <c r="AK139" i="5"/>
  <c r="AM139" i="5" s="1"/>
  <c r="AN141" i="5"/>
  <c r="AK138" i="5"/>
  <c r="AM138" i="5" s="1"/>
  <c r="AN126" i="5"/>
  <c r="AN142" i="5"/>
  <c r="AN116" i="5"/>
  <c r="AN121" i="5"/>
  <c r="AK126" i="5"/>
  <c r="AM126" i="5" s="1"/>
  <c r="U126" i="5" s="1"/>
  <c r="AN118" i="5"/>
  <c r="AN123" i="5"/>
  <c r="AN134" i="5"/>
  <c r="AK142" i="5"/>
  <c r="AM142" i="5" s="1"/>
  <c r="AK121" i="5"/>
  <c r="AM121" i="5" s="1"/>
  <c r="U125" i="5"/>
  <c r="AK116" i="5"/>
  <c r="AM116" i="5" s="1"/>
  <c r="U124" i="5"/>
  <c r="AN131" i="5"/>
  <c r="AK141" i="5"/>
  <c r="AM141" i="5" s="1"/>
  <c r="U141" i="5" s="1"/>
  <c r="AK123" i="5"/>
  <c r="AM123" i="5" s="1"/>
  <c r="AK134" i="5"/>
  <c r="AM134" i="5" s="1"/>
  <c r="AK118" i="5"/>
  <c r="AM118" i="5" s="1"/>
  <c r="U137" i="5"/>
  <c r="U136" i="5"/>
  <c r="U120" i="5"/>
  <c r="AN140" i="5"/>
  <c r="AK140" i="5"/>
  <c r="AM140" i="5" s="1"/>
  <c r="U143" i="5"/>
  <c r="U135" i="5"/>
  <c r="U130" i="5"/>
  <c r="AK131" i="5"/>
  <c r="AM131" i="5" s="1"/>
  <c r="U129" i="5"/>
  <c r="U132" i="5"/>
  <c r="U128" i="5"/>
  <c r="U127" i="5"/>
  <c r="U119" i="5"/>
  <c r="AN117" i="5"/>
  <c r="AK117" i="5"/>
  <c r="AM117" i="5" s="1"/>
  <c r="U117" i="5" s="1"/>
  <c r="U114" i="5"/>
  <c r="U115" i="5"/>
  <c r="U138" i="5" l="1"/>
  <c r="U139" i="5"/>
  <c r="U134" i="5"/>
  <c r="U142" i="5"/>
  <c r="U122" i="5"/>
  <c r="U131" i="5"/>
  <c r="U121" i="5"/>
  <c r="U116" i="5"/>
  <c r="U118" i="5"/>
  <c r="U123" i="5"/>
  <c r="U140" i="5"/>
  <c r="AN273" i="5" l="1"/>
  <c r="AK273" i="5"/>
  <c r="AM273" i="5" s="1"/>
  <c r="W273" i="5"/>
  <c r="V273" i="5"/>
  <c r="T273" i="5"/>
  <c r="S273" i="5"/>
  <c r="O273" i="5"/>
  <c r="AN272" i="5"/>
  <c r="AK272" i="5"/>
  <c r="AM272" i="5" s="1"/>
  <c r="W272" i="5"/>
  <c r="V272" i="5"/>
  <c r="T272" i="5"/>
  <c r="S272" i="5"/>
  <c r="O272" i="5"/>
  <c r="AN271" i="5"/>
  <c r="AK271" i="5"/>
  <c r="AM271" i="5" s="1"/>
  <c r="U271" i="5" s="1"/>
  <c r="W271" i="5"/>
  <c r="V271" i="5"/>
  <c r="T271" i="5"/>
  <c r="S271" i="5"/>
  <c r="O271" i="5"/>
  <c r="AN270" i="5"/>
  <c r="AK270" i="5"/>
  <c r="AM270" i="5" s="1"/>
  <c r="W270" i="5"/>
  <c r="V270" i="5"/>
  <c r="T270" i="5"/>
  <c r="S270" i="5"/>
  <c r="O270" i="5"/>
  <c r="AN269" i="5"/>
  <c r="AK269" i="5"/>
  <c r="AM269" i="5" s="1"/>
  <c r="W269" i="5"/>
  <c r="V269" i="5"/>
  <c r="AE269" i="5" s="1"/>
  <c r="T269" i="5"/>
  <c r="S269" i="5"/>
  <c r="O269" i="5"/>
  <c r="AN268" i="5"/>
  <c r="AK268" i="5"/>
  <c r="AM268" i="5" s="1"/>
  <c r="W268" i="5"/>
  <c r="V268" i="5"/>
  <c r="T268" i="5"/>
  <c r="S268" i="5"/>
  <c r="O268" i="5"/>
  <c r="AN267" i="5"/>
  <c r="AK267" i="5"/>
  <c r="AM267" i="5" s="1"/>
  <c r="W267" i="5"/>
  <c r="V267" i="5"/>
  <c r="T267" i="5"/>
  <c r="AI267" i="5" s="1"/>
  <c r="S267" i="5"/>
  <c r="O267" i="5"/>
  <c r="AN266" i="5"/>
  <c r="AK266" i="5"/>
  <c r="AM266" i="5" s="1"/>
  <c r="W266" i="5"/>
  <c r="V266" i="5"/>
  <c r="T266" i="5"/>
  <c r="S266" i="5"/>
  <c r="O266" i="5"/>
  <c r="AN265" i="5"/>
  <c r="AK265" i="5"/>
  <c r="AM265" i="5" s="1"/>
  <c r="W265" i="5"/>
  <c r="V265" i="5"/>
  <c r="T265" i="5"/>
  <c r="S265" i="5"/>
  <c r="O265" i="5"/>
  <c r="AN264" i="5"/>
  <c r="AK264" i="5"/>
  <c r="AM264" i="5" s="1"/>
  <c r="W264" i="5"/>
  <c r="V264" i="5"/>
  <c r="T264" i="5"/>
  <c r="S264" i="5"/>
  <c r="O264" i="5"/>
  <c r="AN263" i="5"/>
  <c r="AK263" i="5"/>
  <c r="AM263" i="5" s="1"/>
  <c r="W263" i="5"/>
  <c r="V263" i="5"/>
  <c r="T263" i="5"/>
  <c r="AH263" i="5" s="1"/>
  <c r="S263" i="5"/>
  <c r="O263" i="5"/>
  <c r="AN262" i="5"/>
  <c r="AK262" i="5"/>
  <c r="AM262" i="5" s="1"/>
  <c r="U262" i="5" s="1"/>
  <c r="W262" i="5"/>
  <c r="V262" i="5"/>
  <c r="T262" i="5"/>
  <c r="S262" i="5"/>
  <c r="O262" i="5"/>
  <c r="AN261" i="5"/>
  <c r="AK261" i="5"/>
  <c r="AM261" i="5" s="1"/>
  <c r="AC261" i="5"/>
  <c r="W261" i="5"/>
  <c r="V261" i="5"/>
  <c r="T261" i="5"/>
  <c r="S261" i="5"/>
  <c r="O261" i="5"/>
  <c r="AN260" i="5"/>
  <c r="AK260" i="5"/>
  <c r="AM260" i="5" s="1"/>
  <c r="AF260" i="5"/>
  <c r="W260" i="5"/>
  <c r="V260" i="5"/>
  <c r="T260" i="5"/>
  <c r="S260" i="5"/>
  <c r="O260" i="5"/>
  <c r="AN259" i="5"/>
  <c r="AK259" i="5"/>
  <c r="AM259" i="5" s="1"/>
  <c r="W259" i="5"/>
  <c r="V259" i="5"/>
  <c r="T259" i="5"/>
  <c r="S259" i="5"/>
  <c r="O259" i="5"/>
  <c r="AN258" i="5"/>
  <c r="AK258" i="5"/>
  <c r="AM258" i="5" s="1"/>
  <c r="W258" i="5"/>
  <c r="V258" i="5"/>
  <c r="T258" i="5"/>
  <c r="S258" i="5"/>
  <c r="O258" i="5"/>
  <c r="AN257" i="5"/>
  <c r="AK257" i="5"/>
  <c r="AM257" i="5" s="1"/>
  <c r="W257" i="5"/>
  <c r="V257" i="5"/>
  <c r="T257" i="5"/>
  <c r="AG257" i="5" s="1"/>
  <c r="S257" i="5"/>
  <c r="O257" i="5"/>
  <c r="AN256" i="5"/>
  <c r="AK256" i="5"/>
  <c r="AM256" i="5" s="1"/>
  <c r="W256" i="5"/>
  <c r="V256" i="5"/>
  <c r="T256" i="5"/>
  <c r="S256" i="5"/>
  <c r="O256" i="5"/>
  <c r="AN255" i="5"/>
  <c r="AK255" i="5"/>
  <c r="AM255" i="5" s="1"/>
  <c r="W255" i="5"/>
  <c r="V255" i="5"/>
  <c r="T255" i="5"/>
  <c r="S255" i="5"/>
  <c r="O255" i="5"/>
  <c r="AN254" i="5"/>
  <c r="AK254" i="5"/>
  <c r="AM254" i="5" s="1"/>
  <c r="W254" i="5"/>
  <c r="V254" i="5"/>
  <c r="T254" i="5"/>
  <c r="S254" i="5"/>
  <c r="O254" i="5"/>
  <c r="AN253" i="5"/>
  <c r="AK253" i="5"/>
  <c r="AM253" i="5" s="1"/>
  <c r="W253" i="5"/>
  <c r="V253" i="5"/>
  <c r="T253" i="5"/>
  <c r="S253" i="5"/>
  <c r="O253" i="5"/>
  <c r="AN252" i="5"/>
  <c r="AK252" i="5"/>
  <c r="AM252" i="5" s="1"/>
  <c r="W252" i="5"/>
  <c r="V252" i="5"/>
  <c r="T252" i="5"/>
  <c r="S252" i="5"/>
  <c r="O252" i="5"/>
  <c r="AN251" i="5"/>
  <c r="AK251" i="5"/>
  <c r="AM251" i="5" s="1"/>
  <c r="W251" i="5"/>
  <c r="V251" i="5"/>
  <c r="T251" i="5"/>
  <c r="S251" i="5"/>
  <c r="O251" i="5"/>
  <c r="AN250" i="5"/>
  <c r="AK250" i="5"/>
  <c r="AM250" i="5" s="1"/>
  <c r="W250" i="5"/>
  <c r="V250" i="5"/>
  <c r="T250" i="5"/>
  <c r="S250" i="5"/>
  <c r="O250" i="5"/>
  <c r="AN249" i="5"/>
  <c r="AK249" i="5"/>
  <c r="AM249" i="5" s="1"/>
  <c r="W249" i="5"/>
  <c r="V249" i="5"/>
  <c r="T249" i="5"/>
  <c r="AE249" i="5" s="1"/>
  <c r="S249" i="5"/>
  <c r="O249" i="5"/>
  <c r="AN248" i="5"/>
  <c r="AK248" i="5"/>
  <c r="AM248" i="5" s="1"/>
  <c r="U248" i="5" s="1"/>
  <c r="W248" i="5"/>
  <c r="V248" i="5"/>
  <c r="T248" i="5"/>
  <c r="S248" i="5"/>
  <c r="O248" i="5"/>
  <c r="AN247" i="5"/>
  <c r="AK247" i="5"/>
  <c r="AM247" i="5" s="1"/>
  <c r="W247" i="5"/>
  <c r="V247" i="5"/>
  <c r="T247" i="5"/>
  <c r="S247" i="5"/>
  <c r="O247" i="5"/>
  <c r="AN246" i="5"/>
  <c r="AK246" i="5"/>
  <c r="AM246" i="5" s="1"/>
  <c r="W246" i="5"/>
  <c r="V246" i="5"/>
  <c r="T246" i="5"/>
  <c r="S246" i="5"/>
  <c r="O246" i="5"/>
  <c r="AN245" i="5"/>
  <c r="AK245" i="5"/>
  <c r="AM245" i="5" s="1"/>
  <c r="W245" i="5"/>
  <c r="V245" i="5"/>
  <c r="T245" i="5"/>
  <c r="AE245" i="5" s="1"/>
  <c r="S245" i="5"/>
  <c r="O245" i="5"/>
  <c r="AN244" i="5"/>
  <c r="AK244" i="5"/>
  <c r="AM244" i="5" s="1"/>
  <c r="W244" i="5"/>
  <c r="V244" i="5"/>
  <c r="AE244" i="5" s="1"/>
  <c r="T244" i="5"/>
  <c r="S244" i="5"/>
  <c r="O244" i="5"/>
  <c r="V243" i="5"/>
  <c r="S243" i="5"/>
  <c r="O243" i="5"/>
  <c r="V242" i="5"/>
  <c r="S242" i="5"/>
  <c r="O242" i="5"/>
  <c r="V241" i="5"/>
  <c r="S241" i="5"/>
  <c r="O241" i="5"/>
  <c r="V240" i="5"/>
  <c r="S240" i="5"/>
  <c r="O240" i="5"/>
  <c r="V239" i="5"/>
  <c r="S239" i="5"/>
  <c r="O239" i="5"/>
  <c r="T239" i="5" s="1"/>
  <c r="W239" i="5" s="1"/>
  <c r="V238" i="5"/>
  <c r="S238" i="5"/>
  <c r="O238" i="5"/>
  <c r="V237" i="5"/>
  <c r="S237" i="5"/>
  <c r="O237" i="5"/>
  <c r="V236" i="5"/>
  <c r="S236" i="5"/>
  <c r="O236" i="5"/>
  <c r="V235" i="5"/>
  <c r="S235" i="5"/>
  <c r="O235" i="5"/>
  <c r="T235" i="5" s="1"/>
  <c r="W235" i="5" s="1"/>
  <c r="V234" i="5"/>
  <c r="S234" i="5"/>
  <c r="O234" i="5"/>
  <c r="V233" i="5"/>
  <c r="S233" i="5"/>
  <c r="O233" i="5"/>
  <c r="V232" i="5"/>
  <c r="S232" i="5"/>
  <c r="O232" i="5"/>
  <c r="T232" i="5" s="1"/>
  <c r="W232" i="5" s="1"/>
  <c r="V231" i="5"/>
  <c r="S231" i="5"/>
  <c r="O231" i="5"/>
  <c r="V230" i="5"/>
  <c r="S230" i="5"/>
  <c r="O230" i="5"/>
  <c r="V229" i="5"/>
  <c r="S229" i="5"/>
  <c r="O229" i="5"/>
  <c r="V228" i="5"/>
  <c r="S228" i="5"/>
  <c r="O228" i="5"/>
  <c r="T228" i="5" s="1"/>
  <c r="W228" i="5" s="1"/>
  <c r="V227" i="5"/>
  <c r="S227" i="5"/>
  <c r="O227" i="5"/>
  <c r="V226" i="5"/>
  <c r="S226" i="5"/>
  <c r="O226" i="5"/>
  <c r="V225" i="5"/>
  <c r="S225" i="5"/>
  <c r="O225" i="5"/>
  <c r="V224" i="5"/>
  <c r="S224" i="5"/>
  <c r="O224" i="5"/>
  <c r="V223" i="5"/>
  <c r="S223" i="5"/>
  <c r="T223" i="5" s="1"/>
  <c r="W223" i="5" s="1"/>
  <c r="O223" i="5"/>
  <c r="V222" i="5"/>
  <c r="S222" i="5"/>
  <c r="T222" i="5" s="1"/>
  <c r="W222" i="5" s="1"/>
  <c r="O222" i="5"/>
  <c r="V221" i="5"/>
  <c r="S221" i="5"/>
  <c r="O221" i="5"/>
  <c r="T221" i="5" s="1"/>
  <c r="W221" i="5" s="1"/>
  <c r="V220" i="5"/>
  <c r="S220" i="5"/>
  <c r="O220" i="5"/>
  <c r="V219" i="5"/>
  <c r="S219" i="5"/>
  <c r="T219" i="5" s="1"/>
  <c r="W219" i="5" s="1"/>
  <c r="O219" i="5"/>
  <c r="V218" i="5"/>
  <c r="S218" i="5"/>
  <c r="T218" i="5" s="1"/>
  <c r="W218" i="5" s="1"/>
  <c r="O218" i="5"/>
  <c r="V217" i="5"/>
  <c r="S217" i="5"/>
  <c r="O217" i="5"/>
  <c r="V216" i="5"/>
  <c r="S216" i="5"/>
  <c r="O216" i="5"/>
  <c r="T216" i="5" s="1"/>
  <c r="W216" i="5" s="1"/>
  <c r="V215" i="5"/>
  <c r="T215" i="5"/>
  <c r="W215" i="5" s="1"/>
  <c r="S215" i="5"/>
  <c r="O215" i="5"/>
  <c r="V214" i="5"/>
  <c r="S214" i="5"/>
  <c r="T214" i="5" s="1"/>
  <c r="W214" i="5" s="1"/>
  <c r="O214" i="5"/>
  <c r="V213" i="5"/>
  <c r="S213" i="5"/>
  <c r="O213" i="5"/>
  <c r="T213" i="5" s="1"/>
  <c r="W213" i="5" s="1"/>
  <c r="V212" i="5"/>
  <c r="S212" i="5"/>
  <c r="O212" i="5"/>
  <c r="T212" i="5" s="1"/>
  <c r="W212" i="5" s="1"/>
  <c r="V211" i="5"/>
  <c r="S211" i="5"/>
  <c r="T211" i="5" s="1"/>
  <c r="W211" i="5" s="1"/>
  <c r="O211" i="5"/>
  <c r="V210" i="5"/>
  <c r="S210" i="5"/>
  <c r="T210" i="5" s="1"/>
  <c r="W210" i="5" s="1"/>
  <c r="O210" i="5"/>
  <c r="V209" i="5"/>
  <c r="S209" i="5"/>
  <c r="O209" i="5"/>
  <c r="T209" i="5" s="1"/>
  <c r="W209" i="5" s="1"/>
  <c r="V208" i="5"/>
  <c r="S208" i="5"/>
  <c r="O208" i="5"/>
  <c r="T208" i="5" s="1"/>
  <c r="W208" i="5" s="1"/>
  <c r="V207" i="5"/>
  <c r="T207" i="5"/>
  <c r="W207" i="5" s="1"/>
  <c r="S207" i="5"/>
  <c r="O207" i="5"/>
  <c r="V206" i="5"/>
  <c r="T206" i="5"/>
  <c r="W206" i="5" s="1"/>
  <c r="S206" i="5"/>
  <c r="O206" i="5"/>
  <c r="V205" i="5"/>
  <c r="S205" i="5"/>
  <c r="O205" i="5"/>
  <c r="V204" i="5"/>
  <c r="S204" i="5"/>
  <c r="O204" i="5"/>
  <c r="T204" i="5" s="1"/>
  <c r="W204" i="5" s="1"/>
  <c r="V203" i="5"/>
  <c r="S203" i="5"/>
  <c r="T203" i="5" s="1"/>
  <c r="W203" i="5" s="1"/>
  <c r="O203" i="5"/>
  <c r="V202" i="5"/>
  <c r="S202" i="5"/>
  <c r="O202" i="5"/>
  <c r="V201" i="5"/>
  <c r="T201" i="5"/>
  <c r="W201" i="5" s="1"/>
  <c r="S201" i="5"/>
  <c r="O201" i="5"/>
  <c r="V200" i="5"/>
  <c r="S200" i="5"/>
  <c r="T200" i="5" s="1"/>
  <c r="W200" i="5" s="1"/>
  <c r="O200" i="5"/>
  <c r="V199" i="5"/>
  <c r="S199" i="5"/>
  <c r="O199" i="5"/>
  <c r="T199" i="5" s="1"/>
  <c r="W199" i="5" s="1"/>
  <c r="V198" i="5"/>
  <c r="S198" i="5"/>
  <c r="O198" i="5"/>
  <c r="V197" i="5"/>
  <c r="T197" i="5"/>
  <c r="W197" i="5" s="1"/>
  <c r="S197" i="5"/>
  <c r="O197" i="5"/>
  <c r="V196" i="5"/>
  <c r="S196" i="5"/>
  <c r="T196" i="5" s="1"/>
  <c r="W196" i="5" s="1"/>
  <c r="O196" i="5"/>
  <c r="V195" i="5"/>
  <c r="S195" i="5"/>
  <c r="O195" i="5"/>
  <c r="V194" i="5"/>
  <c r="S194" i="5"/>
  <c r="O194" i="5"/>
  <c r="T194" i="5" s="1"/>
  <c r="W194" i="5" s="1"/>
  <c r="V193" i="5"/>
  <c r="S193" i="5"/>
  <c r="T193" i="5" s="1"/>
  <c r="W193" i="5" s="1"/>
  <c r="O193" i="5"/>
  <c r="V192" i="5"/>
  <c r="S192" i="5"/>
  <c r="T192" i="5" s="1"/>
  <c r="W192" i="5" s="1"/>
  <c r="O192" i="5"/>
  <c r="V191" i="5"/>
  <c r="T191" i="5"/>
  <c r="W191" i="5" s="1"/>
  <c r="S191" i="5"/>
  <c r="O191" i="5"/>
  <c r="V190" i="5"/>
  <c r="S190" i="5"/>
  <c r="O190" i="5"/>
  <c r="V189" i="5"/>
  <c r="S189" i="5"/>
  <c r="O189" i="5"/>
  <c r="V188" i="5"/>
  <c r="S188" i="5"/>
  <c r="T188" i="5" s="1"/>
  <c r="W188" i="5" s="1"/>
  <c r="O188" i="5"/>
  <c r="V187" i="5"/>
  <c r="T187" i="5"/>
  <c r="W187" i="5" s="1"/>
  <c r="S187" i="5"/>
  <c r="O187" i="5"/>
  <c r="V186" i="5"/>
  <c r="S186" i="5"/>
  <c r="T186" i="5" s="1"/>
  <c r="W186" i="5" s="1"/>
  <c r="O186" i="5"/>
  <c r="V185" i="5"/>
  <c r="S185" i="5"/>
  <c r="T185" i="5" s="1"/>
  <c r="W185" i="5" s="1"/>
  <c r="O185" i="5"/>
  <c r="V184" i="5"/>
  <c r="S184" i="5"/>
  <c r="O184" i="5"/>
  <c r="V183" i="5"/>
  <c r="S183" i="5"/>
  <c r="O183" i="5"/>
  <c r="T183" i="5" s="1"/>
  <c r="W183" i="5" s="1"/>
  <c r="V182" i="5"/>
  <c r="S182" i="5"/>
  <c r="T182" i="5" s="1"/>
  <c r="W182" i="5" s="1"/>
  <c r="O182" i="5"/>
  <c r="V181" i="5"/>
  <c r="S181" i="5"/>
  <c r="T181" i="5" s="1"/>
  <c r="W181" i="5" s="1"/>
  <c r="O181" i="5"/>
  <c r="V180" i="5"/>
  <c r="S180" i="5"/>
  <c r="O180" i="5"/>
  <c r="V179" i="5"/>
  <c r="S179" i="5"/>
  <c r="O179" i="5"/>
  <c r="V178" i="5"/>
  <c r="S178" i="5"/>
  <c r="T178" i="5" s="1"/>
  <c r="W178" i="5" s="1"/>
  <c r="O178" i="5"/>
  <c r="V177" i="5"/>
  <c r="S177" i="5"/>
  <c r="O177" i="5"/>
  <c r="V176" i="5"/>
  <c r="S176" i="5"/>
  <c r="O176" i="5"/>
  <c r="T176" i="5" s="1"/>
  <c r="W176" i="5" s="1"/>
  <c r="V175" i="5"/>
  <c r="S175" i="5"/>
  <c r="T175" i="5" s="1"/>
  <c r="W175" i="5" s="1"/>
  <c r="O175" i="5"/>
  <c r="V174" i="5"/>
  <c r="S174" i="5"/>
  <c r="T174" i="5" s="1"/>
  <c r="W174" i="5" s="1"/>
  <c r="O174" i="5"/>
  <c r="V173" i="5"/>
  <c r="S173" i="5"/>
  <c r="O173" i="5"/>
  <c r="T173" i="5" s="1"/>
  <c r="W173" i="5" s="1"/>
  <c r="V172" i="5"/>
  <c r="S172" i="5"/>
  <c r="O172" i="5"/>
  <c r="V171" i="5"/>
  <c r="S171" i="5"/>
  <c r="T171" i="5" s="1"/>
  <c r="W171" i="5" s="1"/>
  <c r="O171" i="5"/>
  <c r="V170" i="5"/>
  <c r="T170" i="5"/>
  <c r="W170" i="5" s="1"/>
  <c r="S170" i="5"/>
  <c r="O170" i="5"/>
  <c r="V169" i="5"/>
  <c r="S169" i="5"/>
  <c r="O169" i="5"/>
  <c r="V168" i="5"/>
  <c r="S168" i="5"/>
  <c r="O168" i="5"/>
  <c r="T168" i="5" s="1"/>
  <c r="W168" i="5" s="1"/>
  <c r="V167" i="5"/>
  <c r="S167" i="5"/>
  <c r="T167" i="5" s="1"/>
  <c r="W167" i="5" s="1"/>
  <c r="O167" i="5"/>
  <c r="V166" i="5"/>
  <c r="S166" i="5"/>
  <c r="T166" i="5" s="1"/>
  <c r="W166" i="5" s="1"/>
  <c r="O166" i="5"/>
  <c r="V165" i="5"/>
  <c r="S165" i="5"/>
  <c r="O165" i="5"/>
  <c r="V164" i="5"/>
  <c r="S164" i="5"/>
  <c r="T164" i="5" s="1"/>
  <c r="W164" i="5" s="1"/>
  <c r="O164" i="5"/>
  <c r="V163" i="5"/>
  <c r="S163" i="5"/>
  <c r="T163" i="5" s="1"/>
  <c r="W163" i="5" s="1"/>
  <c r="O163" i="5"/>
  <c r="V162" i="5"/>
  <c r="S162" i="5"/>
  <c r="O162" i="5"/>
  <c r="V161" i="5"/>
  <c r="S161" i="5"/>
  <c r="T161" i="5" s="1"/>
  <c r="W161" i="5" s="1"/>
  <c r="V160" i="5"/>
  <c r="S160" i="5"/>
  <c r="T160" i="5" s="1"/>
  <c r="W160" i="5" s="1"/>
  <c r="V159" i="5"/>
  <c r="S159" i="5"/>
  <c r="T159" i="5" s="1"/>
  <c r="W159" i="5" s="1"/>
  <c r="V158" i="5"/>
  <c r="S158" i="5"/>
  <c r="O158" i="5"/>
  <c r="V157" i="5"/>
  <c r="S157" i="5"/>
  <c r="O157" i="5"/>
  <c r="V156" i="5"/>
  <c r="S156" i="5"/>
  <c r="O156" i="5"/>
  <c r="T156" i="5" s="1"/>
  <c r="W156" i="5" s="1"/>
  <c r="V155" i="5"/>
  <c r="S155" i="5"/>
  <c r="V154" i="5"/>
  <c r="S154" i="5"/>
  <c r="O154" i="5"/>
  <c r="V153" i="5"/>
  <c r="S153" i="5"/>
  <c r="O153" i="5"/>
  <c r="V152" i="5"/>
  <c r="S152" i="5"/>
  <c r="O152" i="5"/>
  <c r="V151" i="5"/>
  <c r="S151" i="5"/>
  <c r="O151" i="5"/>
  <c r="V150" i="5"/>
  <c r="S150" i="5"/>
  <c r="O150" i="5"/>
  <c r="V149" i="5"/>
  <c r="S149" i="5"/>
  <c r="O149" i="5"/>
  <c r="V148" i="5"/>
  <c r="S148" i="5"/>
  <c r="O148" i="5"/>
  <c r="T148" i="5" s="1"/>
  <c r="W148" i="5" s="1"/>
  <c r="V147" i="5"/>
  <c r="S147" i="5"/>
  <c r="O147" i="5"/>
  <c r="V146" i="5"/>
  <c r="S146" i="5"/>
  <c r="O146" i="5"/>
  <c r="V145" i="5"/>
  <c r="S145" i="5"/>
  <c r="O145" i="5"/>
  <c r="V144" i="5"/>
  <c r="S144" i="5"/>
  <c r="O144" i="5"/>
  <c r="V65" i="5"/>
  <c r="S65" i="5"/>
  <c r="O65" i="5"/>
  <c r="V64" i="5"/>
  <c r="S64" i="5"/>
  <c r="O64" i="5"/>
  <c r="V63" i="5"/>
  <c r="S63" i="5"/>
  <c r="O63" i="5"/>
  <c r="V92" i="5"/>
  <c r="S92" i="5"/>
  <c r="O92" i="5"/>
  <c r="V91" i="5"/>
  <c r="S91" i="5"/>
  <c r="O91" i="5"/>
  <c r="S67" i="3"/>
  <c r="S66" i="3"/>
  <c r="S65" i="3"/>
  <c r="S64" i="3"/>
  <c r="O67" i="3"/>
  <c r="O66" i="3"/>
  <c r="O65" i="3"/>
  <c r="O64" i="3"/>
  <c r="V67" i="3"/>
  <c r="V66" i="3"/>
  <c r="V65" i="3"/>
  <c r="V64" i="3"/>
  <c r="AN176" i="3"/>
  <c r="AK176" i="3"/>
  <c r="AM176" i="3" s="1"/>
  <c r="W176" i="3"/>
  <c r="V176" i="3"/>
  <c r="T176" i="3"/>
  <c r="AG176" i="3" s="1"/>
  <c r="S176" i="3"/>
  <c r="O176" i="3"/>
  <c r="AN175" i="3"/>
  <c r="AK175" i="3"/>
  <c r="AM175" i="3" s="1"/>
  <c r="W175" i="3"/>
  <c r="V175" i="3"/>
  <c r="T175" i="3"/>
  <c r="S175" i="3"/>
  <c r="O175" i="3"/>
  <c r="AN174" i="3"/>
  <c r="AK174" i="3"/>
  <c r="AM174" i="3" s="1"/>
  <c r="W174" i="3"/>
  <c r="V174" i="3"/>
  <c r="T174" i="3"/>
  <c r="S174" i="3"/>
  <c r="O174" i="3"/>
  <c r="AN173" i="3"/>
  <c r="AK173" i="3"/>
  <c r="AM173" i="3" s="1"/>
  <c r="W173" i="3"/>
  <c r="V173" i="3"/>
  <c r="T173" i="3"/>
  <c r="S173" i="3"/>
  <c r="O173" i="3"/>
  <c r="AN172" i="3"/>
  <c r="AK172" i="3"/>
  <c r="AM172" i="3" s="1"/>
  <c r="W172" i="3"/>
  <c r="V172" i="3"/>
  <c r="T172" i="3"/>
  <c r="S172" i="3"/>
  <c r="O172" i="3"/>
  <c r="AN171" i="3"/>
  <c r="AK171" i="3"/>
  <c r="AM171" i="3" s="1"/>
  <c r="W171" i="3"/>
  <c r="V171" i="3"/>
  <c r="T171" i="3"/>
  <c r="S171" i="3"/>
  <c r="O171" i="3"/>
  <c r="AN170" i="3"/>
  <c r="AK170" i="3"/>
  <c r="AM170" i="3" s="1"/>
  <c r="W170" i="3"/>
  <c r="V170" i="3"/>
  <c r="T170" i="3"/>
  <c r="AI170" i="3" s="1"/>
  <c r="S170" i="3"/>
  <c r="O170" i="3"/>
  <c r="AN169" i="3"/>
  <c r="AK169" i="3"/>
  <c r="AM169" i="3" s="1"/>
  <c r="W169" i="3"/>
  <c r="V169" i="3"/>
  <c r="T169" i="3"/>
  <c r="S169" i="3"/>
  <c r="O169" i="3"/>
  <c r="AN168" i="3"/>
  <c r="AK168" i="3"/>
  <c r="AM168" i="3" s="1"/>
  <c r="W168" i="3"/>
  <c r="V168" i="3"/>
  <c r="T168" i="3"/>
  <c r="S168" i="3"/>
  <c r="O168" i="3"/>
  <c r="AN167" i="3"/>
  <c r="AK167" i="3"/>
  <c r="AM167" i="3" s="1"/>
  <c r="W167" i="3"/>
  <c r="V167" i="3"/>
  <c r="T167" i="3"/>
  <c r="S167" i="3"/>
  <c r="O167" i="3"/>
  <c r="AN166" i="3"/>
  <c r="AK166" i="3"/>
  <c r="AM166" i="3" s="1"/>
  <c r="W166" i="3"/>
  <c r="V166" i="3"/>
  <c r="T166" i="3"/>
  <c r="AI166" i="3" s="1"/>
  <c r="S166" i="3"/>
  <c r="O166" i="3"/>
  <c r="AN165" i="3"/>
  <c r="AK165" i="3"/>
  <c r="AM165" i="3" s="1"/>
  <c r="W165" i="3"/>
  <c r="V165" i="3"/>
  <c r="T165" i="3"/>
  <c r="S165" i="3"/>
  <c r="O165" i="3"/>
  <c r="AN164" i="3"/>
  <c r="AK164" i="3"/>
  <c r="AM164" i="3" s="1"/>
  <c r="U164" i="3" s="1"/>
  <c r="W164" i="3"/>
  <c r="V164" i="3"/>
  <c r="T164" i="3"/>
  <c r="S164" i="3"/>
  <c r="O164" i="3"/>
  <c r="AN163" i="3"/>
  <c r="AK163" i="3"/>
  <c r="AM163" i="3" s="1"/>
  <c r="W163" i="3"/>
  <c r="V163" i="3"/>
  <c r="T163" i="3"/>
  <c r="S163" i="3"/>
  <c r="O163" i="3"/>
  <c r="AN162" i="3"/>
  <c r="AK162" i="3"/>
  <c r="AM162" i="3" s="1"/>
  <c r="W162" i="3"/>
  <c r="V162" i="3"/>
  <c r="T162" i="3"/>
  <c r="S162" i="3"/>
  <c r="O162" i="3"/>
  <c r="AN161" i="3"/>
  <c r="AK161" i="3"/>
  <c r="AM161" i="3" s="1"/>
  <c r="W161" i="3"/>
  <c r="V161" i="3"/>
  <c r="T161" i="3"/>
  <c r="S161" i="3"/>
  <c r="O161" i="3"/>
  <c r="AN160" i="3"/>
  <c r="AK160" i="3"/>
  <c r="AM160" i="3" s="1"/>
  <c r="W160" i="3"/>
  <c r="V160" i="3"/>
  <c r="T160" i="3"/>
  <c r="S160" i="3"/>
  <c r="O160" i="3"/>
  <c r="AN159" i="3"/>
  <c r="AK159" i="3"/>
  <c r="AM159" i="3" s="1"/>
  <c r="W159" i="3"/>
  <c r="V159" i="3"/>
  <c r="T159" i="3"/>
  <c r="AF159" i="3" s="1"/>
  <c r="S159" i="3"/>
  <c r="O159" i="3"/>
  <c r="AN158" i="3"/>
  <c r="AK158" i="3"/>
  <c r="AM158" i="3" s="1"/>
  <c r="W158" i="3"/>
  <c r="V158" i="3"/>
  <c r="T158" i="3"/>
  <c r="S158" i="3"/>
  <c r="O158" i="3"/>
  <c r="AN157" i="3"/>
  <c r="AK157" i="3"/>
  <c r="AM157" i="3" s="1"/>
  <c r="W157" i="3"/>
  <c r="V157" i="3"/>
  <c r="T157" i="3"/>
  <c r="S157" i="3"/>
  <c r="O157" i="3"/>
  <c r="AN156" i="3"/>
  <c r="AK156" i="3"/>
  <c r="AM156" i="3" s="1"/>
  <c r="W156" i="3"/>
  <c r="V156" i="3"/>
  <c r="T156" i="3"/>
  <c r="S156" i="3"/>
  <c r="O156" i="3"/>
  <c r="AN155" i="3"/>
  <c r="AK155" i="3"/>
  <c r="AM155" i="3" s="1"/>
  <c r="W155" i="3"/>
  <c r="V155" i="3"/>
  <c r="AD155" i="3" s="1"/>
  <c r="T155" i="3"/>
  <c r="S155" i="3"/>
  <c r="O155" i="3"/>
  <c r="AN154" i="3"/>
  <c r="AK154" i="3"/>
  <c r="AM154" i="3" s="1"/>
  <c r="W154" i="3"/>
  <c r="V154" i="3"/>
  <c r="T154" i="3"/>
  <c r="S154" i="3"/>
  <c r="O154" i="3"/>
  <c r="AN153" i="3"/>
  <c r="AK153" i="3"/>
  <c r="AM153" i="3" s="1"/>
  <c r="W153" i="3"/>
  <c r="V153" i="3"/>
  <c r="T153" i="3"/>
  <c r="S153" i="3"/>
  <c r="O153" i="3"/>
  <c r="AN152" i="3"/>
  <c r="AK152" i="3"/>
  <c r="AM152" i="3" s="1"/>
  <c r="W152" i="3"/>
  <c r="V152" i="3"/>
  <c r="T152" i="3"/>
  <c r="AB152" i="3" s="1"/>
  <c r="S152" i="3"/>
  <c r="O152" i="3"/>
  <c r="AN151" i="3"/>
  <c r="AK151" i="3"/>
  <c r="AM151" i="3" s="1"/>
  <c r="W151" i="3"/>
  <c r="V151" i="3"/>
  <c r="T151" i="3"/>
  <c r="AB151" i="3" s="1"/>
  <c r="S151" i="3"/>
  <c r="O151" i="3"/>
  <c r="AN150" i="3"/>
  <c r="AK150" i="3"/>
  <c r="AM150" i="3" s="1"/>
  <c r="W150" i="3"/>
  <c r="V150" i="3"/>
  <c r="T150" i="3"/>
  <c r="AF150" i="3" s="1"/>
  <c r="S150" i="3"/>
  <c r="O150" i="3"/>
  <c r="AN149" i="3"/>
  <c r="AK149" i="3"/>
  <c r="AM149" i="3" s="1"/>
  <c r="W149" i="3"/>
  <c r="V149" i="3"/>
  <c r="T149" i="3"/>
  <c r="S149" i="3"/>
  <c r="O149" i="3"/>
  <c r="AN148" i="3"/>
  <c r="AK148" i="3"/>
  <c r="AM148" i="3" s="1"/>
  <c r="W148" i="3"/>
  <c r="V148" i="3"/>
  <c r="T148" i="3"/>
  <c r="S148" i="3"/>
  <c r="O148" i="3"/>
  <c r="AN147" i="3"/>
  <c r="AK147" i="3"/>
  <c r="AM147" i="3" s="1"/>
  <c r="W147" i="3"/>
  <c r="V147" i="3"/>
  <c r="T147" i="3"/>
  <c r="S147" i="3"/>
  <c r="O147" i="3"/>
  <c r="AN146" i="3"/>
  <c r="AK146" i="3"/>
  <c r="AM146" i="3" s="1"/>
  <c r="W146" i="3"/>
  <c r="V146" i="3"/>
  <c r="AC146" i="3" s="1"/>
  <c r="T146" i="3"/>
  <c r="S146" i="3"/>
  <c r="O146" i="3"/>
  <c r="AN145" i="3"/>
  <c r="AK145" i="3"/>
  <c r="AM145" i="3" s="1"/>
  <c r="W145" i="3"/>
  <c r="V145" i="3"/>
  <c r="T145" i="3"/>
  <c r="S145" i="3"/>
  <c r="O145" i="3"/>
  <c r="AN144" i="3"/>
  <c r="AK144" i="3"/>
  <c r="AM144" i="3" s="1"/>
  <c r="W144" i="3"/>
  <c r="V144" i="3"/>
  <c r="T144" i="3"/>
  <c r="AJ144" i="3" s="1"/>
  <c r="S144" i="3"/>
  <c r="O144" i="3"/>
  <c r="AN143" i="3"/>
  <c r="AK143" i="3"/>
  <c r="AM143" i="3" s="1"/>
  <c r="W143" i="3"/>
  <c r="V143" i="3"/>
  <c r="T143" i="3"/>
  <c r="AD143" i="3" s="1"/>
  <c r="S143" i="3"/>
  <c r="O143" i="3"/>
  <c r="AN142" i="3"/>
  <c r="AK142" i="3"/>
  <c r="AM142" i="3" s="1"/>
  <c r="W142" i="3"/>
  <c r="V142" i="3"/>
  <c r="T142" i="3"/>
  <c r="S142" i="3"/>
  <c r="O142" i="3"/>
  <c r="AN141" i="3"/>
  <c r="AK141" i="3"/>
  <c r="AM141" i="3" s="1"/>
  <c r="W141" i="3"/>
  <c r="V141" i="3"/>
  <c r="T141" i="3"/>
  <c r="S141" i="3"/>
  <c r="O141" i="3"/>
  <c r="AN140" i="3"/>
  <c r="AK140" i="3"/>
  <c r="AM140" i="3" s="1"/>
  <c r="W140" i="3"/>
  <c r="V140" i="3"/>
  <c r="T140" i="3"/>
  <c r="S140" i="3"/>
  <c r="O140" i="3"/>
  <c r="AN139" i="3"/>
  <c r="AK139" i="3"/>
  <c r="AM139" i="3" s="1"/>
  <c r="W139" i="3"/>
  <c r="V139" i="3"/>
  <c r="T139" i="3"/>
  <c r="S139" i="3"/>
  <c r="O139" i="3"/>
  <c r="AN138" i="3"/>
  <c r="AK138" i="3"/>
  <c r="AM138" i="3" s="1"/>
  <c r="W138" i="3"/>
  <c r="V138" i="3"/>
  <c r="T138" i="3"/>
  <c r="S138" i="3"/>
  <c r="O138" i="3"/>
  <c r="AN137" i="3"/>
  <c r="AK137" i="3"/>
  <c r="AM137" i="3" s="1"/>
  <c r="W137" i="3"/>
  <c r="V137" i="3"/>
  <c r="T137" i="3"/>
  <c r="AH137" i="3" s="1"/>
  <c r="S137" i="3"/>
  <c r="O137" i="3"/>
  <c r="AN136" i="3"/>
  <c r="AK136" i="3"/>
  <c r="AM136" i="3" s="1"/>
  <c r="W136" i="3"/>
  <c r="V136" i="3"/>
  <c r="T136" i="3"/>
  <c r="S136" i="3"/>
  <c r="O136" i="3"/>
  <c r="AN135" i="3"/>
  <c r="AK135" i="3"/>
  <c r="AM135" i="3" s="1"/>
  <c r="W135" i="3"/>
  <c r="V135" i="3"/>
  <c r="T135" i="3"/>
  <c r="S135" i="3"/>
  <c r="O135" i="3"/>
  <c r="AN134" i="3"/>
  <c r="AK134" i="3"/>
  <c r="AM134" i="3" s="1"/>
  <c r="W134" i="3"/>
  <c r="V134" i="3"/>
  <c r="T134" i="3"/>
  <c r="S134" i="3"/>
  <c r="O134" i="3"/>
  <c r="AN133" i="3"/>
  <c r="AK133" i="3"/>
  <c r="AM133" i="3" s="1"/>
  <c r="W133" i="3"/>
  <c r="V133" i="3"/>
  <c r="T133" i="3"/>
  <c r="S133" i="3"/>
  <c r="O133" i="3"/>
  <c r="AN132" i="3"/>
  <c r="AK132" i="3"/>
  <c r="AM132" i="3" s="1"/>
  <c r="W132" i="3"/>
  <c r="V132" i="3"/>
  <c r="T132" i="3"/>
  <c r="S132" i="3"/>
  <c r="O132" i="3"/>
  <c r="AN131" i="3"/>
  <c r="AK131" i="3"/>
  <c r="AM131" i="3" s="1"/>
  <c r="W131" i="3"/>
  <c r="V131" i="3"/>
  <c r="T131" i="3"/>
  <c r="S131" i="3"/>
  <c r="O131" i="3"/>
  <c r="AN130" i="3"/>
  <c r="AK130" i="3"/>
  <c r="AM130" i="3" s="1"/>
  <c r="W130" i="3"/>
  <c r="V130" i="3"/>
  <c r="T130" i="3"/>
  <c r="S130" i="3"/>
  <c r="O130" i="3"/>
  <c r="AN129" i="3"/>
  <c r="AK129" i="3"/>
  <c r="AM129" i="3" s="1"/>
  <c r="W129" i="3"/>
  <c r="V129" i="3"/>
  <c r="T129" i="3"/>
  <c r="S129" i="3"/>
  <c r="O129" i="3"/>
  <c r="AN128" i="3"/>
  <c r="AK128" i="3"/>
  <c r="AM128" i="3" s="1"/>
  <c r="W128" i="3"/>
  <c r="V128" i="3"/>
  <c r="T128" i="3"/>
  <c r="S128" i="3"/>
  <c r="O128" i="3"/>
  <c r="AN127" i="3"/>
  <c r="AK127" i="3"/>
  <c r="AM127" i="3" s="1"/>
  <c r="W127" i="3"/>
  <c r="V127" i="3"/>
  <c r="T127" i="3"/>
  <c r="S127" i="3"/>
  <c r="O127" i="3"/>
  <c r="AN126" i="3"/>
  <c r="AK126" i="3"/>
  <c r="AM126" i="3" s="1"/>
  <c r="W126" i="3"/>
  <c r="V126" i="3"/>
  <c r="T126" i="3"/>
  <c r="S126" i="3"/>
  <c r="O126" i="3"/>
  <c r="AN125" i="3"/>
  <c r="AK125" i="3"/>
  <c r="AM125" i="3" s="1"/>
  <c r="W125" i="3"/>
  <c r="V125" i="3"/>
  <c r="T125" i="3"/>
  <c r="S125" i="3"/>
  <c r="O125" i="3"/>
  <c r="AN124" i="3"/>
  <c r="AK124" i="3"/>
  <c r="AM124" i="3" s="1"/>
  <c r="W124" i="3"/>
  <c r="V124" i="3"/>
  <c r="T124" i="3"/>
  <c r="S124" i="3"/>
  <c r="O124" i="3"/>
  <c r="AN123" i="3"/>
  <c r="AK123" i="3"/>
  <c r="AM123" i="3" s="1"/>
  <c r="W123" i="3"/>
  <c r="V123" i="3"/>
  <c r="T123" i="3"/>
  <c r="S123" i="3"/>
  <c r="O123" i="3"/>
  <c r="AN122" i="3"/>
  <c r="AK122" i="3"/>
  <c r="AM122" i="3" s="1"/>
  <c r="W122" i="3"/>
  <c r="V122" i="3"/>
  <c r="T122" i="3"/>
  <c r="AD122" i="3" s="1"/>
  <c r="S122" i="3"/>
  <c r="O122" i="3"/>
  <c r="AN121" i="3"/>
  <c r="AK121" i="3"/>
  <c r="AM121" i="3" s="1"/>
  <c r="W121" i="3"/>
  <c r="V121" i="3"/>
  <c r="T121" i="3"/>
  <c r="S121" i="3"/>
  <c r="O121" i="3"/>
  <c r="AN120" i="3"/>
  <c r="AK120" i="3"/>
  <c r="AM120" i="3" s="1"/>
  <c r="W120" i="3"/>
  <c r="V120" i="3"/>
  <c r="T120" i="3"/>
  <c r="S120" i="3"/>
  <c r="O120" i="3"/>
  <c r="AN119" i="3"/>
  <c r="AK119" i="3"/>
  <c r="AM119" i="3" s="1"/>
  <c r="W119" i="3"/>
  <c r="V119" i="3"/>
  <c r="T119" i="3"/>
  <c r="S119" i="3"/>
  <c r="O119" i="3"/>
  <c r="V118" i="3"/>
  <c r="S118" i="3"/>
  <c r="O118" i="3"/>
  <c r="T118" i="3" s="1"/>
  <c r="W118" i="3" s="1"/>
  <c r="V117" i="3"/>
  <c r="S117" i="3"/>
  <c r="O117" i="3"/>
  <c r="V116" i="3"/>
  <c r="S116" i="3"/>
  <c r="O116" i="3"/>
  <c r="V115" i="3"/>
  <c r="S115" i="3"/>
  <c r="O115" i="3"/>
  <c r="V114" i="3"/>
  <c r="S114" i="3"/>
  <c r="O114" i="3"/>
  <c r="T114" i="3" s="1"/>
  <c r="V113" i="3"/>
  <c r="S113" i="3"/>
  <c r="O113" i="3"/>
  <c r="V112" i="3"/>
  <c r="S112" i="3"/>
  <c r="O112" i="3"/>
  <c r="V111" i="3"/>
  <c r="S111" i="3"/>
  <c r="O111" i="3"/>
  <c r="V110" i="3"/>
  <c r="S110" i="3"/>
  <c r="O110" i="3"/>
  <c r="T110" i="3" s="1"/>
  <c r="W110" i="3" s="1"/>
  <c r="V109" i="3"/>
  <c r="S109" i="3"/>
  <c r="T109" i="3" s="1"/>
  <c r="W109" i="3" s="1"/>
  <c r="V108" i="3"/>
  <c r="S108" i="3"/>
  <c r="O108" i="3"/>
  <c r="V107" i="3"/>
  <c r="S107" i="3"/>
  <c r="T107" i="3" s="1"/>
  <c r="W107" i="3" s="1"/>
  <c r="V106" i="3"/>
  <c r="S106" i="3"/>
  <c r="O106" i="3"/>
  <c r="T106" i="3" s="1"/>
  <c r="W106" i="3" s="1"/>
  <c r="V105" i="3"/>
  <c r="S105" i="3"/>
  <c r="T105" i="3" s="1"/>
  <c r="W105" i="3" s="1"/>
  <c r="O105" i="3"/>
  <c r="V104" i="3"/>
  <c r="S104" i="3"/>
  <c r="T104" i="3" s="1"/>
  <c r="W104" i="3" s="1"/>
  <c r="O104" i="3"/>
  <c r="V103" i="3"/>
  <c r="S103" i="3"/>
  <c r="O103" i="3"/>
  <c r="T103" i="3" s="1"/>
  <c r="W103" i="3" s="1"/>
  <c r="V102" i="3"/>
  <c r="S102" i="3"/>
  <c r="O102" i="3"/>
  <c r="T102" i="3" s="1"/>
  <c r="W102" i="3" s="1"/>
  <c r="V101" i="3"/>
  <c r="T101" i="3"/>
  <c r="W101" i="3" s="1"/>
  <c r="S101" i="3"/>
  <c r="O101" i="3"/>
  <c r="V100" i="3"/>
  <c r="T100" i="3"/>
  <c r="AB100" i="3" s="1"/>
  <c r="S100" i="3"/>
  <c r="O100" i="3"/>
  <c r="V99" i="3"/>
  <c r="S99" i="3"/>
  <c r="O99" i="3"/>
  <c r="T99" i="3" s="1"/>
  <c r="W99" i="3" s="1"/>
  <c r="V98" i="3"/>
  <c r="S98" i="3"/>
  <c r="T98" i="3" s="1"/>
  <c r="W98" i="3" s="1"/>
  <c r="O98" i="3"/>
  <c r="V97" i="3"/>
  <c r="S97" i="3"/>
  <c r="T97" i="3" s="1"/>
  <c r="W97" i="3" s="1"/>
  <c r="O97" i="3"/>
  <c r="V96" i="3"/>
  <c r="S96" i="3"/>
  <c r="O96" i="3"/>
  <c r="T96" i="3" s="1"/>
  <c r="W96" i="3" s="1"/>
  <c r="V95" i="3"/>
  <c r="S95" i="3"/>
  <c r="O95" i="3"/>
  <c r="T95" i="3" s="1"/>
  <c r="W95" i="3" s="1"/>
  <c r="V94" i="3"/>
  <c r="S94" i="3"/>
  <c r="T94" i="3" s="1"/>
  <c r="W94" i="3" s="1"/>
  <c r="O94" i="3"/>
  <c r="V93" i="3"/>
  <c r="T93" i="3"/>
  <c r="W93" i="3" s="1"/>
  <c r="S93" i="3"/>
  <c r="O93" i="3"/>
  <c r="V92" i="3"/>
  <c r="S92" i="3"/>
  <c r="O92" i="3"/>
  <c r="T92" i="3" s="1"/>
  <c r="W92" i="3" s="1"/>
  <c r="V91" i="3"/>
  <c r="S91" i="3"/>
  <c r="T91" i="3" s="1"/>
  <c r="W91" i="3" s="1"/>
  <c r="O91" i="3"/>
  <c r="V90" i="3"/>
  <c r="S90" i="3"/>
  <c r="T90" i="3" s="1"/>
  <c r="W90" i="3" s="1"/>
  <c r="O90" i="3"/>
  <c r="V89" i="3"/>
  <c r="S89" i="3"/>
  <c r="O89" i="3"/>
  <c r="T89" i="3" s="1"/>
  <c r="W89" i="3" s="1"/>
  <c r="V88" i="3"/>
  <c r="S88" i="3"/>
  <c r="O88" i="3"/>
  <c r="T88" i="3" s="1"/>
  <c r="W88" i="3" s="1"/>
  <c r="V87" i="3"/>
  <c r="T87" i="3"/>
  <c r="W87" i="3" s="1"/>
  <c r="S87" i="3"/>
  <c r="O87" i="3"/>
  <c r="V86" i="3"/>
  <c r="T86" i="3"/>
  <c r="W86" i="3" s="1"/>
  <c r="S86" i="3"/>
  <c r="O86" i="3"/>
  <c r="V85" i="3"/>
  <c r="S85" i="3"/>
  <c r="O85" i="3"/>
  <c r="V84" i="3"/>
  <c r="S84" i="3"/>
  <c r="O84" i="3"/>
  <c r="T84" i="3" s="1"/>
  <c r="W84" i="3" s="1"/>
  <c r="V83" i="3"/>
  <c r="S83" i="3"/>
  <c r="T83" i="3" s="1"/>
  <c r="W83" i="3" s="1"/>
  <c r="O83" i="3"/>
  <c r="V82" i="3"/>
  <c r="S82" i="3"/>
  <c r="T82" i="3" s="1"/>
  <c r="AJ82" i="3" s="1"/>
  <c r="O82" i="3"/>
  <c r="V81" i="3"/>
  <c r="S81" i="3"/>
  <c r="O81" i="3"/>
  <c r="T81" i="3" s="1"/>
  <c r="W81" i="3" s="1"/>
  <c r="V80" i="3"/>
  <c r="S80" i="3"/>
  <c r="O80" i="3"/>
  <c r="T80" i="3" s="1"/>
  <c r="W80" i="3" s="1"/>
  <c r="V79" i="3"/>
  <c r="T79" i="3"/>
  <c r="W79" i="3" s="1"/>
  <c r="S79" i="3"/>
  <c r="O79" i="3"/>
  <c r="V78" i="3"/>
  <c r="T78" i="3"/>
  <c r="W78" i="3" s="1"/>
  <c r="S78" i="3"/>
  <c r="O78" i="3"/>
  <c r="V77" i="3"/>
  <c r="S77" i="3"/>
  <c r="O77" i="3"/>
  <c r="V76" i="3"/>
  <c r="S76" i="3"/>
  <c r="O76" i="3"/>
  <c r="T76" i="3" s="1"/>
  <c r="V75" i="3"/>
  <c r="S75" i="3"/>
  <c r="T75" i="3" s="1"/>
  <c r="W75" i="3" s="1"/>
  <c r="O75" i="3"/>
  <c r="V74" i="3"/>
  <c r="S74" i="3"/>
  <c r="T74" i="3" s="1"/>
  <c r="W74" i="3" s="1"/>
  <c r="O74" i="3"/>
  <c r="V73" i="3"/>
  <c r="S73" i="3"/>
  <c r="O73" i="3"/>
  <c r="T73" i="3" s="1"/>
  <c r="W73" i="3" s="1"/>
  <c r="V72" i="3"/>
  <c r="S72" i="3"/>
  <c r="O72" i="3"/>
  <c r="V71" i="3"/>
  <c r="S71" i="3"/>
  <c r="O71" i="3"/>
  <c r="V70" i="3"/>
  <c r="S70" i="3"/>
  <c r="O70" i="3"/>
  <c r="V69" i="3"/>
  <c r="S69" i="3"/>
  <c r="O69" i="3"/>
  <c r="V68" i="3"/>
  <c r="S68" i="3"/>
  <c r="O68" i="3"/>
  <c r="V41" i="3"/>
  <c r="S41" i="3"/>
  <c r="O41" i="3"/>
  <c r="V40" i="3"/>
  <c r="S40" i="3"/>
  <c r="O40" i="3"/>
  <c r="V39" i="3"/>
  <c r="S39" i="3"/>
  <c r="O39" i="3"/>
  <c r="V55" i="3"/>
  <c r="S55" i="3"/>
  <c r="O55" i="3"/>
  <c r="S63" i="3"/>
  <c r="S62" i="3"/>
  <c r="S61" i="3"/>
  <c r="S60" i="3"/>
  <c r="O63" i="3"/>
  <c r="O62" i="3"/>
  <c r="O61" i="3"/>
  <c r="O60" i="3"/>
  <c r="V63" i="3"/>
  <c r="V62" i="3"/>
  <c r="V61" i="3"/>
  <c r="V60" i="3"/>
  <c r="T243" i="5" l="1"/>
  <c r="W243" i="5" s="1"/>
  <c r="T242" i="5"/>
  <c r="W242" i="5" s="1"/>
  <c r="T241" i="5"/>
  <c r="W241" i="5" s="1"/>
  <c r="T240" i="5"/>
  <c r="W240" i="5" s="1"/>
  <c r="T238" i="5"/>
  <c r="W238" i="5" s="1"/>
  <c r="T237" i="5"/>
  <c r="T236" i="5"/>
  <c r="W236" i="5" s="1"/>
  <c r="T234" i="5"/>
  <c r="W234" i="5" s="1"/>
  <c r="AJ237" i="5"/>
  <c r="W237" i="5"/>
  <c r="AG236" i="5"/>
  <c r="T233" i="5"/>
  <c r="W233" i="5" s="1"/>
  <c r="T231" i="5"/>
  <c r="W231" i="5" s="1"/>
  <c r="T230" i="5"/>
  <c r="W230" i="5" s="1"/>
  <c r="T229" i="5"/>
  <c r="AE229" i="5" s="1"/>
  <c r="W229" i="5"/>
  <c r="T117" i="3"/>
  <c r="W117" i="3" s="1"/>
  <c r="T116" i="3"/>
  <c r="W116" i="3" s="1"/>
  <c r="T115" i="3"/>
  <c r="W115" i="3" s="1"/>
  <c r="T113" i="3"/>
  <c r="W113" i="3" s="1"/>
  <c r="T112" i="3"/>
  <c r="W112" i="3" s="1"/>
  <c r="T111" i="3"/>
  <c r="W111" i="3" s="1"/>
  <c r="AJ114" i="3"/>
  <c r="W114" i="3"/>
  <c r="T227" i="5"/>
  <c r="W227" i="5" s="1"/>
  <c r="T225" i="5"/>
  <c r="W225" i="5" s="1"/>
  <c r="T226" i="5"/>
  <c r="W226" i="5" s="1"/>
  <c r="T224" i="5"/>
  <c r="W224" i="5" s="1"/>
  <c r="AJ110" i="3"/>
  <c r="T108" i="3"/>
  <c r="W108" i="3" s="1"/>
  <c r="W100" i="3"/>
  <c r="T217" i="5"/>
  <c r="W217" i="5" s="1"/>
  <c r="T220" i="5"/>
  <c r="W220" i="5" s="1"/>
  <c r="T205" i="5"/>
  <c r="W205" i="5" s="1"/>
  <c r="T198" i="5"/>
  <c r="W198" i="5" s="1"/>
  <c r="T190" i="5"/>
  <c r="W190" i="5" s="1"/>
  <c r="T202" i="5"/>
  <c r="W202" i="5" s="1"/>
  <c r="T189" i="5"/>
  <c r="W189" i="5" s="1"/>
  <c r="T195" i="5"/>
  <c r="W195" i="5" s="1"/>
  <c r="T180" i="5"/>
  <c r="W180" i="5" s="1"/>
  <c r="T179" i="5"/>
  <c r="W179" i="5" s="1"/>
  <c r="T184" i="5"/>
  <c r="W184" i="5" s="1"/>
  <c r="T169" i="5"/>
  <c r="W169" i="5" s="1"/>
  <c r="T162" i="5"/>
  <c r="W162" i="5" s="1"/>
  <c r="T172" i="5"/>
  <c r="W172" i="5" s="1"/>
  <c r="T177" i="5"/>
  <c r="W177" i="5" s="1"/>
  <c r="T165" i="5"/>
  <c r="W165" i="5" s="1"/>
  <c r="T77" i="3"/>
  <c r="W77" i="3" s="1"/>
  <c r="AJ83" i="3"/>
  <c r="T85" i="3"/>
  <c r="W85" i="3" s="1"/>
  <c r="AF76" i="3"/>
  <c r="W76" i="3"/>
  <c r="AD74" i="3"/>
  <c r="W82" i="3"/>
  <c r="U268" i="5"/>
  <c r="AB79" i="3"/>
  <c r="AD86" i="3"/>
  <c r="AG87" i="3"/>
  <c r="U158" i="3"/>
  <c r="AF163" i="3"/>
  <c r="U167" i="3"/>
  <c r="AE172" i="3"/>
  <c r="U176" i="3"/>
  <c r="AG144" i="3"/>
  <c r="AD124" i="3"/>
  <c r="AE131" i="3"/>
  <c r="AE140" i="3"/>
  <c r="AF147" i="3"/>
  <c r="AC121" i="3"/>
  <c r="AH166" i="3"/>
  <c r="T158" i="5"/>
  <c r="W158" i="5" s="1"/>
  <c r="T157" i="5"/>
  <c r="W157" i="5" s="1"/>
  <c r="T155" i="5"/>
  <c r="W155" i="5" s="1"/>
  <c r="T154" i="5"/>
  <c r="W154" i="5" s="1"/>
  <c r="T153" i="5"/>
  <c r="W153" i="5" s="1"/>
  <c r="T152" i="5"/>
  <c r="W152" i="5" s="1"/>
  <c r="T151" i="5"/>
  <c r="W151" i="5" s="1"/>
  <c r="T150" i="5"/>
  <c r="W150" i="5" s="1"/>
  <c r="T149" i="5"/>
  <c r="W149" i="5" s="1"/>
  <c r="T72" i="3"/>
  <c r="W72" i="3" s="1"/>
  <c r="T147" i="5"/>
  <c r="W147" i="5" s="1"/>
  <c r="T146" i="5"/>
  <c r="W146" i="5" s="1"/>
  <c r="T145" i="5"/>
  <c r="W145" i="5" s="1"/>
  <c r="T144" i="5"/>
  <c r="W144" i="5" s="1"/>
  <c r="T71" i="3"/>
  <c r="W71" i="3" s="1"/>
  <c r="T70" i="3"/>
  <c r="W70" i="3" s="1"/>
  <c r="T69" i="3"/>
  <c r="AI69" i="3" s="1"/>
  <c r="W69" i="3"/>
  <c r="T68" i="3"/>
  <c r="W68" i="3" s="1"/>
  <c r="T65" i="5"/>
  <c r="W65" i="5" s="1"/>
  <c r="T64" i="5"/>
  <c r="W64" i="5" s="1"/>
  <c r="T63" i="5"/>
  <c r="W63" i="5" s="1"/>
  <c r="T41" i="3"/>
  <c r="W41" i="3" s="1"/>
  <c r="T40" i="3"/>
  <c r="W40" i="3" s="1"/>
  <c r="T39" i="3"/>
  <c r="AC39" i="3" s="1"/>
  <c r="AI258" i="5"/>
  <c r="U246" i="5"/>
  <c r="T92" i="5"/>
  <c r="W92" i="5" s="1"/>
  <c r="AI272" i="5"/>
  <c r="AB222" i="5"/>
  <c r="AJ270" i="5"/>
  <c r="AC74" i="3"/>
  <c r="AC75" i="3"/>
  <c r="AI99" i="3"/>
  <c r="U131" i="3"/>
  <c r="U142" i="3"/>
  <c r="U145" i="3"/>
  <c r="AG150" i="3"/>
  <c r="AC152" i="3"/>
  <c r="AF162" i="3"/>
  <c r="AF171" i="3"/>
  <c r="AF200" i="5"/>
  <c r="AD216" i="5"/>
  <c r="U261" i="5"/>
  <c r="AJ266" i="5"/>
  <c r="AI239" i="5"/>
  <c r="AE105" i="3"/>
  <c r="AE123" i="3"/>
  <c r="AC125" i="3"/>
  <c r="AE135" i="3"/>
  <c r="AF137" i="3"/>
  <c r="U140" i="3"/>
  <c r="AB163" i="5"/>
  <c r="AG172" i="5"/>
  <c r="AI80" i="3"/>
  <c r="AG88" i="3"/>
  <c r="U128" i="3"/>
  <c r="AF143" i="3"/>
  <c r="AI158" i="3"/>
  <c r="AG175" i="3"/>
  <c r="T91" i="5"/>
  <c r="W91" i="5" s="1"/>
  <c r="AC170" i="5"/>
  <c r="AE77" i="3"/>
  <c r="AD102" i="3"/>
  <c r="AH112" i="3"/>
  <c r="AG119" i="3"/>
  <c r="AF130" i="3"/>
  <c r="AF140" i="3"/>
  <c r="AI145" i="3"/>
  <c r="AG155" i="3"/>
  <c r="AH164" i="3"/>
  <c r="AD159" i="5"/>
  <c r="AJ178" i="5"/>
  <c r="AG187" i="5"/>
  <c r="AB183" i="5"/>
  <c r="AB221" i="5"/>
  <c r="AI209" i="5"/>
  <c r="AD211" i="5"/>
  <c r="AJ204" i="5"/>
  <c r="AG213" i="5"/>
  <c r="AJ216" i="5"/>
  <c r="U250" i="5"/>
  <c r="AC150" i="5"/>
  <c r="AH186" i="5"/>
  <c r="AF148" i="5"/>
  <c r="AI192" i="5"/>
  <c r="AJ262" i="5"/>
  <c r="U265" i="5"/>
  <c r="AE221" i="5"/>
  <c r="AH182" i="5"/>
  <c r="AC190" i="5"/>
  <c r="AE198" i="5"/>
  <c r="AI96" i="3"/>
  <c r="AH116" i="3"/>
  <c r="AH140" i="3"/>
  <c r="AE143" i="3"/>
  <c r="U146" i="3"/>
  <c r="AD172" i="3"/>
  <c r="AE86" i="3"/>
  <c r="AH95" i="3"/>
  <c r="AG115" i="3"/>
  <c r="T63" i="3"/>
  <c r="AE63" i="3" s="1"/>
  <c r="AB83" i="3"/>
  <c r="AE121" i="3"/>
  <c r="AI129" i="3"/>
  <c r="U144" i="3"/>
  <c r="AI151" i="3"/>
  <c r="AH152" i="3"/>
  <c r="AF157" i="3"/>
  <c r="AD166" i="3"/>
  <c r="AE120" i="3"/>
  <c r="AG124" i="3"/>
  <c r="AG126" i="3"/>
  <c r="AG131" i="3"/>
  <c r="U133" i="3"/>
  <c r="AG100" i="3"/>
  <c r="AH168" i="3"/>
  <c r="AJ148" i="3"/>
  <c r="AE90" i="3"/>
  <c r="AH91" i="3"/>
  <c r="AH99" i="3"/>
  <c r="AE108" i="3"/>
  <c r="AE110" i="3"/>
  <c r="AI118" i="3"/>
  <c r="AF121" i="3"/>
  <c r="AI137" i="3"/>
  <c r="AI139" i="3"/>
  <c r="AE144" i="3"/>
  <c r="AE152" i="3"/>
  <c r="U154" i="3"/>
  <c r="AE155" i="3"/>
  <c r="AC166" i="3"/>
  <c r="AI175" i="3"/>
  <c r="AI87" i="3"/>
  <c r="AJ88" i="3"/>
  <c r="AG89" i="3"/>
  <c r="AI100" i="3"/>
  <c r="AG107" i="3"/>
  <c r="AE117" i="3"/>
  <c r="AC124" i="3"/>
  <c r="U127" i="3"/>
  <c r="AD135" i="3"/>
  <c r="AG152" i="3"/>
  <c r="AG163" i="3"/>
  <c r="AG164" i="3"/>
  <c r="AG166" i="3"/>
  <c r="AI88" i="3"/>
  <c r="AI95" i="3"/>
  <c r="AF96" i="3"/>
  <c r="AI110" i="3"/>
  <c r="AB124" i="3"/>
  <c r="AG135" i="3"/>
  <c r="AE137" i="3"/>
  <c r="AG140" i="3"/>
  <c r="AB143" i="3"/>
  <c r="AH144" i="3"/>
  <c r="U150" i="3"/>
  <c r="U151" i="3"/>
  <c r="AB155" i="3"/>
  <c r="AF156" i="3"/>
  <c r="AC168" i="3"/>
  <c r="AI84" i="3"/>
  <c r="AB139" i="3"/>
  <c r="AD158" i="3"/>
  <c r="AE168" i="3"/>
  <c r="AG171" i="3"/>
  <c r="AB147" i="3"/>
  <c r="T62" i="3"/>
  <c r="AI79" i="3"/>
  <c r="AE91" i="3"/>
  <c r="AE93" i="3"/>
  <c r="AD95" i="3"/>
  <c r="AC96" i="3"/>
  <c r="AE97" i="3"/>
  <c r="AJ102" i="3"/>
  <c r="AG103" i="3"/>
  <c r="AB110" i="3"/>
  <c r="AB115" i="3"/>
  <c r="AE118" i="3"/>
  <c r="AE124" i="3"/>
  <c r="AH128" i="3"/>
  <c r="AI135" i="3"/>
  <c r="AD139" i="3"/>
  <c r="AG143" i="3"/>
  <c r="AD147" i="3"/>
  <c r="AH156" i="3"/>
  <c r="AE157" i="3"/>
  <c r="U166" i="3"/>
  <c r="AG168" i="3"/>
  <c r="AI171" i="3"/>
  <c r="AC172" i="3"/>
  <c r="AE175" i="3"/>
  <c r="AE94" i="3"/>
  <c r="AG130" i="3"/>
  <c r="AB131" i="3"/>
  <c r="AE139" i="3"/>
  <c r="AI143" i="3"/>
  <c r="AE147" i="3"/>
  <c r="AG151" i="3"/>
  <c r="AC158" i="3"/>
  <c r="AG159" i="3"/>
  <c r="AG162" i="3"/>
  <c r="U168" i="3"/>
  <c r="U170" i="3"/>
  <c r="U171" i="3"/>
  <c r="U174" i="3"/>
  <c r="AD176" i="3"/>
  <c r="AC87" i="3"/>
  <c r="AG96" i="3"/>
  <c r="AC100" i="3"/>
  <c r="AD105" i="3"/>
  <c r="AC110" i="3"/>
  <c r="AC78" i="3"/>
  <c r="AD87" i="3"/>
  <c r="AE88" i="3"/>
  <c r="AE101" i="3"/>
  <c r="AD110" i="3"/>
  <c r="AD114" i="3"/>
  <c r="AJ117" i="3"/>
  <c r="AD120" i="3"/>
  <c r="AD131" i="3"/>
  <c r="AB135" i="3"/>
  <c r="AB140" i="3"/>
  <c r="AC150" i="3"/>
  <c r="AI159" i="3"/>
  <c r="AI162" i="3"/>
  <c r="AB163" i="3"/>
  <c r="AG172" i="3"/>
  <c r="AH87" i="3"/>
  <c r="AE100" i="3"/>
  <c r="AE111" i="3"/>
  <c r="AG147" i="3"/>
  <c r="T61" i="3"/>
  <c r="AB61" i="3" s="1"/>
  <c r="AG72" i="3"/>
  <c r="AB75" i="3"/>
  <c r="AE87" i="3"/>
  <c r="AE89" i="3"/>
  <c r="AD91" i="3"/>
  <c r="AE114" i="3"/>
  <c r="AI115" i="3"/>
  <c r="AI124" i="3"/>
  <c r="AC140" i="3"/>
  <c r="AH145" i="3"/>
  <c r="AI147" i="3"/>
  <c r="AD150" i="3"/>
  <c r="AJ159" i="3"/>
  <c r="U160" i="3"/>
  <c r="U162" i="3"/>
  <c r="AE163" i="3"/>
  <c r="U172" i="3"/>
  <c r="U175" i="3"/>
  <c r="T55" i="3"/>
  <c r="W55" i="3" s="1"/>
  <c r="AJ150" i="5"/>
  <c r="AE165" i="5"/>
  <c r="AD166" i="5"/>
  <c r="AE176" i="5"/>
  <c r="AF178" i="5"/>
  <c r="AE196" i="5"/>
  <c r="AE200" i="5"/>
  <c r="AF207" i="5"/>
  <c r="AE208" i="5"/>
  <c r="AB213" i="5"/>
  <c r="AH235" i="5"/>
  <c r="AD237" i="5"/>
  <c r="AE252" i="5"/>
  <c r="AI260" i="5"/>
  <c r="AJ261" i="5"/>
  <c r="AE266" i="5"/>
  <c r="AG183" i="5"/>
  <c r="AJ221" i="5"/>
  <c r="AD162" i="5"/>
  <c r="AJ190" i="5"/>
  <c r="AJ192" i="5"/>
  <c r="AI262" i="5"/>
  <c r="AG263" i="5"/>
  <c r="AC266" i="5"/>
  <c r="AJ273" i="5"/>
  <c r="AF160" i="5"/>
  <c r="AD191" i="5"/>
  <c r="AF203" i="5"/>
  <c r="AH223" i="5"/>
  <c r="AG248" i="5"/>
  <c r="U251" i="5"/>
  <c r="AG256" i="5"/>
  <c r="AD261" i="5"/>
  <c r="AC263" i="5"/>
  <c r="U264" i="5"/>
  <c r="AB167" i="5"/>
  <c r="AD179" i="5"/>
  <c r="AE185" i="5"/>
  <c r="AD190" i="5"/>
  <c r="AH198" i="5"/>
  <c r="AD202" i="5"/>
  <c r="AJ211" i="5"/>
  <c r="AI212" i="5"/>
  <c r="AH214" i="5"/>
  <c r="AD221" i="5"/>
  <c r="AB237" i="5"/>
  <c r="AG238" i="5"/>
  <c r="AI254" i="5"/>
  <c r="U272" i="5"/>
  <c r="AJ258" i="5"/>
  <c r="AF156" i="5"/>
  <c r="AG168" i="5"/>
  <c r="AJ171" i="5"/>
  <c r="AE190" i="5"/>
  <c r="AF193" i="5"/>
  <c r="AJ200" i="5"/>
  <c r="AC221" i="5"/>
  <c r="AH222" i="5"/>
  <c r="AI226" i="5"/>
  <c r="AG241" i="5"/>
  <c r="AG244" i="5"/>
  <c r="AH247" i="5"/>
  <c r="AI251" i="5"/>
  <c r="AH258" i="5"/>
  <c r="U258" i="5"/>
  <c r="AE261" i="5"/>
  <c r="AJ269" i="5"/>
  <c r="AF271" i="5"/>
  <c r="AB238" i="5"/>
  <c r="AB249" i="5"/>
  <c r="AI250" i="5"/>
  <c r="AF252" i="5"/>
  <c r="AE254" i="5"/>
  <c r="AE257" i="5"/>
  <c r="AB270" i="5"/>
  <c r="AC273" i="5"/>
  <c r="AE159" i="5"/>
  <c r="AG223" i="5"/>
  <c r="AB226" i="5"/>
  <c r="AH227" i="5"/>
  <c r="AC238" i="5"/>
  <c r="AD244" i="5"/>
  <c r="AC249" i="5"/>
  <c r="AG252" i="5"/>
  <c r="AB258" i="5"/>
  <c r="AI266" i="5"/>
  <c r="AD273" i="5"/>
  <c r="AJ159" i="5"/>
  <c r="AE163" i="5"/>
  <c r="AG164" i="5"/>
  <c r="AJ167" i="5"/>
  <c r="AJ163" i="5"/>
  <c r="AI218" i="5"/>
  <c r="AG220" i="5"/>
  <c r="AC226" i="5"/>
  <c r="AE238" i="5"/>
  <c r="U247" i="5"/>
  <c r="U256" i="5"/>
  <c r="AC258" i="5"/>
  <c r="AG269" i="5"/>
  <c r="AE273" i="5"/>
  <c r="AB150" i="5"/>
  <c r="AD209" i="5"/>
  <c r="AF210" i="5"/>
  <c r="AC174" i="5"/>
  <c r="AJ180" i="5"/>
  <c r="AC187" i="5"/>
  <c r="AE197" i="5"/>
  <c r="AB200" i="5"/>
  <c r="AJ201" i="5"/>
  <c r="AI202" i="5"/>
  <c r="AE209" i="5"/>
  <c r="AB211" i="5"/>
  <c r="AJ213" i="5"/>
  <c r="AB215" i="5"/>
  <c r="AD217" i="5"/>
  <c r="AE236" i="5"/>
  <c r="AI238" i="5"/>
  <c r="AF244" i="5"/>
  <c r="U252" i="5"/>
  <c r="AE258" i="5"/>
  <c r="U273" i="5"/>
  <c r="AI159" i="5"/>
  <c r="AE173" i="5"/>
  <c r="AJ194" i="5"/>
  <c r="AD200" i="5"/>
  <c r="AC211" i="5"/>
  <c r="U244" i="5"/>
  <c r="AI230" i="5"/>
  <c r="AJ230" i="5"/>
  <c r="AG232" i="5"/>
  <c r="AF232" i="5"/>
  <c r="AD232" i="5"/>
  <c r="AI253" i="5"/>
  <c r="AG253" i="5"/>
  <c r="AE253" i="5"/>
  <c r="AC253" i="5"/>
  <c r="AI195" i="5"/>
  <c r="AG195" i="5"/>
  <c r="AB230" i="5"/>
  <c r="AF206" i="5"/>
  <c r="AB245" i="5"/>
  <c r="AG246" i="5"/>
  <c r="AI246" i="5"/>
  <c r="AJ250" i="5"/>
  <c r="AH254" i="5"/>
  <c r="AJ254" i="5"/>
  <c r="AG259" i="5"/>
  <c r="AC259" i="5"/>
  <c r="AG65" i="5"/>
  <c r="AE65" i="5"/>
  <c r="AH145" i="5"/>
  <c r="AD154" i="5"/>
  <c r="AH175" i="5"/>
  <c r="AD180" i="5"/>
  <c r="AE181" i="5"/>
  <c r="AJ181" i="5"/>
  <c r="AG181" i="5"/>
  <c r="AD187" i="5"/>
  <c r="AH203" i="5"/>
  <c r="AH204" i="5"/>
  <c r="AJ210" i="5"/>
  <c r="AC227" i="5"/>
  <c r="AB229" i="5"/>
  <c r="AH234" i="5"/>
  <c r="AE234" i="5"/>
  <c r="AD241" i="5"/>
  <c r="AB246" i="5"/>
  <c r="AE248" i="5"/>
  <c r="AD248" i="5"/>
  <c r="AB253" i="5"/>
  <c r="AI245" i="5"/>
  <c r="AD245" i="5"/>
  <c r="AC245" i="5"/>
  <c r="AC210" i="5"/>
  <c r="AH205" i="5"/>
  <c r="AF205" i="5"/>
  <c r="AH168" i="5"/>
  <c r="AD170" i="5"/>
  <c r="AC146" i="5"/>
  <c r="AH150" i="5"/>
  <c r="AI150" i="5"/>
  <c r="AE157" i="5"/>
  <c r="AB171" i="5"/>
  <c r="AE172" i="5"/>
  <c r="AD174" i="5"/>
  <c r="AE180" i="5"/>
  <c r="AC181" i="5"/>
  <c r="AF187" i="5"/>
  <c r="AH193" i="5"/>
  <c r="AH194" i="5"/>
  <c r="AF195" i="5"/>
  <c r="AI203" i="5"/>
  <c r="AI237" i="5"/>
  <c r="AG237" i="5"/>
  <c r="AE237" i="5"/>
  <c r="AC237" i="5"/>
  <c r="AE241" i="5"/>
  <c r="AG245" i="5"/>
  <c r="AD253" i="5"/>
  <c r="AI256" i="5"/>
  <c r="AE256" i="5"/>
  <c r="AH262" i="5"/>
  <c r="AE262" i="5"/>
  <c r="AC262" i="5"/>
  <c r="AB262" i="5"/>
  <c r="AG264" i="5"/>
  <c r="AI264" i="5"/>
  <c r="AE264" i="5"/>
  <c r="AF268" i="5"/>
  <c r="AI268" i="5"/>
  <c r="AG268" i="5"/>
  <c r="AE268" i="5"/>
  <c r="AD186" i="5"/>
  <c r="AC189" i="5"/>
  <c r="AI175" i="5"/>
  <c r="AB175" i="5"/>
  <c r="AG178" i="5"/>
  <c r="AD178" i="5"/>
  <c r="AC178" i="5"/>
  <c r="AB180" i="5"/>
  <c r="AB203" i="5"/>
  <c r="AI163" i="5"/>
  <c r="AD163" i="5"/>
  <c r="AD171" i="5"/>
  <c r="AD175" i="5"/>
  <c r="AD189" i="5"/>
  <c r="AH195" i="5"/>
  <c r="AB209" i="5"/>
  <c r="AD236" i="5"/>
  <c r="AJ245" i="5"/>
  <c r="AC246" i="5"/>
  <c r="AJ253" i="5"/>
  <c r="AB254" i="5"/>
  <c r="AJ257" i="5"/>
  <c r="AD257" i="5"/>
  <c r="AC257" i="5"/>
  <c r="AH259" i="5"/>
  <c r="AG160" i="5"/>
  <c r="AH207" i="5"/>
  <c r="AG207" i="5"/>
  <c r="AD207" i="5"/>
  <c r="AI241" i="5"/>
  <c r="AC241" i="5"/>
  <c r="AB241" i="5"/>
  <c r="AB267" i="5"/>
  <c r="AI270" i="5"/>
  <c r="AE270" i="5"/>
  <c r="AC270" i="5"/>
  <c r="AJ212" i="5"/>
  <c r="AD212" i="5"/>
  <c r="AB178" i="5"/>
  <c r="AG179" i="5"/>
  <c r="AJ179" i="5"/>
  <c r="AF179" i="5"/>
  <c r="AC179" i="5"/>
  <c r="AF223" i="5"/>
  <c r="AC223" i="5"/>
  <c r="AJ153" i="5"/>
  <c r="AB159" i="5"/>
  <c r="AE161" i="5"/>
  <c r="AC166" i="5"/>
  <c r="AI167" i="5"/>
  <c r="AD167" i="5"/>
  <c r="AJ175" i="5"/>
  <c r="AE178" i="5"/>
  <c r="AI179" i="5"/>
  <c r="AH181" i="5"/>
  <c r="AF186" i="5"/>
  <c r="AI186" i="5"/>
  <c r="AE186" i="5"/>
  <c r="AB190" i="5"/>
  <c r="AF192" i="5"/>
  <c r="AD192" i="5"/>
  <c r="AB192" i="5"/>
  <c r="AC209" i="5"/>
  <c r="AG210" i="5"/>
  <c r="AE210" i="5"/>
  <c r="AD210" i="5"/>
  <c r="AB210" i="5"/>
  <c r="AG218" i="5"/>
  <c r="AJ218" i="5"/>
  <c r="AI220" i="5"/>
  <c r="AJ241" i="5"/>
  <c r="U245" i="5"/>
  <c r="AJ246" i="5"/>
  <c r="AF248" i="5"/>
  <c r="AG249" i="5"/>
  <c r="AD249" i="5"/>
  <c r="U253" i="5"/>
  <c r="AC254" i="5"/>
  <c r="U259" i="5"/>
  <c r="U260" i="5"/>
  <c r="AJ265" i="5"/>
  <c r="AG265" i="5"/>
  <c r="AE265" i="5"/>
  <c r="AD265" i="5"/>
  <c r="AC265" i="5"/>
  <c r="AF164" i="5"/>
  <c r="AG176" i="5"/>
  <c r="AJ182" i="5"/>
  <c r="AI183" i="5"/>
  <c r="AH192" i="5"/>
  <c r="AF197" i="5"/>
  <c r="AH201" i="5"/>
  <c r="AE213" i="5"/>
  <c r="AI221" i="5"/>
  <c r="AG221" i="5"/>
  <c r="AI235" i="5"/>
  <c r="AH238" i="5"/>
  <c r="AC247" i="5"/>
  <c r="AF250" i="5"/>
  <c r="U255" i="5"/>
  <c r="AG261" i="5"/>
  <c r="U263" i="5"/>
  <c r="AH266" i="5"/>
  <c r="U267" i="5"/>
  <c r="U269" i="5"/>
  <c r="AI271" i="5"/>
  <c r="AG272" i="5"/>
  <c r="AG273" i="5"/>
  <c r="AI190" i="5"/>
  <c r="AJ238" i="5"/>
  <c r="AF263" i="5"/>
  <c r="AC269" i="5"/>
  <c r="AC271" i="5"/>
  <c r="AI180" i="5"/>
  <c r="AG184" i="5"/>
  <c r="AJ149" i="5"/>
  <c r="AC154" i="5"/>
  <c r="AG156" i="5"/>
  <c r="AC162" i="5"/>
  <c r="AJ168" i="5"/>
  <c r="AE169" i="5"/>
  <c r="AI171" i="5"/>
  <c r="AG185" i="5"/>
  <c r="AD197" i="5"/>
  <c r="AG199" i="5"/>
  <c r="AI200" i="5"/>
  <c r="AC203" i="5"/>
  <c r="AI211" i="5"/>
  <c r="AH226" i="5"/>
  <c r="AG230" i="5"/>
  <c r="AC235" i="5"/>
  <c r="AI249" i="5"/>
  <c r="AJ249" i="5"/>
  <c r="AE250" i="5"/>
  <c r="AH261" i="5"/>
  <c r="AB266" i="5"/>
  <c r="AD269" i="5"/>
  <c r="AH270" i="5"/>
  <c r="U270" i="5"/>
  <c r="AG271" i="5"/>
  <c r="AE272" i="5"/>
  <c r="AI106" i="3"/>
  <c r="AG106" i="3"/>
  <c r="AE106" i="3"/>
  <c r="AD106" i="3"/>
  <c r="AC109" i="3"/>
  <c r="AE109" i="3"/>
  <c r="AD109" i="3"/>
  <c r="AJ173" i="3"/>
  <c r="AI173" i="3"/>
  <c r="AE173" i="3"/>
  <c r="AC173" i="3"/>
  <c r="AG55" i="3"/>
  <c r="AC79" i="3"/>
  <c r="AD82" i="3"/>
  <c r="AC91" i="3"/>
  <c r="AB96" i="3"/>
  <c r="AF99" i="3"/>
  <c r="AE99" i="3"/>
  <c r="AD99" i="3"/>
  <c r="AC99" i="3"/>
  <c r="AE102" i="3"/>
  <c r="AE103" i="3"/>
  <c r="U130" i="3"/>
  <c r="U138" i="3"/>
  <c r="AF144" i="3"/>
  <c r="AC144" i="3"/>
  <c r="AB144" i="3"/>
  <c r="AD151" i="3"/>
  <c r="AG154" i="3"/>
  <c r="AF154" i="3"/>
  <c r="AD154" i="3"/>
  <c r="AC154" i="3"/>
  <c r="AF92" i="3"/>
  <c r="AB92" i="3"/>
  <c r="AF133" i="3"/>
  <c r="AE133" i="3"/>
  <c r="AC133" i="3"/>
  <c r="AJ79" i="3"/>
  <c r="AG102" i="3"/>
  <c r="AI122" i="3"/>
  <c r="AF122" i="3"/>
  <c r="AE122" i="3"/>
  <c r="AH123" i="3"/>
  <c r="AD123" i="3"/>
  <c r="AC123" i="3"/>
  <c r="AF167" i="3"/>
  <c r="AI167" i="3"/>
  <c r="AG167" i="3"/>
  <c r="AE167" i="3"/>
  <c r="AB167" i="3"/>
  <c r="AC98" i="3"/>
  <c r="AE98" i="3"/>
  <c r="T60" i="3"/>
  <c r="AI60" i="3" s="1"/>
  <c r="AE73" i="3"/>
  <c r="AI74" i="3"/>
  <c r="AF88" i="3"/>
  <c r="AC88" i="3"/>
  <c r="AB88" i="3"/>
  <c r="AC92" i="3"/>
  <c r="AE96" i="3"/>
  <c r="AJ97" i="3"/>
  <c r="AG97" i="3"/>
  <c r="AB106" i="3"/>
  <c r="AC113" i="3"/>
  <c r="AE113" i="3"/>
  <c r="AI114" i="3"/>
  <c r="AB114" i="3"/>
  <c r="U119" i="3"/>
  <c r="AE125" i="3"/>
  <c r="AH133" i="3"/>
  <c r="AF148" i="3"/>
  <c r="AG148" i="3"/>
  <c r="AE148" i="3"/>
  <c r="AC148" i="3"/>
  <c r="AI75" i="3"/>
  <c r="AJ75" i="3"/>
  <c r="AJ78" i="3"/>
  <c r="AE78" i="3"/>
  <c r="AE92" i="3"/>
  <c r="AJ93" i="3"/>
  <c r="AC94" i="3"/>
  <c r="AF95" i="3"/>
  <c r="AG95" i="3"/>
  <c r="AE95" i="3"/>
  <c r="AG99" i="3"/>
  <c r="AC106" i="3"/>
  <c r="AG111" i="3"/>
  <c r="AJ111" i="3"/>
  <c r="AI111" i="3"/>
  <c r="AE112" i="3"/>
  <c r="AG112" i="3"/>
  <c r="U120" i="3"/>
  <c r="U124" i="3"/>
  <c r="AF125" i="3"/>
  <c r="AH129" i="3"/>
  <c r="AF129" i="3"/>
  <c r="AE129" i="3"/>
  <c r="AI133" i="3"/>
  <c r="U134" i="3"/>
  <c r="AC136" i="3"/>
  <c r="AB136" i="3"/>
  <c r="U139" i="3"/>
  <c r="AC141" i="3"/>
  <c r="AI141" i="3"/>
  <c r="AG142" i="3"/>
  <c r="AF142" i="3"/>
  <c r="AD142" i="3"/>
  <c r="AC142" i="3"/>
  <c r="AG146" i="3"/>
  <c r="AF146" i="3"/>
  <c r="AD146" i="3"/>
  <c r="AF161" i="3"/>
  <c r="AI161" i="3"/>
  <c r="AC161" i="3"/>
  <c r="AH170" i="3"/>
  <c r="AG170" i="3"/>
  <c r="AD170" i="3"/>
  <c r="AG92" i="3"/>
  <c r="AI102" i="3"/>
  <c r="AC102" i="3"/>
  <c r="AB102" i="3"/>
  <c r="AJ106" i="3"/>
  <c r="AH125" i="3"/>
  <c r="AE74" i="3"/>
  <c r="AG76" i="3"/>
  <c r="AJ89" i="3"/>
  <c r="AC90" i="3"/>
  <c r="AF91" i="3"/>
  <c r="AI91" i="3"/>
  <c r="AG91" i="3"/>
  <c r="AI92" i="3"/>
  <c r="AJ96" i="3"/>
  <c r="AD101" i="3"/>
  <c r="AG101" i="3"/>
  <c r="AC114" i="3"/>
  <c r="AF115" i="3"/>
  <c r="AJ115" i="3"/>
  <c r="AI117" i="3"/>
  <c r="AD117" i="3"/>
  <c r="AC117" i="3"/>
  <c r="AB117" i="3"/>
  <c r="U126" i="3"/>
  <c r="AH148" i="3"/>
  <c r="U149" i="3"/>
  <c r="AH160" i="3"/>
  <c r="AG160" i="3"/>
  <c r="AE160" i="3"/>
  <c r="AJ167" i="3"/>
  <c r="AD78" i="3"/>
  <c r="AJ92" i="3"/>
  <c r="AG93" i="3"/>
  <c r="AC95" i="3"/>
  <c r="AB111" i="3"/>
  <c r="AE116" i="3"/>
  <c r="AG116" i="3"/>
  <c r="U123" i="3"/>
  <c r="AJ128" i="3"/>
  <c r="AC129" i="3"/>
  <c r="U136" i="3"/>
  <c r="AH141" i="3"/>
  <c r="U148" i="3"/>
  <c r="U155" i="3"/>
  <c r="U156" i="3"/>
  <c r="AE164" i="3"/>
  <c r="AC164" i="3"/>
  <c r="AC170" i="3"/>
  <c r="AF174" i="3"/>
  <c r="AI174" i="3"/>
  <c r="AG174" i="3"/>
  <c r="AC174" i="3"/>
  <c r="AH174" i="3"/>
  <c r="AE176" i="3"/>
  <c r="AG114" i="3"/>
  <c r="AJ143" i="3"/>
  <c r="AJ147" i="3"/>
  <c r="AE151" i="3"/>
  <c r="AF155" i="3"/>
  <c r="AI155" i="3"/>
  <c r="AG158" i="3"/>
  <c r="AH162" i="3"/>
  <c r="AI163" i="3"/>
  <c r="AF175" i="3"/>
  <c r="AF131" i="3"/>
  <c r="AI131" i="3"/>
  <c r="AC132" i="3"/>
  <c r="AG139" i="3"/>
  <c r="AF80" i="3"/>
  <c r="AG81" i="3"/>
  <c r="AE82" i="3"/>
  <c r="AC83" i="3"/>
  <c r="AJ86" i="3"/>
  <c r="AF100" i="3"/>
  <c r="AJ100" i="3"/>
  <c r="AC105" i="3"/>
  <c r="AC107" i="3"/>
  <c r="AG110" i="3"/>
  <c r="AG118" i="3"/>
  <c r="AE119" i="3"/>
  <c r="AF120" i="3"/>
  <c r="U121" i="3"/>
  <c r="AF124" i="3"/>
  <c r="AH124" i="3"/>
  <c r="AJ131" i="3"/>
  <c r="AF135" i="3"/>
  <c r="AJ135" i="3"/>
  <c r="AJ140" i="3"/>
  <c r="U141" i="3"/>
  <c r="AI149" i="3"/>
  <c r="AF152" i="3"/>
  <c r="AJ152" i="3"/>
  <c r="AJ155" i="3"/>
  <c r="AI157" i="3"/>
  <c r="U159" i="3"/>
  <c r="AJ163" i="3"/>
  <c r="AF166" i="3"/>
  <c r="AF168" i="3"/>
  <c r="AF84" i="3"/>
  <c r="AG85" i="3"/>
  <c r="AF87" i="3"/>
  <c r="AE104" i="3"/>
  <c r="AD121" i="3"/>
  <c r="U122" i="3"/>
  <c r="AF126" i="3"/>
  <c r="AG127" i="3"/>
  <c r="U132" i="3"/>
  <c r="AG134" i="3"/>
  <c r="AF139" i="3"/>
  <c r="AJ139" i="3"/>
  <c r="U143" i="3"/>
  <c r="AC156" i="3"/>
  <c r="AH158" i="3"/>
  <c r="AB159" i="3"/>
  <c r="AC162" i="3"/>
  <c r="AF170" i="3"/>
  <c r="AB171" i="3"/>
  <c r="AJ172" i="3"/>
  <c r="U173" i="3"/>
  <c r="U135" i="3"/>
  <c r="U147" i="3"/>
  <c r="AF151" i="3"/>
  <c r="AJ151" i="3"/>
  <c r="U152" i="3"/>
  <c r="AG156" i="3"/>
  <c r="AE159" i="3"/>
  <c r="AD162" i="3"/>
  <c r="U163" i="3"/>
  <c r="AE171" i="3"/>
  <c r="AJ176" i="3"/>
  <c r="T64" i="3"/>
  <c r="W64" i="3" s="1"/>
  <c r="AI184" i="5"/>
  <c r="AC188" i="5"/>
  <c r="AJ188" i="5"/>
  <c r="AI188" i="5"/>
  <c r="AH188" i="5"/>
  <c r="AH191" i="5"/>
  <c r="AF191" i="5"/>
  <c r="AG193" i="5"/>
  <c r="AC196" i="5"/>
  <c r="AD196" i="5"/>
  <c r="AB196" i="5"/>
  <c r="AJ196" i="5"/>
  <c r="AI196" i="5"/>
  <c r="AD198" i="5"/>
  <c r="AE205" i="5"/>
  <c r="AG206" i="5"/>
  <c r="AD206" i="5"/>
  <c r="AC206" i="5"/>
  <c r="AJ206" i="5"/>
  <c r="AB206" i="5"/>
  <c r="AC208" i="5"/>
  <c r="AB208" i="5"/>
  <c r="AJ208" i="5"/>
  <c r="AH208" i="5"/>
  <c r="AI208" i="5"/>
  <c r="AG214" i="5"/>
  <c r="AI214" i="5"/>
  <c r="AF214" i="5"/>
  <c r="AE214" i="5"/>
  <c r="AD214" i="5"/>
  <c r="AC214" i="5"/>
  <c r="AC228" i="5"/>
  <c r="AJ228" i="5"/>
  <c r="AB228" i="5"/>
  <c r="AH228" i="5"/>
  <c r="AD228" i="5"/>
  <c r="AG228" i="5"/>
  <c r="AF228" i="5"/>
  <c r="AE228" i="5"/>
  <c r="AJ184" i="5"/>
  <c r="AI219" i="5"/>
  <c r="AG219" i="5"/>
  <c r="AC219" i="5"/>
  <c r="AB182" i="5"/>
  <c r="AH183" i="5"/>
  <c r="AE187" i="5"/>
  <c r="AB187" i="5"/>
  <c r="AJ187" i="5"/>
  <c r="AI187" i="5"/>
  <c r="AH187" i="5"/>
  <c r="AB191" i="5"/>
  <c r="AI193" i="5"/>
  <c r="AE193" i="5"/>
  <c r="AD193" i="5"/>
  <c r="AC193" i="5"/>
  <c r="AJ193" i="5"/>
  <c r="AB194" i="5"/>
  <c r="AC197" i="5"/>
  <c r="AF198" i="5"/>
  <c r="AB202" i="5"/>
  <c r="AJ203" i="5"/>
  <c r="AG205" i="5"/>
  <c r="AH212" i="5"/>
  <c r="AF212" i="5"/>
  <c r="AE212" i="5"/>
  <c r="AB212" i="5"/>
  <c r="AH213" i="5"/>
  <c r="AE199" i="5"/>
  <c r="AJ199" i="5"/>
  <c r="AI199" i="5"/>
  <c r="AH199" i="5"/>
  <c r="AC182" i="5"/>
  <c r="AD185" i="5"/>
  <c r="AB188" i="5"/>
  <c r="AC191" i="5"/>
  <c r="AF194" i="5"/>
  <c r="AE195" i="5"/>
  <c r="AD195" i="5"/>
  <c r="AC195" i="5"/>
  <c r="AB195" i="5"/>
  <c r="AJ195" i="5"/>
  <c r="AC202" i="5"/>
  <c r="AG204" i="5"/>
  <c r="AE206" i="5"/>
  <c r="AE207" i="5"/>
  <c r="AC207" i="5"/>
  <c r="AB207" i="5"/>
  <c r="AJ207" i="5"/>
  <c r="AI207" i="5"/>
  <c r="AD208" i="5"/>
  <c r="AB214" i="5"/>
  <c r="AH215" i="5"/>
  <c r="AF219" i="5"/>
  <c r="AI228" i="5"/>
  <c r="AG201" i="5"/>
  <c r="AD201" i="5"/>
  <c r="AE201" i="5"/>
  <c r="AE183" i="5"/>
  <c r="AF183" i="5"/>
  <c r="AD183" i="5"/>
  <c r="AC183" i="5"/>
  <c r="AJ183" i="5"/>
  <c r="AG198" i="5"/>
  <c r="AB198" i="5"/>
  <c r="AJ198" i="5"/>
  <c r="AI198" i="5"/>
  <c r="AB199" i="5"/>
  <c r="AI205" i="5"/>
  <c r="AD205" i="5"/>
  <c r="AC205" i="5"/>
  <c r="AJ205" i="5"/>
  <c r="AB205" i="5"/>
  <c r="AH180" i="5"/>
  <c r="AF180" i="5"/>
  <c r="AB181" i="5"/>
  <c r="AI182" i="5"/>
  <c r="AF184" i="5"/>
  <c r="AF185" i="5"/>
  <c r="AG186" i="5"/>
  <c r="AC186" i="5"/>
  <c r="AB186" i="5"/>
  <c r="AJ186" i="5"/>
  <c r="AE188" i="5"/>
  <c r="AI191" i="5"/>
  <c r="AI194" i="5"/>
  <c r="AF196" i="5"/>
  <c r="AC199" i="5"/>
  <c r="AJ202" i="5"/>
  <c r="AI204" i="5"/>
  <c r="AH206" i="5"/>
  <c r="AF208" i="5"/>
  <c r="AJ214" i="5"/>
  <c r="AI216" i="5"/>
  <c r="AG216" i="5"/>
  <c r="AF216" i="5"/>
  <c r="AB216" i="5"/>
  <c r="AD188" i="5"/>
  <c r="AF188" i="5"/>
  <c r="AJ191" i="5"/>
  <c r="AB193" i="5"/>
  <c r="AG196" i="5"/>
  <c r="AI197" i="5"/>
  <c r="AB197" i="5"/>
  <c r="AJ197" i="5"/>
  <c r="AH197" i="5"/>
  <c r="AG197" i="5"/>
  <c r="AD199" i="5"/>
  <c r="AB201" i="5"/>
  <c r="AI206" i="5"/>
  <c r="AG208" i="5"/>
  <c r="AC215" i="5"/>
  <c r="AC184" i="5"/>
  <c r="AE184" i="5"/>
  <c r="AD184" i="5"/>
  <c r="AB184" i="5"/>
  <c r="AG182" i="5"/>
  <c r="AF182" i="5"/>
  <c r="AE182" i="5"/>
  <c r="AD182" i="5"/>
  <c r="AH184" i="5"/>
  <c r="AI185" i="5"/>
  <c r="AC185" i="5"/>
  <c r="AB185" i="5"/>
  <c r="AJ185" i="5"/>
  <c r="AH185" i="5"/>
  <c r="AG188" i="5"/>
  <c r="AG194" i="5"/>
  <c r="AE194" i="5"/>
  <c r="AD194" i="5"/>
  <c r="AC194" i="5"/>
  <c r="AH196" i="5"/>
  <c r="AC198" i="5"/>
  <c r="AF199" i="5"/>
  <c r="AC201" i="5"/>
  <c r="AF202" i="5"/>
  <c r="AC204" i="5"/>
  <c r="AF204" i="5"/>
  <c r="AE204" i="5"/>
  <c r="AB204" i="5"/>
  <c r="AD204" i="5"/>
  <c r="AJ215" i="5"/>
  <c r="AG217" i="5"/>
  <c r="AE217" i="5"/>
  <c r="AB217" i="5"/>
  <c r="AC220" i="5"/>
  <c r="AJ220" i="5"/>
  <c r="AB220" i="5"/>
  <c r="AH220" i="5"/>
  <c r="AD220" i="5"/>
  <c r="AC240" i="5"/>
  <c r="AJ240" i="5"/>
  <c r="AB240" i="5"/>
  <c r="AH240" i="5"/>
  <c r="AG240" i="5"/>
  <c r="AF240" i="5"/>
  <c r="AE240" i="5"/>
  <c r="U249" i="5"/>
  <c r="AF209" i="5"/>
  <c r="AF211" i="5"/>
  <c r="AC213" i="5"/>
  <c r="AD215" i="5"/>
  <c r="AC218" i="5"/>
  <c r="AH218" i="5"/>
  <c r="AF227" i="5"/>
  <c r="AG231" i="5"/>
  <c r="AF239" i="5"/>
  <c r="AI255" i="5"/>
  <c r="AH255" i="5"/>
  <c r="AG255" i="5"/>
  <c r="AC255" i="5"/>
  <c r="U257" i="5"/>
  <c r="AH178" i="5"/>
  <c r="AD181" i="5"/>
  <c r="AC200" i="5"/>
  <c r="AG200" i="5"/>
  <c r="AE202" i="5"/>
  <c r="AD203" i="5"/>
  <c r="AG209" i="5"/>
  <c r="AH210" i="5"/>
  <c r="AE211" i="5"/>
  <c r="AG211" i="5"/>
  <c r="AD213" i="5"/>
  <c r="AF215" i="5"/>
  <c r="AG227" i="5"/>
  <c r="AH231" i="5"/>
  <c r="AJ234" i="5"/>
  <c r="AI234" i="5"/>
  <c r="AB234" i="5"/>
  <c r="AD240" i="5"/>
  <c r="AE179" i="5"/>
  <c r="AI189" i="5"/>
  <c r="AF189" i="5"/>
  <c r="AF190" i="5"/>
  <c r="AE192" i="5"/>
  <c r="AI178" i="5"/>
  <c r="AH179" i="5"/>
  <c r="AC180" i="5"/>
  <c r="AG180" i="5"/>
  <c r="AG189" i="5"/>
  <c r="AG190" i="5"/>
  <c r="AH190" i="5"/>
  <c r="AE191" i="5"/>
  <c r="AG191" i="5"/>
  <c r="AH200" i="5"/>
  <c r="AI201" i="5"/>
  <c r="AF201" i="5"/>
  <c r="AH209" i="5"/>
  <c r="AI210" i="5"/>
  <c r="AH211" i="5"/>
  <c r="AC212" i="5"/>
  <c r="AG212" i="5"/>
  <c r="AC216" i="5"/>
  <c r="AE216" i="5"/>
  <c r="AH216" i="5"/>
  <c r="AI217" i="5"/>
  <c r="AH217" i="5"/>
  <c r="AF217" i="5"/>
  <c r="AC217" i="5"/>
  <c r="AJ217" i="5"/>
  <c r="AB218" i="5"/>
  <c r="AE219" i="5"/>
  <c r="AD219" i="5"/>
  <c r="AJ219" i="5"/>
  <c r="AB219" i="5"/>
  <c r="AH219" i="5"/>
  <c r="AE220" i="5"/>
  <c r="AE222" i="5"/>
  <c r="AC222" i="5"/>
  <c r="AJ222" i="5"/>
  <c r="AI222" i="5"/>
  <c r="AE235" i="5"/>
  <c r="AD235" i="5"/>
  <c r="AJ235" i="5"/>
  <c r="AB235" i="5"/>
  <c r="AG235" i="5"/>
  <c r="AF235" i="5"/>
  <c r="AI240" i="5"/>
  <c r="AI181" i="5"/>
  <c r="AF181" i="5"/>
  <c r="AC192" i="5"/>
  <c r="AG192" i="5"/>
  <c r="AG202" i="5"/>
  <c r="AH202" i="5"/>
  <c r="AE203" i="5"/>
  <c r="AG203" i="5"/>
  <c r="AJ209" i="5"/>
  <c r="AI213" i="5"/>
  <c r="AF213" i="5"/>
  <c r="AE215" i="5"/>
  <c r="AG215" i="5"/>
  <c r="AI215" i="5"/>
  <c r="AE218" i="5"/>
  <c r="AF220" i="5"/>
  <c r="AC234" i="5"/>
  <c r="AE251" i="5"/>
  <c r="AD251" i="5"/>
  <c r="AJ251" i="5"/>
  <c r="AB251" i="5"/>
  <c r="AH251" i="5"/>
  <c r="AG251" i="5"/>
  <c r="AF251" i="5"/>
  <c r="AC251" i="5"/>
  <c r="AE231" i="5"/>
  <c r="AD231" i="5"/>
  <c r="AB231" i="5"/>
  <c r="AF231" i="5"/>
  <c r="AC231" i="5"/>
  <c r="AE239" i="5"/>
  <c r="AD239" i="5"/>
  <c r="AJ239" i="5"/>
  <c r="AB239" i="5"/>
  <c r="AC239" i="5"/>
  <c r="AH239" i="5"/>
  <c r="AG239" i="5"/>
  <c r="AG226" i="5"/>
  <c r="AJ226" i="5"/>
  <c r="AC236" i="5"/>
  <c r="AJ236" i="5"/>
  <c r="AB236" i="5"/>
  <c r="AH236" i="5"/>
  <c r="AI236" i="5"/>
  <c r="AE246" i="5"/>
  <c r="AE247" i="5"/>
  <c r="AD247" i="5"/>
  <c r="AJ247" i="5"/>
  <c r="AB247" i="5"/>
  <c r="AI247" i="5"/>
  <c r="AH250" i="5"/>
  <c r="AD252" i="5"/>
  <c r="AD259" i="5"/>
  <c r="AJ259" i="5"/>
  <c r="AB259" i="5"/>
  <c r="AG260" i="5"/>
  <c r="AF264" i="5"/>
  <c r="AF267" i="5"/>
  <c r="AG222" i="5"/>
  <c r="AC232" i="5"/>
  <c r="AJ232" i="5"/>
  <c r="AB232" i="5"/>
  <c r="AH232" i="5"/>
  <c r="AI232" i="5"/>
  <c r="AE243" i="5"/>
  <c r="AB243" i="5"/>
  <c r="AI243" i="5"/>
  <c r="AH246" i="5"/>
  <c r="U254" i="5"/>
  <c r="AD256" i="5"/>
  <c r="AC256" i="5"/>
  <c r="AJ256" i="5"/>
  <c r="AB256" i="5"/>
  <c r="AH256" i="5"/>
  <c r="AE263" i="5"/>
  <c r="AD263" i="5"/>
  <c r="AB263" i="5"/>
  <c r="AD260" i="5"/>
  <c r="AC260" i="5"/>
  <c r="AJ260" i="5"/>
  <c r="AB260" i="5"/>
  <c r="AH260" i="5"/>
  <c r="AG250" i="5"/>
  <c r="AD250" i="5"/>
  <c r="AD264" i="5"/>
  <c r="AC264" i="5"/>
  <c r="AJ264" i="5"/>
  <c r="AB264" i="5"/>
  <c r="AH264" i="5"/>
  <c r="AC252" i="5"/>
  <c r="AJ252" i="5"/>
  <c r="AB252" i="5"/>
  <c r="AH252" i="5"/>
  <c r="AI252" i="5"/>
  <c r="U266" i="5"/>
  <c r="AC267" i="5"/>
  <c r="AD268" i="5"/>
  <c r="AC268" i="5"/>
  <c r="AJ268" i="5"/>
  <c r="AB268" i="5"/>
  <c r="AH268" i="5"/>
  <c r="AE227" i="5"/>
  <c r="AD227" i="5"/>
  <c r="AJ227" i="5"/>
  <c r="AB227" i="5"/>
  <c r="AI227" i="5"/>
  <c r="AC243" i="5"/>
  <c r="AF247" i="5"/>
  <c r="AC248" i="5"/>
  <c r="AJ248" i="5"/>
  <c r="AB248" i="5"/>
  <c r="AH248" i="5"/>
  <c r="AI248" i="5"/>
  <c r="AB250" i="5"/>
  <c r="AF255" i="5"/>
  <c r="AI259" i="5"/>
  <c r="AG267" i="5"/>
  <c r="AE223" i="5"/>
  <c r="AD223" i="5"/>
  <c r="AJ223" i="5"/>
  <c r="AB223" i="5"/>
  <c r="AI223" i="5"/>
  <c r="AE232" i="5"/>
  <c r="AG234" i="5"/>
  <c r="AF236" i="5"/>
  <c r="AF243" i="5"/>
  <c r="AC244" i="5"/>
  <c r="AJ244" i="5"/>
  <c r="AB244" i="5"/>
  <c r="AH244" i="5"/>
  <c r="AI244" i="5"/>
  <c r="AG247" i="5"/>
  <c r="AC250" i="5"/>
  <c r="AF256" i="5"/>
  <c r="AF259" i="5"/>
  <c r="AE260" i="5"/>
  <c r="AI263" i="5"/>
  <c r="AH267" i="5"/>
  <c r="AD218" i="5"/>
  <c r="AF221" i="5"/>
  <c r="AD222" i="5"/>
  <c r="AD226" i="5"/>
  <c r="AD234" i="5"/>
  <c r="AF237" i="5"/>
  <c r="AD238" i="5"/>
  <c r="AF241" i="5"/>
  <c r="AF245" i="5"/>
  <c r="AD246" i="5"/>
  <c r="AF249" i="5"/>
  <c r="AF253" i="5"/>
  <c r="AD254" i="5"/>
  <c r="AB255" i="5"/>
  <c r="AJ255" i="5"/>
  <c r="AF257" i="5"/>
  <c r="AD258" i="5"/>
  <c r="AF261" i="5"/>
  <c r="AD262" i="5"/>
  <c r="AJ263" i="5"/>
  <c r="AF265" i="5"/>
  <c r="AD266" i="5"/>
  <c r="AJ267" i="5"/>
  <c r="AF269" i="5"/>
  <c r="AD270" i="5"/>
  <c r="AB271" i="5"/>
  <c r="AJ271" i="5"/>
  <c r="AH272" i="5"/>
  <c r="AF273" i="5"/>
  <c r="AF218" i="5"/>
  <c r="AH221" i="5"/>
  <c r="AF222" i="5"/>
  <c r="AF226" i="5"/>
  <c r="AH233" i="5"/>
  <c r="AF234" i="5"/>
  <c r="AH237" i="5"/>
  <c r="AF238" i="5"/>
  <c r="AH241" i="5"/>
  <c r="AH245" i="5"/>
  <c r="AF246" i="5"/>
  <c r="AH249" i="5"/>
  <c r="AH253" i="5"/>
  <c r="AF254" i="5"/>
  <c r="AD255" i="5"/>
  <c r="AH257" i="5"/>
  <c r="AF258" i="5"/>
  <c r="AF262" i="5"/>
  <c r="AH265" i="5"/>
  <c r="AF266" i="5"/>
  <c r="AD267" i="5"/>
  <c r="AH269" i="5"/>
  <c r="AF270" i="5"/>
  <c r="AD271" i="5"/>
  <c r="AB272" i="5"/>
  <c r="AJ272" i="5"/>
  <c r="AH273" i="5"/>
  <c r="AG254" i="5"/>
  <c r="AE255" i="5"/>
  <c r="AI257" i="5"/>
  <c r="AG258" i="5"/>
  <c r="AE259" i="5"/>
  <c r="AI261" i="5"/>
  <c r="AG262" i="5"/>
  <c r="AI265" i="5"/>
  <c r="AG266" i="5"/>
  <c r="AE267" i="5"/>
  <c r="AI269" i="5"/>
  <c r="AG270" i="5"/>
  <c r="AE271" i="5"/>
  <c r="AC272" i="5"/>
  <c r="AI273" i="5"/>
  <c r="AB257" i="5"/>
  <c r="AB261" i="5"/>
  <c r="AB265" i="5"/>
  <c r="AB269" i="5"/>
  <c r="AD272" i="5"/>
  <c r="AB273" i="5"/>
  <c r="AH271" i="5"/>
  <c r="AF272" i="5"/>
  <c r="AF173" i="5"/>
  <c r="AH176" i="5"/>
  <c r="AE154" i="5"/>
  <c r="AI156" i="5"/>
  <c r="AG157" i="5"/>
  <c r="AC159" i="5"/>
  <c r="AI160" i="5"/>
  <c r="AG161" i="5"/>
  <c r="AE162" i="5"/>
  <c r="AC163" i="5"/>
  <c r="AI164" i="5"/>
  <c r="AG165" i="5"/>
  <c r="AE166" i="5"/>
  <c r="AC167" i="5"/>
  <c r="AI168" i="5"/>
  <c r="AG169" i="5"/>
  <c r="AE170" i="5"/>
  <c r="AC171" i="5"/>
  <c r="AI172" i="5"/>
  <c r="AG173" i="5"/>
  <c r="AE174" i="5"/>
  <c r="AC175" i="5"/>
  <c r="AI176" i="5"/>
  <c r="AG177" i="5"/>
  <c r="AB156" i="5"/>
  <c r="AJ156" i="5"/>
  <c r="AH157" i="5"/>
  <c r="AB172" i="5"/>
  <c r="AJ172" i="5"/>
  <c r="AH173" i="5"/>
  <c r="AF174" i="5"/>
  <c r="AB176" i="5"/>
  <c r="AJ176" i="5"/>
  <c r="AH164" i="5"/>
  <c r="AF170" i="5"/>
  <c r="AC164" i="5"/>
  <c r="AI165" i="5"/>
  <c r="AG166" i="5"/>
  <c r="AE167" i="5"/>
  <c r="AC168" i="5"/>
  <c r="AI169" i="5"/>
  <c r="AG170" i="5"/>
  <c r="AE171" i="5"/>
  <c r="AC172" i="5"/>
  <c r="AI173" i="5"/>
  <c r="AG174" i="5"/>
  <c r="AE175" i="5"/>
  <c r="AC176" i="5"/>
  <c r="AC160" i="5"/>
  <c r="AH154" i="5"/>
  <c r="AD156" i="5"/>
  <c r="AB157" i="5"/>
  <c r="AJ157" i="5"/>
  <c r="AF159" i="5"/>
  <c r="AD160" i="5"/>
  <c r="AB161" i="5"/>
  <c r="AJ161" i="5"/>
  <c r="AH162" i="5"/>
  <c r="AF163" i="5"/>
  <c r="AD164" i="5"/>
  <c r="AB165" i="5"/>
  <c r="AH166" i="5"/>
  <c r="AF167" i="5"/>
  <c r="AD168" i="5"/>
  <c r="AB169" i="5"/>
  <c r="AJ169" i="5"/>
  <c r="AH170" i="5"/>
  <c r="AF171" i="5"/>
  <c r="AD172" i="5"/>
  <c r="AB173" i="5"/>
  <c r="AJ173" i="5"/>
  <c r="AH174" i="5"/>
  <c r="AF175" i="5"/>
  <c r="AD176" i="5"/>
  <c r="AJ177" i="5"/>
  <c r="AH156" i="5"/>
  <c r="AF157" i="5"/>
  <c r="AH172" i="5"/>
  <c r="AG162" i="5"/>
  <c r="AI154" i="5"/>
  <c r="AE156" i="5"/>
  <c r="AC157" i="5"/>
  <c r="AG159" i="5"/>
  <c r="AE160" i="5"/>
  <c r="AC161" i="5"/>
  <c r="AI162" i="5"/>
  <c r="AG163" i="5"/>
  <c r="AE164" i="5"/>
  <c r="AI166" i="5"/>
  <c r="AG167" i="5"/>
  <c r="AE168" i="5"/>
  <c r="AC169" i="5"/>
  <c r="AI170" i="5"/>
  <c r="AG171" i="5"/>
  <c r="AC173" i="5"/>
  <c r="AI174" i="5"/>
  <c r="AG175" i="5"/>
  <c r="AC177" i="5"/>
  <c r="AB164" i="5"/>
  <c r="AJ164" i="5"/>
  <c r="AH165" i="5"/>
  <c r="AF166" i="5"/>
  <c r="AB168" i="5"/>
  <c r="AH169" i="5"/>
  <c r="AG154" i="5"/>
  <c r="AC156" i="5"/>
  <c r="AI157" i="5"/>
  <c r="AI161" i="5"/>
  <c r="AB154" i="5"/>
  <c r="AJ154" i="5"/>
  <c r="AD157" i="5"/>
  <c r="AH159" i="5"/>
  <c r="AD161" i="5"/>
  <c r="AB162" i="5"/>
  <c r="AJ162" i="5"/>
  <c r="AH163" i="5"/>
  <c r="AD165" i="5"/>
  <c r="AB166" i="5"/>
  <c r="AJ166" i="5"/>
  <c r="AH167" i="5"/>
  <c r="AF168" i="5"/>
  <c r="AD169" i="5"/>
  <c r="AB170" i="5"/>
  <c r="AJ170" i="5"/>
  <c r="AH171" i="5"/>
  <c r="AF172" i="5"/>
  <c r="AD173" i="5"/>
  <c r="AB174" i="5"/>
  <c r="AJ174" i="5"/>
  <c r="AF176" i="5"/>
  <c r="AD177" i="5"/>
  <c r="AH160" i="5"/>
  <c r="AF161" i="5"/>
  <c r="AF169" i="5"/>
  <c r="AB160" i="5"/>
  <c r="AJ160" i="5"/>
  <c r="AH161" i="5"/>
  <c r="AF162" i="5"/>
  <c r="AG152" i="5"/>
  <c r="AH92" i="5"/>
  <c r="AB65" i="5"/>
  <c r="AJ65" i="5"/>
  <c r="AF145" i="5"/>
  <c r="AB147" i="5"/>
  <c r="AJ147" i="5"/>
  <c r="AH148" i="5"/>
  <c r="AD150" i="5"/>
  <c r="AJ151" i="5"/>
  <c r="AH152" i="5"/>
  <c r="AF153" i="5"/>
  <c r="AC65" i="5"/>
  <c r="AG145" i="5"/>
  <c r="AI148" i="5"/>
  <c r="AG149" i="5"/>
  <c r="AE150" i="5"/>
  <c r="AC151" i="5"/>
  <c r="AI152" i="5"/>
  <c r="AG153" i="5"/>
  <c r="AB92" i="5"/>
  <c r="AB144" i="5"/>
  <c r="AB148" i="5"/>
  <c r="AJ148" i="5"/>
  <c r="AF150" i="5"/>
  <c r="AD151" i="5"/>
  <c r="AB152" i="5"/>
  <c r="AJ152" i="5"/>
  <c r="AH153" i="5"/>
  <c r="AH65" i="5"/>
  <c r="AI65" i="5"/>
  <c r="AI147" i="5"/>
  <c r="AG148" i="5"/>
  <c r="AI151" i="5"/>
  <c r="AC144" i="5"/>
  <c r="AI145" i="5"/>
  <c r="AC148" i="5"/>
  <c r="AI149" i="5"/>
  <c r="AG150" i="5"/>
  <c r="AE151" i="5"/>
  <c r="AC152" i="5"/>
  <c r="AI153" i="5"/>
  <c r="AG92" i="5"/>
  <c r="AB145" i="5"/>
  <c r="AD148" i="5"/>
  <c r="AB149" i="5"/>
  <c r="AD152" i="5"/>
  <c r="AG147" i="5"/>
  <c r="AE148" i="5"/>
  <c r="AG151" i="5"/>
  <c r="AE152" i="5"/>
  <c r="T66" i="3"/>
  <c r="AG66" i="3" s="1"/>
  <c r="T67" i="3"/>
  <c r="AE67" i="3" s="1"/>
  <c r="T65" i="3"/>
  <c r="AJ65" i="3" s="1"/>
  <c r="W66" i="3"/>
  <c r="AC67" i="3"/>
  <c r="AH118" i="3"/>
  <c r="AF119" i="3"/>
  <c r="AF128" i="3"/>
  <c r="AJ132" i="3"/>
  <c r="AD136" i="3"/>
  <c r="AI136" i="3"/>
  <c r="AH138" i="3"/>
  <c r="AE138" i="3"/>
  <c r="AJ138" i="3"/>
  <c r="AB138" i="3"/>
  <c r="AI138" i="3"/>
  <c r="AF141" i="3"/>
  <c r="AJ153" i="3"/>
  <c r="AB153" i="3"/>
  <c r="AG153" i="3"/>
  <c r="AD153" i="3"/>
  <c r="U153" i="3"/>
  <c r="AC157" i="3"/>
  <c r="AJ165" i="3"/>
  <c r="AB165" i="3"/>
  <c r="AH165" i="3"/>
  <c r="AG165" i="3"/>
  <c r="AD165" i="3"/>
  <c r="U169" i="3"/>
  <c r="AH134" i="3"/>
  <c r="AE134" i="3"/>
  <c r="AJ134" i="3"/>
  <c r="AB134" i="3"/>
  <c r="AI134" i="3"/>
  <c r="AJ145" i="3"/>
  <c r="AB145" i="3"/>
  <c r="AG145" i="3"/>
  <c r="AD145" i="3"/>
  <c r="AF127" i="3"/>
  <c r="AC127" i="3"/>
  <c r="AH127" i="3"/>
  <c r="AI127" i="3"/>
  <c r="AB118" i="3"/>
  <c r="AJ118" i="3"/>
  <c r="AH119" i="3"/>
  <c r="AE126" i="3"/>
  <c r="AJ126" i="3"/>
  <c r="AB126" i="3"/>
  <c r="AH126" i="3"/>
  <c r="AJ127" i="3"/>
  <c r="AD128" i="3"/>
  <c r="AI128" i="3"/>
  <c r="AH130" i="3"/>
  <c r="AE130" i="3"/>
  <c r="AJ130" i="3"/>
  <c r="AB130" i="3"/>
  <c r="AC153" i="3"/>
  <c r="AD156" i="3"/>
  <c r="AJ156" i="3"/>
  <c r="AB156" i="3"/>
  <c r="AI156" i="3"/>
  <c r="AF160" i="3"/>
  <c r="AE161" i="3"/>
  <c r="AC165" i="3"/>
  <c r="AJ149" i="3"/>
  <c r="AB149" i="3"/>
  <c r="AG149" i="3"/>
  <c r="AD149" i="3"/>
  <c r="AJ169" i="3"/>
  <c r="AB169" i="3"/>
  <c r="AH169" i="3"/>
  <c r="AG169" i="3"/>
  <c r="AD169" i="3"/>
  <c r="AG120" i="3"/>
  <c r="AI126" i="3"/>
  <c r="AF117" i="3"/>
  <c r="AD118" i="3"/>
  <c r="AB119" i="3"/>
  <c r="AJ119" i="3"/>
  <c r="AI120" i="3"/>
  <c r="AH121" i="3"/>
  <c r="AH122" i="3"/>
  <c r="AG123" i="3"/>
  <c r="AE136" i="3"/>
  <c r="AJ137" i="3"/>
  <c r="AB137" i="3"/>
  <c r="AG137" i="3"/>
  <c r="AD137" i="3"/>
  <c r="U137" i="3"/>
  <c r="AC138" i="3"/>
  <c r="AC149" i="3"/>
  <c r="AD152" i="3"/>
  <c r="AI152" i="3"/>
  <c r="AE153" i="3"/>
  <c r="AH154" i="3"/>
  <c r="AE154" i="3"/>
  <c r="AJ154" i="3"/>
  <c r="AB154" i="3"/>
  <c r="AI154" i="3"/>
  <c r="U157" i="3"/>
  <c r="AF164" i="3"/>
  <c r="AE165" i="3"/>
  <c r="AC169" i="3"/>
  <c r="AD132" i="3"/>
  <c r="AI132" i="3"/>
  <c r="AC118" i="3"/>
  <c r="AI119" i="3"/>
  <c r="AH120" i="3"/>
  <c r="AB132" i="3"/>
  <c r="AG125" i="3"/>
  <c r="AD125" i="3"/>
  <c r="AI125" i="3"/>
  <c r="AB128" i="3"/>
  <c r="AC119" i="3"/>
  <c r="AJ120" i="3"/>
  <c r="AI121" i="3"/>
  <c r="AI123" i="3"/>
  <c r="AE132" i="3"/>
  <c r="AJ133" i="3"/>
  <c r="AB133" i="3"/>
  <c r="AG133" i="3"/>
  <c r="AD133" i="3"/>
  <c r="AC134" i="3"/>
  <c r="AC145" i="3"/>
  <c r="AD148" i="3"/>
  <c r="AI148" i="3"/>
  <c r="AE149" i="3"/>
  <c r="AH150" i="3"/>
  <c r="AE150" i="3"/>
  <c r="AJ150" i="3"/>
  <c r="AB150" i="3"/>
  <c r="AI150" i="3"/>
  <c r="AF153" i="3"/>
  <c r="AJ157" i="3"/>
  <c r="AB157" i="3"/>
  <c r="AH157" i="3"/>
  <c r="AG157" i="3"/>
  <c r="AD157" i="3"/>
  <c r="AD160" i="3"/>
  <c r="AJ160" i="3"/>
  <c r="AB160" i="3"/>
  <c r="AI160" i="3"/>
  <c r="AF165" i="3"/>
  <c r="AE169" i="3"/>
  <c r="AI130" i="3"/>
  <c r="AF123" i="3"/>
  <c r="AJ125" i="3"/>
  <c r="AB127" i="3"/>
  <c r="AC128" i="3"/>
  <c r="AG136" i="3"/>
  <c r="AD138" i="3"/>
  <c r="AH117" i="3"/>
  <c r="AF118" i="3"/>
  <c r="AD119" i="3"/>
  <c r="AB120" i="3"/>
  <c r="AJ121" i="3"/>
  <c r="AJ123" i="3"/>
  <c r="AJ124" i="3"/>
  <c r="U125" i="3"/>
  <c r="AC126" i="3"/>
  <c r="AD127" i="3"/>
  <c r="AE128" i="3"/>
  <c r="AJ129" i="3"/>
  <c r="AB129" i="3"/>
  <c r="AG129" i="3"/>
  <c r="AD129" i="3"/>
  <c r="U129" i="3"/>
  <c r="AC130" i="3"/>
  <c r="AG132" i="3"/>
  <c r="AD134" i="3"/>
  <c r="AF136" i="3"/>
  <c r="AH136" i="3"/>
  <c r="AF138" i="3"/>
  <c r="AD144" i="3"/>
  <c r="AI144" i="3"/>
  <c r="AE145" i="3"/>
  <c r="AH146" i="3"/>
  <c r="AE146" i="3"/>
  <c r="AJ146" i="3"/>
  <c r="AB146" i="3"/>
  <c r="AI146" i="3"/>
  <c r="AF149" i="3"/>
  <c r="AH153" i="3"/>
  <c r="AE156" i="3"/>
  <c r="U161" i="3"/>
  <c r="AD164" i="3"/>
  <c r="AJ164" i="3"/>
  <c r="AB164" i="3"/>
  <c r="AI164" i="3"/>
  <c r="AI165" i="3"/>
  <c r="AF169" i="3"/>
  <c r="AG121" i="3"/>
  <c r="AJ122" i="3"/>
  <c r="AB122" i="3"/>
  <c r="AG122" i="3"/>
  <c r="AJ141" i="3"/>
  <c r="AB141" i="3"/>
  <c r="AG141" i="3"/>
  <c r="AD141" i="3"/>
  <c r="AG117" i="3"/>
  <c r="AC120" i="3"/>
  <c r="AB121" i="3"/>
  <c r="AC122" i="3"/>
  <c r="AB123" i="3"/>
  <c r="AB125" i="3"/>
  <c r="AD126" i="3"/>
  <c r="AE127" i="3"/>
  <c r="AG128" i="3"/>
  <c r="AD130" i="3"/>
  <c r="AF132" i="3"/>
  <c r="AH132" i="3"/>
  <c r="AF134" i="3"/>
  <c r="AJ136" i="3"/>
  <c r="AC137" i="3"/>
  <c r="AG138" i="3"/>
  <c r="AD140" i="3"/>
  <c r="AI140" i="3"/>
  <c r="AE141" i="3"/>
  <c r="AH142" i="3"/>
  <c r="AE142" i="3"/>
  <c r="AJ142" i="3"/>
  <c r="AB142" i="3"/>
  <c r="AI142" i="3"/>
  <c r="AF145" i="3"/>
  <c r="AB148" i="3"/>
  <c r="AH149" i="3"/>
  <c r="AI153" i="3"/>
  <c r="AC160" i="3"/>
  <c r="AJ161" i="3"/>
  <c r="AB161" i="3"/>
  <c r="AH161" i="3"/>
  <c r="AG161" i="3"/>
  <c r="AD161" i="3"/>
  <c r="U165" i="3"/>
  <c r="AD168" i="3"/>
  <c r="AJ168" i="3"/>
  <c r="AB168" i="3"/>
  <c r="AI168" i="3"/>
  <c r="AI169" i="3"/>
  <c r="AH131" i="3"/>
  <c r="AH135" i="3"/>
  <c r="AH139" i="3"/>
  <c r="AH143" i="3"/>
  <c r="AH147" i="3"/>
  <c r="AH151" i="3"/>
  <c r="AH155" i="3"/>
  <c r="AB158" i="3"/>
  <c r="AJ158" i="3"/>
  <c r="AH159" i="3"/>
  <c r="AB162" i="3"/>
  <c r="AJ162" i="3"/>
  <c r="AH163" i="3"/>
  <c r="AB166" i="3"/>
  <c r="AJ166" i="3"/>
  <c r="AH167" i="3"/>
  <c r="AB170" i="3"/>
  <c r="AJ170" i="3"/>
  <c r="AH171" i="3"/>
  <c r="AF172" i="3"/>
  <c r="AD173" i="3"/>
  <c r="AB174" i="3"/>
  <c r="AJ174" i="3"/>
  <c r="AH175" i="3"/>
  <c r="AF176" i="3"/>
  <c r="AJ171" i="3"/>
  <c r="AH172" i="3"/>
  <c r="AF173" i="3"/>
  <c r="AD174" i="3"/>
  <c r="AB175" i="3"/>
  <c r="AJ175" i="3"/>
  <c r="AH176" i="3"/>
  <c r="AC131" i="3"/>
  <c r="AC135" i="3"/>
  <c r="AC139" i="3"/>
  <c r="AC143" i="3"/>
  <c r="AC147" i="3"/>
  <c r="AC151" i="3"/>
  <c r="AC155" i="3"/>
  <c r="AE158" i="3"/>
  <c r="AC159" i="3"/>
  <c r="AE162" i="3"/>
  <c r="AC163" i="3"/>
  <c r="AE166" i="3"/>
  <c r="AC167" i="3"/>
  <c r="AE170" i="3"/>
  <c r="AC171" i="3"/>
  <c r="AI172" i="3"/>
  <c r="AG173" i="3"/>
  <c r="AE174" i="3"/>
  <c r="AC175" i="3"/>
  <c r="AI176" i="3"/>
  <c r="AF158" i="3"/>
  <c r="AD159" i="3"/>
  <c r="AD163" i="3"/>
  <c r="AD167" i="3"/>
  <c r="AD171" i="3"/>
  <c r="AB172" i="3"/>
  <c r="AH173" i="3"/>
  <c r="AD175" i="3"/>
  <c r="AB176" i="3"/>
  <c r="AC176" i="3"/>
  <c r="AB173" i="3"/>
  <c r="AF104" i="3"/>
  <c r="AH107" i="3"/>
  <c r="AF108" i="3"/>
  <c r="AH111" i="3"/>
  <c r="AF112" i="3"/>
  <c r="AD113" i="3"/>
  <c r="AH115" i="3"/>
  <c r="AF116" i="3"/>
  <c r="AH104" i="3"/>
  <c r="AF105" i="3"/>
  <c r="AF113" i="3"/>
  <c r="AC103" i="3"/>
  <c r="AI104" i="3"/>
  <c r="AG105" i="3"/>
  <c r="AC115" i="3"/>
  <c r="AI116" i="3"/>
  <c r="AC111" i="3"/>
  <c r="AI112" i="3"/>
  <c r="AG113" i="3"/>
  <c r="AF102" i="3"/>
  <c r="AD103" i="3"/>
  <c r="AB104" i="3"/>
  <c r="AJ104" i="3"/>
  <c r="AH105" i="3"/>
  <c r="AF106" i="3"/>
  <c r="AD107" i="3"/>
  <c r="AB108" i="3"/>
  <c r="AJ108" i="3"/>
  <c r="AH109" i="3"/>
  <c r="AF110" i="3"/>
  <c r="AD111" i="3"/>
  <c r="AB112" i="3"/>
  <c r="AJ112" i="3"/>
  <c r="AH113" i="3"/>
  <c r="AF114" i="3"/>
  <c r="AD115" i="3"/>
  <c r="AB116" i="3"/>
  <c r="AJ116" i="3"/>
  <c r="AI103" i="3"/>
  <c r="AG104" i="3"/>
  <c r="AB103" i="3"/>
  <c r="AJ103" i="3"/>
  <c r="AE107" i="3"/>
  <c r="AC108" i="3"/>
  <c r="AI109" i="3"/>
  <c r="AC112" i="3"/>
  <c r="AI113" i="3"/>
  <c r="AE115" i="3"/>
  <c r="AC116" i="3"/>
  <c r="AH103" i="3"/>
  <c r="AI107" i="3"/>
  <c r="AG108" i="3"/>
  <c r="AH102" i="3"/>
  <c r="AF103" i="3"/>
  <c r="AD104" i="3"/>
  <c r="AB105" i="3"/>
  <c r="AJ105" i="3"/>
  <c r="AH106" i="3"/>
  <c r="AF107" i="3"/>
  <c r="AD108" i="3"/>
  <c r="AB109" i="3"/>
  <c r="AJ109" i="3"/>
  <c r="AH110" i="3"/>
  <c r="AF111" i="3"/>
  <c r="AD112" i="3"/>
  <c r="AB113" i="3"/>
  <c r="AJ113" i="3"/>
  <c r="AH114" i="3"/>
  <c r="AD116" i="3"/>
  <c r="AB107" i="3"/>
  <c r="AJ107" i="3"/>
  <c r="AH108" i="3"/>
  <c r="AF109" i="3"/>
  <c r="AI108" i="3"/>
  <c r="AG109" i="3"/>
  <c r="AC104" i="3"/>
  <c r="AI105" i="3"/>
  <c r="AF90" i="3"/>
  <c r="AB87" i="3"/>
  <c r="AJ87" i="3"/>
  <c r="AH88" i="3"/>
  <c r="AF89" i="3"/>
  <c r="AD90" i="3"/>
  <c r="AB91" i="3"/>
  <c r="AJ91" i="3"/>
  <c r="AH92" i="3"/>
  <c r="AF93" i="3"/>
  <c r="AD94" i="3"/>
  <c r="AB95" i="3"/>
  <c r="AJ95" i="3"/>
  <c r="AH96" i="3"/>
  <c r="AF97" i="3"/>
  <c r="AD98" i="3"/>
  <c r="AB99" i="3"/>
  <c r="AJ99" i="3"/>
  <c r="AH100" i="3"/>
  <c r="AF101" i="3"/>
  <c r="AI89" i="3"/>
  <c r="AG90" i="3"/>
  <c r="AI93" i="3"/>
  <c r="AG94" i="3"/>
  <c r="AI97" i="3"/>
  <c r="AG98" i="3"/>
  <c r="AI101" i="3"/>
  <c r="AH89" i="3"/>
  <c r="AH97" i="3"/>
  <c r="AF98" i="3"/>
  <c r="AD88" i="3"/>
  <c r="AB89" i="3"/>
  <c r="AH90" i="3"/>
  <c r="AD92" i="3"/>
  <c r="AB93" i="3"/>
  <c r="AH94" i="3"/>
  <c r="AD96" i="3"/>
  <c r="AB97" i="3"/>
  <c r="AH98" i="3"/>
  <c r="AD100" i="3"/>
  <c r="AB101" i="3"/>
  <c r="AJ101" i="3"/>
  <c r="AH93" i="3"/>
  <c r="AC97" i="3"/>
  <c r="AI98" i="3"/>
  <c r="AC101" i="3"/>
  <c r="AH101" i="3"/>
  <c r="AC89" i="3"/>
  <c r="AI90" i="3"/>
  <c r="AC93" i="3"/>
  <c r="AI94" i="3"/>
  <c r="AD89" i="3"/>
  <c r="AB90" i="3"/>
  <c r="AJ90" i="3"/>
  <c r="AD93" i="3"/>
  <c r="AB94" i="3"/>
  <c r="AJ94" i="3"/>
  <c r="AD97" i="3"/>
  <c r="AB98" i="3"/>
  <c r="AJ98" i="3"/>
  <c r="AF94" i="3"/>
  <c r="AB72" i="3"/>
  <c r="AH73" i="3"/>
  <c r="AF74" i="3"/>
  <c r="AD75" i="3"/>
  <c r="AB76" i="3"/>
  <c r="AJ76" i="3"/>
  <c r="AH77" i="3"/>
  <c r="AF78" i="3"/>
  <c r="AD79" i="3"/>
  <c r="AB80" i="3"/>
  <c r="AJ80" i="3"/>
  <c r="AH81" i="3"/>
  <c r="AF82" i="3"/>
  <c r="AD83" i="3"/>
  <c r="AB84" i="3"/>
  <c r="AJ84" i="3"/>
  <c r="AH85" i="3"/>
  <c r="AF86" i="3"/>
  <c r="AF73" i="3"/>
  <c r="AI76" i="3"/>
  <c r="AG77" i="3"/>
  <c r="AC72" i="3"/>
  <c r="AI73" i="3"/>
  <c r="AG74" i="3"/>
  <c r="AE75" i="3"/>
  <c r="AC76" i="3"/>
  <c r="AI77" i="3"/>
  <c r="AG78" i="3"/>
  <c r="AE79" i="3"/>
  <c r="AC80" i="3"/>
  <c r="AI81" i="3"/>
  <c r="AG82" i="3"/>
  <c r="AE83" i="3"/>
  <c r="AC84" i="3"/>
  <c r="AI85" i="3"/>
  <c r="AG86" i="3"/>
  <c r="AI72" i="3"/>
  <c r="AG73" i="3"/>
  <c r="AD72" i="3"/>
  <c r="AB73" i="3"/>
  <c r="AJ73" i="3"/>
  <c r="AH74" i="3"/>
  <c r="AF75" i="3"/>
  <c r="AD76" i="3"/>
  <c r="AB77" i="3"/>
  <c r="AJ77" i="3"/>
  <c r="AH78" i="3"/>
  <c r="AF79" i="3"/>
  <c r="AD80" i="3"/>
  <c r="AB81" i="3"/>
  <c r="AJ81" i="3"/>
  <c r="AH82" i="3"/>
  <c r="AF83" i="3"/>
  <c r="AD84" i="3"/>
  <c r="AB85" i="3"/>
  <c r="AJ85" i="3"/>
  <c r="AH86" i="3"/>
  <c r="AH84" i="3"/>
  <c r="AF85" i="3"/>
  <c r="AE72" i="3"/>
  <c r="AE76" i="3"/>
  <c r="AC77" i="3"/>
  <c r="AI78" i="3"/>
  <c r="AG79" i="3"/>
  <c r="AE80" i="3"/>
  <c r="AC81" i="3"/>
  <c r="AI82" i="3"/>
  <c r="AN82" i="3" s="1"/>
  <c r="AG83" i="3"/>
  <c r="AE84" i="3"/>
  <c r="AC85" i="3"/>
  <c r="AI86" i="3"/>
  <c r="AH76" i="3"/>
  <c r="AF77" i="3"/>
  <c r="AC73" i="3"/>
  <c r="AG75" i="3"/>
  <c r="AD73" i="3"/>
  <c r="AB74" i="3"/>
  <c r="AJ74" i="3"/>
  <c r="AH75" i="3"/>
  <c r="AD77" i="3"/>
  <c r="AB78" i="3"/>
  <c r="AH79" i="3"/>
  <c r="AD81" i="3"/>
  <c r="AB82" i="3"/>
  <c r="AH83" i="3"/>
  <c r="AD85" i="3"/>
  <c r="AB86" i="3"/>
  <c r="AG80" i="3"/>
  <c r="AE81" i="3"/>
  <c r="AC82" i="3"/>
  <c r="AI83" i="3"/>
  <c r="AG84" i="3"/>
  <c r="AE85" i="3"/>
  <c r="AC86" i="3"/>
  <c r="AF81" i="3"/>
  <c r="AH80" i="3"/>
  <c r="AH69" i="3"/>
  <c r="AB69" i="3"/>
  <c r="AJ69" i="3"/>
  <c r="AD69" i="3"/>
  <c r="AE69" i="3"/>
  <c r="AC70" i="3"/>
  <c r="AG69" i="3"/>
  <c r="AF69" i="3"/>
  <c r="AE68" i="3"/>
  <c r="AH40" i="3"/>
  <c r="AH55" i="3"/>
  <c r="AI55" i="3"/>
  <c r="AJ55" i="3"/>
  <c r="AF55" i="3"/>
  <c r="AD55" i="3"/>
  <c r="AB55" i="3"/>
  <c r="AH39" i="3"/>
  <c r="AC55" i="3"/>
  <c r="AE55" i="3"/>
  <c r="AC60" i="3"/>
  <c r="AE60" i="3"/>
  <c r="AF60" i="3"/>
  <c r="AG62" i="3"/>
  <c r="AC62" i="3"/>
  <c r="AJ62" i="3"/>
  <c r="AI62" i="3"/>
  <c r="W62" i="3"/>
  <c r="AF62" i="3"/>
  <c r="AE62" i="3"/>
  <c r="AD62" i="3"/>
  <c r="AB62" i="3"/>
  <c r="AH62" i="3"/>
  <c r="AJ61" i="3"/>
  <c r="AG61" i="3"/>
  <c r="W63" i="3"/>
  <c r="AI63" i="3"/>
  <c r="AB63" i="3"/>
  <c r="AJ63" i="3"/>
  <c r="AC63" i="3"/>
  <c r="AD63" i="3"/>
  <c r="AF63" i="3"/>
  <c r="AG63" i="3"/>
  <c r="AH63" i="3"/>
  <c r="AC165" i="5" l="1"/>
  <c r="AJ165" i="5"/>
  <c r="AF165" i="5"/>
  <c r="AH243" i="5"/>
  <c r="AG243" i="5"/>
  <c r="AJ243" i="5"/>
  <c r="AN243" i="5" s="1"/>
  <c r="AD243" i="5"/>
  <c r="AK243" i="5" s="1"/>
  <c r="AM243" i="5" s="1"/>
  <c r="U243" i="5" s="1"/>
  <c r="AF242" i="5"/>
  <c r="AB242" i="5"/>
  <c r="AI242" i="5"/>
  <c r="AE242" i="5"/>
  <c r="AG242" i="5"/>
  <c r="AC242" i="5"/>
  <c r="AD242" i="5"/>
  <c r="AH242" i="5"/>
  <c r="AN242" i="5" s="1"/>
  <c r="AJ242" i="5"/>
  <c r="AK242" i="5"/>
  <c r="AM242" i="5" s="1"/>
  <c r="AK241" i="5"/>
  <c r="AM241" i="5" s="1"/>
  <c r="AN241" i="5"/>
  <c r="AN240" i="5"/>
  <c r="AK240" i="5"/>
  <c r="AM240" i="5" s="1"/>
  <c r="U240" i="5" s="1"/>
  <c r="AN239" i="5"/>
  <c r="AK239" i="5"/>
  <c r="AM239" i="5" s="1"/>
  <c r="AH224" i="5"/>
  <c r="AG224" i="5"/>
  <c r="AD224" i="5"/>
  <c r="AK238" i="5"/>
  <c r="AM238" i="5" s="1"/>
  <c r="AN238" i="5"/>
  <c r="AK237" i="5"/>
  <c r="AM237" i="5" s="1"/>
  <c r="AN237" i="5"/>
  <c r="AN236" i="5"/>
  <c r="AK236" i="5"/>
  <c r="AM236" i="5" s="1"/>
  <c r="U236" i="5" s="1"/>
  <c r="AN235" i="5"/>
  <c r="AK235" i="5"/>
  <c r="AM235" i="5" s="1"/>
  <c r="U235" i="5" s="1"/>
  <c r="AK234" i="5"/>
  <c r="AM234" i="5" s="1"/>
  <c r="AN234" i="5"/>
  <c r="AG233" i="5"/>
  <c r="AF233" i="5"/>
  <c r="AJ233" i="5"/>
  <c r="AC233" i="5"/>
  <c r="AI233" i="5"/>
  <c r="AE233" i="5"/>
  <c r="AB233" i="5"/>
  <c r="AD233" i="5"/>
  <c r="AJ231" i="5"/>
  <c r="AI231" i="5"/>
  <c r="AH230" i="5"/>
  <c r="AF230" i="5"/>
  <c r="AD230" i="5"/>
  <c r="AC230" i="5"/>
  <c r="AE230" i="5"/>
  <c r="AF229" i="5"/>
  <c r="AI229" i="5"/>
  <c r="AG229" i="5"/>
  <c r="AC229" i="5"/>
  <c r="AD229" i="5"/>
  <c r="AJ229" i="5"/>
  <c r="AH229" i="5"/>
  <c r="AN232" i="5"/>
  <c r="AK232" i="5"/>
  <c r="AM232" i="5" s="1"/>
  <c r="U232" i="5" s="1"/>
  <c r="AK230" i="5"/>
  <c r="AM230" i="5" s="1"/>
  <c r="AN230" i="5"/>
  <c r="AN118" i="3"/>
  <c r="AK118" i="3"/>
  <c r="AM118" i="3" s="1"/>
  <c r="U118" i="3" s="1"/>
  <c r="AN117" i="3"/>
  <c r="AK117" i="3"/>
  <c r="AM117" i="3" s="1"/>
  <c r="U117" i="3" s="1"/>
  <c r="AK116" i="3"/>
  <c r="AM116" i="3" s="1"/>
  <c r="AN116" i="3"/>
  <c r="AN115" i="3"/>
  <c r="AK115" i="3"/>
  <c r="AM115" i="3" s="1"/>
  <c r="U115" i="3" s="1"/>
  <c r="AN114" i="3"/>
  <c r="AK114" i="3"/>
  <c r="AM114" i="3" s="1"/>
  <c r="AN113" i="3"/>
  <c r="AK113" i="3"/>
  <c r="AM113" i="3" s="1"/>
  <c r="AK112" i="3"/>
  <c r="AM112" i="3" s="1"/>
  <c r="AN112" i="3"/>
  <c r="AN111" i="3"/>
  <c r="AK111" i="3"/>
  <c r="AM111" i="3" s="1"/>
  <c r="U111" i="3" s="1"/>
  <c r="AB224" i="5"/>
  <c r="AE224" i="5"/>
  <c r="AJ224" i="5"/>
  <c r="AI224" i="5"/>
  <c r="AF224" i="5"/>
  <c r="AC224" i="5"/>
  <c r="AB225" i="5"/>
  <c r="AF225" i="5"/>
  <c r="AI225" i="5"/>
  <c r="AJ225" i="5"/>
  <c r="AC225" i="5"/>
  <c r="AG225" i="5"/>
  <c r="AH225" i="5"/>
  <c r="AE225" i="5"/>
  <c r="AD225" i="5"/>
  <c r="AE226" i="5"/>
  <c r="AK226" i="5" s="1"/>
  <c r="AM226" i="5" s="1"/>
  <c r="AN228" i="5"/>
  <c r="AK228" i="5"/>
  <c r="AM228" i="5" s="1"/>
  <c r="AN227" i="5"/>
  <c r="AK227" i="5"/>
  <c r="AM227" i="5" s="1"/>
  <c r="AN110" i="3"/>
  <c r="AK110" i="3"/>
  <c r="AM110" i="3" s="1"/>
  <c r="U110" i="3" s="1"/>
  <c r="AN109" i="3"/>
  <c r="AK109" i="3"/>
  <c r="AM109" i="3" s="1"/>
  <c r="U109" i="3" s="1"/>
  <c r="AK108" i="3"/>
  <c r="AM108" i="3" s="1"/>
  <c r="AN108" i="3"/>
  <c r="AK107" i="3"/>
  <c r="AM107" i="3" s="1"/>
  <c r="AN107" i="3"/>
  <c r="AN102" i="3"/>
  <c r="AK102" i="3"/>
  <c r="AM102" i="3" s="1"/>
  <c r="U102" i="3" s="1"/>
  <c r="AN101" i="3"/>
  <c r="AK101" i="3"/>
  <c r="AM101" i="3" s="1"/>
  <c r="U101" i="3" s="1"/>
  <c r="AK104" i="3"/>
  <c r="AM104" i="3" s="1"/>
  <c r="AN104" i="3"/>
  <c r="AK103" i="3"/>
  <c r="AM103" i="3" s="1"/>
  <c r="AN103" i="3"/>
  <c r="AK100" i="3"/>
  <c r="AM100" i="3" s="1"/>
  <c r="AN100" i="3"/>
  <c r="AN105" i="3"/>
  <c r="AK105" i="3"/>
  <c r="AM105" i="3" s="1"/>
  <c r="U105" i="3" s="1"/>
  <c r="AN106" i="3"/>
  <c r="AK106" i="3"/>
  <c r="AM106" i="3" s="1"/>
  <c r="U106" i="3" s="1"/>
  <c r="AK215" i="5"/>
  <c r="AM215" i="5" s="1"/>
  <c r="U215" i="5" s="1"/>
  <c r="AN215" i="5"/>
  <c r="AK214" i="5"/>
  <c r="AM214" i="5" s="1"/>
  <c r="AN214" i="5"/>
  <c r="AK222" i="5"/>
  <c r="AM222" i="5" s="1"/>
  <c r="U222" i="5" s="1"/>
  <c r="AN222" i="5"/>
  <c r="AN221" i="5"/>
  <c r="AK221" i="5"/>
  <c r="AM221" i="5" s="1"/>
  <c r="U221" i="5" s="1"/>
  <c r="AN223" i="5"/>
  <c r="AK223" i="5"/>
  <c r="AM223" i="5" s="1"/>
  <c r="AK219" i="5"/>
  <c r="AM219" i="5" s="1"/>
  <c r="AN219" i="5"/>
  <c r="AK217" i="5"/>
  <c r="AM217" i="5" s="1"/>
  <c r="U217" i="5" s="1"/>
  <c r="AN217" i="5"/>
  <c r="AN220" i="5"/>
  <c r="AK220" i="5"/>
  <c r="AM220" i="5" s="1"/>
  <c r="U220" i="5" s="1"/>
  <c r="AN218" i="5"/>
  <c r="AK218" i="5"/>
  <c r="AM218" i="5" s="1"/>
  <c r="AN213" i="5"/>
  <c r="AK213" i="5"/>
  <c r="AM213" i="5" s="1"/>
  <c r="U213" i="5" s="1"/>
  <c r="AN216" i="5"/>
  <c r="AK216" i="5"/>
  <c r="AM216" i="5" s="1"/>
  <c r="AN99" i="3"/>
  <c r="AK99" i="3"/>
  <c r="AM99" i="3" s="1"/>
  <c r="U99" i="3" s="1"/>
  <c r="AN94" i="3"/>
  <c r="AK94" i="3"/>
  <c r="AM94" i="3" s="1"/>
  <c r="U94" i="3" s="1"/>
  <c r="AN95" i="3"/>
  <c r="AK95" i="3"/>
  <c r="AM95" i="3" s="1"/>
  <c r="U95" i="3" s="1"/>
  <c r="AK97" i="3"/>
  <c r="AM97" i="3" s="1"/>
  <c r="AN97" i="3"/>
  <c r="AN98" i="3"/>
  <c r="AK98" i="3"/>
  <c r="AM98" i="3" s="1"/>
  <c r="U98" i="3" s="1"/>
  <c r="AK96" i="3"/>
  <c r="AM96" i="3" s="1"/>
  <c r="AN96" i="3"/>
  <c r="AK93" i="3"/>
  <c r="AM93" i="3" s="1"/>
  <c r="AN93" i="3"/>
  <c r="AN212" i="5"/>
  <c r="AK212" i="5"/>
  <c r="AM212" i="5" s="1"/>
  <c r="U212" i="5" s="1"/>
  <c r="AN204" i="5"/>
  <c r="AK204" i="5"/>
  <c r="AM204" i="5" s="1"/>
  <c r="U204" i="5" s="1"/>
  <c r="AN208" i="5"/>
  <c r="AK208" i="5"/>
  <c r="AM208" i="5" s="1"/>
  <c r="U208" i="5" s="1"/>
  <c r="AK206" i="5"/>
  <c r="AM206" i="5" s="1"/>
  <c r="AN206" i="5"/>
  <c r="AK210" i="5"/>
  <c r="AM210" i="5" s="1"/>
  <c r="AN210" i="5"/>
  <c r="AN211" i="5"/>
  <c r="AK211" i="5"/>
  <c r="AM211" i="5" s="1"/>
  <c r="U211" i="5" s="1"/>
  <c r="AN203" i="5"/>
  <c r="AK203" i="5"/>
  <c r="AM203" i="5" s="1"/>
  <c r="U203" i="5" s="1"/>
  <c r="AN209" i="5"/>
  <c r="AK209" i="5"/>
  <c r="AM209" i="5" s="1"/>
  <c r="U209" i="5" s="1"/>
  <c r="AN205" i="5"/>
  <c r="AK205" i="5"/>
  <c r="AM205" i="5" s="1"/>
  <c r="U205" i="5" s="1"/>
  <c r="AN207" i="5"/>
  <c r="AK207" i="5"/>
  <c r="AM207" i="5" s="1"/>
  <c r="U207" i="5" s="1"/>
  <c r="AH189" i="5"/>
  <c r="AE189" i="5"/>
  <c r="AJ189" i="5"/>
  <c r="AB189" i="5"/>
  <c r="AN197" i="5"/>
  <c r="AK197" i="5"/>
  <c r="AM197" i="5" s="1"/>
  <c r="U197" i="5" s="1"/>
  <c r="AN193" i="5"/>
  <c r="AK193" i="5"/>
  <c r="AM193" i="5" s="1"/>
  <c r="U193" i="5" s="1"/>
  <c r="AK187" i="5"/>
  <c r="AM187" i="5" s="1"/>
  <c r="AN187" i="5"/>
  <c r="AK202" i="5"/>
  <c r="AM202" i="5" s="1"/>
  <c r="AN202" i="5"/>
  <c r="AK198" i="5"/>
  <c r="AM198" i="5" s="1"/>
  <c r="AN198" i="5"/>
  <c r="AN196" i="5"/>
  <c r="AK196" i="5"/>
  <c r="AM196" i="5" s="1"/>
  <c r="U196" i="5" s="1"/>
  <c r="AN189" i="5"/>
  <c r="AK189" i="5"/>
  <c r="AM189" i="5" s="1"/>
  <c r="U189" i="5" s="1"/>
  <c r="AK194" i="5"/>
  <c r="AM194" i="5" s="1"/>
  <c r="AN194" i="5"/>
  <c r="AK191" i="5"/>
  <c r="AM191" i="5" s="1"/>
  <c r="AN191" i="5"/>
  <c r="AN195" i="5"/>
  <c r="AK195" i="5"/>
  <c r="AM195" i="5" s="1"/>
  <c r="U195" i="5" s="1"/>
  <c r="AN188" i="5"/>
  <c r="AK188" i="5"/>
  <c r="AM188" i="5" s="1"/>
  <c r="U188" i="5" s="1"/>
  <c r="AN192" i="5"/>
  <c r="AK192" i="5"/>
  <c r="AM192" i="5" s="1"/>
  <c r="U192" i="5" s="1"/>
  <c r="AN199" i="5"/>
  <c r="AK199" i="5"/>
  <c r="AM199" i="5" s="1"/>
  <c r="U199" i="5" s="1"/>
  <c r="AN201" i="5"/>
  <c r="AK201" i="5"/>
  <c r="AM201" i="5" s="1"/>
  <c r="U201" i="5" s="1"/>
  <c r="AN200" i="5"/>
  <c r="AK200" i="5"/>
  <c r="AM200" i="5" s="1"/>
  <c r="U200" i="5" s="1"/>
  <c r="AK190" i="5"/>
  <c r="AM190" i="5" s="1"/>
  <c r="AN190" i="5"/>
  <c r="AB179" i="5"/>
  <c r="AN181" i="5"/>
  <c r="AK181" i="5"/>
  <c r="AM181" i="5" s="1"/>
  <c r="U181" i="5" s="1"/>
  <c r="AN179" i="5"/>
  <c r="AK179" i="5"/>
  <c r="AM179" i="5" s="1"/>
  <c r="U179" i="5" s="1"/>
  <c r="AN184" i="5"/>
  <c r="AK184" i="5"/>
  <c r="AM184" i="5" s="1"/>
  <c r="U184" i="5" s="1"/>
  <c r="AN185" i="5"/>
  <c r="AK185" i="5"/>
  <c r="AM185" i="5" s="1"/>
  <c r="U185" i="5" s="1"/>
  <c r="AK186" i="5"/>
  <c r="AM186" i="5" s="1"/>
  <c r="AN186" i="5"/>
  <c r="AN183" i="5"/>
  <c r="AK183" i="5"/>
  <c r="AM183" i="5" s="1"/>
  <c r="U183" i="5" s="1"/>
  <c r="AK182" i="5"/>
  <c r="AM182" i="5" s="1"/>
  <c r="AN182" i="5"/>
  <c r="AN180" i="5"/>
  <c r="AK180" i="5"/>
  <c r="AM180" i="5" s="1"/>
  <c r="U180" i="5" s="1"/>
  <c r="AK178" i="5"/>
  <c r="AM178" i="5" s="1"/>
  <c r="AN178" i="5"/>
  <c r="AB177" i="5"/>
  <c r="AI177" i="5"/>
  <c r="AH177" i="5"/>
  <c r="AN177" i="5" s="1"/>
  <c r="AF177" i="5"/>
  <c r="AE177" i="5"/>
  <c r="AK177" i="5" s="1"/>
  <c r="AM177" i="5" s="1"/>
  <c r="AN168" i="5"/>
  <c r="AK168" i="5"/>
  <c r="AM168" i="5" s="1"/>
  <c r="U168" i="5" s="1"/>
  <c r="AN171" i="5"/>
  <c r="AK171" i="5"/>
  <c r="AM171" i="5" s="1"/>
  <c r="U171" i="5" s="1"/>
  <c r="AN172" i="5"/>
  <c r="AK172" i="5"/>
  <c r="AM172" i="5" s="1"/>
  <c r="U172" i="5" s="1"/>
  <c r="AN167" i="5"/>
  <c r="AK167" i="5"/>
  <c r="AM167" i="5" s="1"/>
  <c r="U167" i="5" s="1"/>
  <c r="AN173" i="5"/>
  <c r="AK173" i="5"/>
  <c r="AM173" i="5" s="1"/>
  <c r="U173" i="5" s="1"/>
  <c r="AN176" i="5"/>
  <c r="AK176" i="5"/>
  <c r="AM176" i="5" s="1"/>
  <c r="U176" i="5" s="1"/>
  <c r="AK174" i="5"/>
  <c r="AM174" i="5" s="1"/>
  <c r="AN174" i="5"/>
  <c r="AK170" i="5"/>
  <c r="AM170" i="5" s="1"/>
  <c r="AN170" i="5"/>
  <c r="AK169" i="5"/>
  <c r="AM169" i="5" s="1"/>
  <c r="AN169" i="5"/>
  <c r="AN175" i="5"/>
  <c r="AK175" i="5"/>
  <c r="AM175" i="5" s="1"/>
  <c r="U175" i="5" s="1"/>
  <c r="AN83" i="3"/>
  <c r="AK74" i="3"/>
  <c r="AM74" i="3" s="1"/>
  <c r="U74" i="3" s="1"/>
  <c r="AN74" i="3"/>
  <c r="AK77" i="3"/>
  <c r="AM77" i="3" s="1"/>
  <c r="AN77" i="3"/>
  <c r="AN76" i="3"/>
  <c r="AK76" i="3"/>
  <c r="AM76" i="3" s="1"/>
  <c r="AK83" i="3"/>
  <c r="AM83" i="3" s="1"/>
  <c r="U83" i="3" s="1"/>
  <c r="AK73" i="3"/>
  <c r="AM73" i="3" s="1"/>
  <c r="U73" i="3" s="1"/>
  <c r="AN73" i="3"/>
  <c r="AK90" i="3"/>
  <c r="AM90" i="3" s="1"/>
  <c r="AN90" i="3"/>
  <c r="AN92" i="3"/>
  <c r="AK92" i="3"/>
  <c r="AM92" i="3" s="1"/>
  <c r="AK82" i="3"/>
  <c r="AM82" i="3" s="1"/>
  <c r="U82" i="3" s="1"/>
  <c r="AN87" i="3"/>
  <c r="AK87" i="3"/>
  <c r="AM87" i="3" s="1"/>
  <c r="U87" i="3" s="1"/>
  <c r="AN85" i="3"/>
  <c r="AK85" i="3"/>
  <c r="AM85" i="3" s="1"/>
  <c r="U85" i="3" s="1"/>
  <c r="AN84" i="3"/>
  <c r="AK84" i="3"/>
  <c r="AM84" i="3" s="1"/>
  <c r="U84" i="3" s="1"/>
  <c r="AK86" i="3"/>
  <c r="AM86" i="3" s="1"/>
  <c r="AN86" i="3"/>
  <c r="AK78" i="3"/>
  <c r="AM78" i="3" s="1"/>
  <c r="AN78" i="3"/>
  <c r="AN79" i="3"/>
  <c r="AK79" i="3"/>
  <c r="AM79" i="3" s="1"/>
  <c r="U79" i="3" s="1"/>
  <c r="AK81" i="3"/>
  <c r="AM81" i="3" s="1"/>
  <c r="AN81" i="3"/>
  <c r="AN80" i="3"/>
  <c r="AK80" i="3"/>
  <c r="AM80" i="3" s="1"/>
  <c r="U80" i="3" s="1"/>
  <c r="AN91" i="3"/>
  <c r="AK91" i="3"/>
  <c r="AM91" i="3" s="1"/>
  <c r="U91" i="3" s="1"/>
  <c r="AK89" i="3"/>
  <c r="AM89" i="3" s="1"/>
  <c r="AN89" i="3"/>
  <c r="AN75" i="3"/>
  <c r="AK75" i="3"/>
  <c r="AM75" i="3" s="1"/>
  <c r="U75" i="3" s="1"/>
  <c r="AN88" i="3"/>
  <c r="AK88" i="3"/>
  <c r="AM88" i="3" s="1"/>
  <c r="U88" i="3" s="1"/>
  <c r="AK166" i="5"/>
  <c r="AM166" i="5" s="1"/>
  <c r="AN166" i="5"/>
  <c r="AK162" i="5"/>
  <c r="AM162" i="5" s="1"/>
  <c r="AN162" i="5"/>
  <c r="AN165" i="5"/>
  <c r="AK165" i="5"/>
  <c r="AM165" i="5" s="1"/>
  <c r="AN161" i="5"/>
  <c r="AK161" i="5"/>
  <c r="AM161" i="5" s="1"/>
  <c r="U161" i="5" s="1"/>
  <c r="AN163" i="5"/>
  <c r="AK163" i="5"/>
  <c r="AM163" i="5" s="1"/>
  <c r="AN159" i="5"/>
  <c r="AK159" i="5"/>
  <c r="AM159" i="5" s="1"/>
  <c r="U159" i="5" s="1"/>
  <c r="AN160" i="5"/>
  <c r="AK160" i="5"/>
  <c r="AM160" i="5" s="1"/>
  <c r="AK164" i="5"/>
  <c r="AM164" i="5" s="1"/>
  <c r="AN164" i="5"/>
  <c r="AH151" i="5"/>
  <c r="AC145" i="5"/>
  <c r="AE145" i="5"/>
  <c r="AF154" i="5"/>
  <c r="AJ63" i="5"/>
  <c r="AJ145" i="5"/>
  <c r="AD153" i="5"/>
  <c r="AF152" i="5"/>
  <c r="AD145" i="5"/>
  <c r="AH66" i="3"/>
  <c r="AI40" i="3"/>
  <c r="AI64" i="3"/>
  <c r="AE66" i="3"/>
  <c r="AG158" i="5"/>
  <c r="AE158" i="5"/>
  <c r="AD158" i="5"/>
  <c r="AC158" i="5"/>
  <c r="AF158" i="5"/>
  <c r="AI158" i="5"/>
  <c r="AB158" i="5"/>
  <c r="AJ158" i="5"/>
  <c r="AH158" i="5"/>
  <c r="AK157" i="5"/>
  <c r="AM157" i="5" s="1"/>
  <c r="U157" i="5" s="1"/>
  <c r="AN157" i="5"/>
  <c r="AN156" i="5"/>
  <c r="AK156" i="5"/>
  <c r="AM156" i="5" s="1"/>
  <c r="AE155" i="5"/>
  <c r="AF155" i="5"/>
  <c r="AD155" i="5"/>
  <c r="AH155" i="5"/>
  <c r="AB155" i="5"/>
  <c r="AJ155" i="5"/>
  <c r="AI155" i="5"/>
  <c r="AG155" i="5"/>
  <c r="AC155" i="5"/>
  <c r="AN154" i="5"/>
  <c r="AK154" i="5"/>
  <c r="AM154" i="5" s="1"/>
  <c r="AC153" i="5"/>
  <c r="AB153" i="5"/>
  <c r="AE153" i="5"/>
  <c r="AN153" i="5" s="1"/>
  <c r="AN152" i="5"/>
  <c r="AK152" i="5"/>
  <c r="AM152" i="5" s="1"/>
  <c r="AB151" i="5"/>
  <c r="AF151" i="5"/>
  <c r="AN151" i="5" s="1"/>
  <c r="AK150" i="5"/>
  <c r="AM150" i="5" s="1"/>
  <c r="AN150" i="5"/>
  <c r="AE149" i="5"/>
  <c r="AD149" i="5"/>
  <c r="AH149" i="5"/>
  <c r="AC149" i="5"/>
  <c r="AF149" i="5"/>
  <c r="AH72" i="3"/>
  <c r="AF72" i="3"/>
  <c r="AJ72" i="3"/>
  <c r="AN148" i="5"/>
  <c r="AK148" i="5"/>
  <c r="AM148" i="5" s="1"/>
  <c r="AH147" i="5"/>
  <c r="AF147" i="5"/>
  <c r="AD147" i="5"/>
  <c r="AE147" i="5"/>
  <c r="AC147" i="5"/>
  <c r="AH146" i="5"/>
  <c r="AD146" i="5"/>
  <c r="AI146" i="5"/>
  <c r="AJ146" i="5"/>
  <c r="AG146" i="5"/>
  <c r="AF146" i="5"/>
  <c r="AB146" i="5"/>
  <c r="AE146" i="5"/>
  <c r="AN145" i="5"/>
  <c r="AK145" i="5"/>
  <c r="AM145" i="5" s="1"/>
  <c r="AE144" i="5"/>
  <c r="AF144" i="5"/>
  <c r="AH144" i="5"/>
  <c r="AI144" i="5"/>
  <c r="AD144" i="5"/>
  <c r="AG144" i="5"/>
  <c r="AJ144" i="5"/>
  <c r="AF71" i="3"/>
  <c r="AG71" i="3"/>
  <c r="AD71" i="3"/>
  <c r="AC71" i="3"/>
  <c r="AJ71" i="3"/>
  <c r="AI71" i="3"/>
  <c r="AB71" i="3"/>
  <c r="AH71" i="3"/>
  <c r="AE71" i="3"/>
  <c r="AF70" i="3"/>
  <c r="AJ70" i="3"/>
  <c r="AB70" i="3"/>
  <c r="AI70" i="3"/>
  <c r="AE70" i="3"/>
  <c r="AG70" i="3"/>
  <c r="AD70" i="3"/>
  <c r="AH70" i="3"/>
  <c r="AC69" i="3"/>
  <c r="AK69" i="3"/>
  <c r="AM69" i="3" s="1"/>
  <c r="AN69" i="3"/>
  <c r="AB68" i="3"/>
  <c r="AG68" i="3"/>
  <c r="AI68" i="3"/>
  <c r="AC68" i="3"/>
  <c r="AD68" i="3"/>
  <c r="AF68" i="3"/>
  <c r="AJ68" i="3"/>
  <c r="AH68" i="3"/>
  <c r="AF65" i="5"/>
  <c r="AD65" i="5"/>
  <c r="AD64" i="5"/>
  <c r="AG64" i="5"/>
  <c r="AE64" i="5"/>
  <c r="AH64" i="5"/>
  <c r="AB64" i="5"/>
  <c r="AF64" i="5"/>
  <c r="AI64" i="5"/>
  <c r="AC64" i="5"/>
  <c r="AJ64" i="5"/>
  <c r="AB63" i="5"/>
  <c r="AC63" i="5"/>
  <c r="AE63" i="5"/>
  <c r="AH63" i="5"/>
  <c r="AI63" i="5"/>
  <c r="AG63" i="5"/>
  <c r="AF63" i="5"/>
  <c r="AD63" i="5"/>
  <c r="AH41" i="3"/>
  <c r="AF41" i="3"/>
  <c r="AG41" i="3"/>
  <c r="AD41" i="3"/>
  <c r="AJ41" i="3"/>
  <c r="AI41" i="3"/>
  <c r="AC41" i="3"/>
  <c r="AB41" i="3"/>
  <c r="AE41" i="3"/>
  <c r="AD40" i="3"/>
  <c r="AC40" i="3"/>
  <c r="AJ40" i="3"/>
  <c r="AG40" i="3"/>
  <c r="AE40" i="3"/>
  <c r="AB40" i="3"/>
  <c r="AF40" i="3"/>
  <c r="AG39" i="3"/>
  <c r="AF39" i="3"/>
  <c r="AJ39" i="3"/>
  <c r="AB39" i="3"/>
  <c r="AE39" i="3"/>
  <c r="W39" i="3"/>
  <c r="AD39" i="3"/>
  <c r="AI39" i="3"/>
  <c r="AD92" i="5"/>
  <c r="AJ92" i="5"/>
  <c r="AI92" i="5"/>
  <c r="AE92" i="5"/>
  <c r="AF92" i="5"/>
  <c r="AC92" i="5"/>
  <c r="AI91" i="5"/>
  <c r="AD91" i="5"/>
  <c r="AC91" i="5"/>
  <c r="AG91" i="5"/>
  <c r="AF91" i="5"/>
  <c r="AJ91" i="5"/>
  <c r="AE91" i="5"/>
  <c r="AH91" i="5"/>
  <c r="AB91" i="5"/>
  <c r="AF66" i="3"/>
  <c r="AD66" i="3"/>
  <c r="AB66" i="3"/>
  <c r="AH61" i="3"/>
  <c r="W61" i="3"/>
  <c r="AI61" i="3"/>
  <c r="AC61" i="3"/>
  <c r="AF61" i="3"/>
  <c r="AE61" i="3"/>
  <c r="AD61" i="3"/>
  <c r="AJ67" i="3"/>
  <c r="AG60" i="3"/>
  <c r="AC64" i="3"/>
  <c r="AH60" i="3"/>
  <c r="AJ66" i="3"/>
  <c r="AB60" i="3"/>
  <c r="AJ60" i="3"/>
  <c r="W60" i="3"/>
  <c r="AD60" i="3"/>
  <c r="AF64" i="3"/>
  <c r="AG64" i="3"/>
  <c r="AK55" i="3"/>
  <c r="AM55" i="3" s="1"/>
  <c r="AN55" i="3"/>
  <c r="AF65" i="3"/>
  <c r="AB64" i="3"/>
  <c r="AH65" i="3"/>
  <c r="AJ64" i="3"/>
  <c r="AE64" i="3"/>
  <c r="AD64" i="3"/>
  <c r="AI66" i="3"/>
  <c r="AH64" i="3"/>
  <c r="AI65" i="3"/>
  <c r="AC65" i="3"/>
  <c r="AI67" i="3"/>
  <c r="AF67" i="3"/>
  <c r="AB65" i="3"/>
  <c r="AG67" i="3"/>
  <c r="AD67" i="3"/>
  <c r="W67" i="3"/>
  <c r="AH67" i="3"/>
  <c r="AD65" i="3"/>
  <c r="AG65" i="3"/>
  <c r="AC66" i="3"/>
  <c r="AB67" i="3"/>
  <c r="W65" i="3"/>
  <c r="AE65" i="3"/>
  <c r="AK62" i="3"/>
  <c r="AM62" i="3" s="1"/>
  <c r="AN62" i="3"/>
  <c r="AN63" i="3"/>
  <c r="AK63" i="3"/>
  <c r="AM63" i="3" s="1"/>
  <c r="U242" i="5" l="1"/>
  <c r="U241" i="5"/>
  <c r="U239" i="5"/>
  <c r="U228" i="5"/>
  <c r="AN224" i="5"/>
  <c r="AK225" i="5"/>
  <c r="AM225" i="5" s="1"/>
  <c r="U238" i="5"/>
  <c r="U234" i="5"/>
  <c r="U237" i="5"/>
  <c r="AK233" i="5"/>
  <c r="AM233" i="5" s="1"/>
  <c r="AN233" i="5"/>
  <c r="AN231" i="5"/>
  <c r="AK231" i="5"/>
  <c r="AM231" i="5" s="1"/>
  <c r="AK229" i="5"/>
  <c r="AM229" i="5" s="1"/>
  <c r="AN229" i="5"/>
  <c r="U230" i="5"/>
  <c r="U229" i="5"/>
  <c r="U116" i="3"/>
  <c r="U113" i="3"/>
  <c r="U112" i="3"/>
  <c r="U114" i="3"/>
  <c r="AK224" i="5"/>
  <c r="AM224" i="5" s="1"/>
  <c r="U224" i="5" s="1"/>
  <c r="U227" i="5"/>
  <c r="AN225" i="5"/>
  <c r="U225" i="5" s="1"/>
  <c r="AN226" i="5"/>
  <c r="U226" i="5" s="1"/>
  <c r="U108" i="3"/>
  <c r="U107" i="3"/>
  <c r="U103" i="3"/>
  <c r="U100" i="3"/>
  <c r="U104" i="3"/>
  <c r="U219" i="5"/>
  <c r="U214" i="5"/>
  <c r="U216" i="5"/>
  <c r="U218" i="5"/>
  <c r="U223" i="5"/>
  <c r="U96" i="3"/>
  <c r="U97" i="3"/>
  <c r="U93" i="3"/>
  <c r="U206" i="5"/>
  <c r="U210" i="5"/>
  <c r="U190" i="5"/>
  <c r="U194" i="5"/>
  <c r="U202" i="5"/>
  <c r="U191" i="5"/>
  <c r="U198" i="5"/>
  <c r="U187" i="5"/>
  <c r="U178" i="5"/>
  <c r="U182" i="5"/>
  <c r="U186" i="5"/>
  <c r="U177" i="5"/>
  <c r="U169" i="5"/>
  <c r="U174" i="5"/>
  <c r="U166" i="5"/>
  <c r="U170" i="5"/>
  <c r="U81" i="3"/>
  <c r="U78" i="3"/>
  <c r="U77" i="3"/>
  <c r="U90" i="3"/>
  <c r="U76" i="3"/>
  <c r="U89" i="3"/>
  <c r="U86" i="3"/>
  <c r="U92" i="3"/>
  <c r="U164" i="5"/>
  <c r="U162" i="5"/>
  <c r="U160" i="5"/>
  <c r="U163" i="5"/>
  <c r="U165" i="5"/>
  <c r="AN70" i="3"/>
  <c r="AN41" i="3"/>
  <c r="AK61" i="3"/>
  <c r="AM61" i="3" s="1"/>
  <c r="AK68" i="3"/>
  <c r="AM68" i="3" s="1"/>
  <c r="AN158" i="5"/>
  <c r="AK158" i="5"/>
  <c r="AM158" i="5" s="1"/>
  <c r="U158" i="5" s="1"/>
  <c r="U156" i="5"/>
  <c r="AN155" i="5"/>
  <c r="AK155" i="5"/>
  <c r="AM155" i="5" s="1"/>
  <c r="U155" i="5" s="1"/>
  <c r="U154" i="5"/>
  <c r="AK153" i="5"/>
  <c r="AM153" i="5" s="1"/>
  <c r="U153" i="5" s="1"/>
  <c r="U152" i="5"/>
  <c r="AK151" i="5"/>
  <c r="AM151" i="5" s="1"/>
  <c r="U151" i="5" s="1"/>
  <c r="U150" i="5"/>
  <c r="AN149" i="5"/>
  <c r="AK149" i="5"/>
  <c r="AM149" i="5" s="1"/>
  <c r="U149" i="5" s="1"/>
  <c r="AN72" i="3"/>
  <c r="AK72" i="3"/>
  <c r="AM72" i="3" s="1"/>
  <c r="U148" i="5"/>
  <c r="AN147" i="5"/>
  <c r="AK147" i="5"/>
  <c r="AM147" i="5" s="1"/>
  <c r="U147" i="5" s="1"/>
  <c r="AN146" i="5"/>
  <c r="AK146" i="5"/>
  <c r="AM146" i="5" s="1"/>
  <c r="U145" i="5"/>
  <c r="AK144" i="5"/>
  <c r="AM144" i="5" s="1"/>
  <c r="AN144" i="5"/>
  <c r="AK71" i="3"/>
  <c r="AM71" i="3" s="1"/>
  <c r="AN71" i="3"/>
  <c r="U71" i="3" s="1"/>
  <c r="AK70" i="3"/>
  <c r="AM70" i="3" s="1"/>
  <c r="U69" i="3"/>
  <c r="AN68" i="3"/>
  <c r="AK65" i="5"/>
  <c r="AM65" i="5" s="1"/>
  <c r="AK64" i="5"/>
  <c r="AM64" i="5" s="1"/>
  <c r="AN40" i="3"/>
  <c r="AN65" i="5"/>
  <c r="AN64" i="5"/>
  <c r="AN63" i="5"/>
  <c r="AK63" i="5"/>
  <c r="AM63" i="5" s="1"/>
  <c r="U63" i="5" s="1"/>
  <c r="AK41" i="3"/>
  <c r="AM41" i="3" s="1"/>
  <c r="U41" i="3" s="1"/>
  <c r="AK40" i="3"/>
  <c r="AM40" i="3" s="1"/>
  <c r="U40" i="3" s="1"/>
  <c r="AN39" i="3"/>
  <c r="AK39" i="3"/>
  <c r="AM39" i="3" s="1"/>
  <c r="AN92" i="5"/>
  <c r="AK92" i="5"/>
  <c r="AM92" i="5" s="1"/>
  <c r="AN91" i="5"/>
  <c r="AK91" i="5"/>
  <c r="AM91" i="5" s="1"/>
  <c r="U91" i="5" s="1"/>
  <c r="AK60" i="3"/>
  <c r="AM60" i="3" s="1"/>
  <c r="AN61" i="3"/>
  <c r="U61" i="3" s="1"/>
  <c r="AN66" i="3"/>
  <c r="U66" i="3" s="1"/>
  <c r="U63" i="3"/>
  <c r="AK66" i="3"/>
  <c r="AM66" i="3" s="1"/>
  <c r="AN60" i="3"/>
  <c r="U60" i="3" s="1"/>
  <c r="AK64" i="3"/>
  <c r="AM64" i="3" s="1"/>
  <c r="U55" i="3"/>
  <c r="AN64" i="3"/>
  <c r="AK67" i="3"/>
  <c r="AM67" i="3" s="1"/>
  <c r="AN65" i="3"/>
  <c r="AN67" i="3"/>
  <c r="AK65" i="3"/>
  <c r="AM65" i="3" s="1"/>
  <c r="U62" i="3"/>
  <c r="U233" i="5" l="1"/>
  <c r="U231" i="5"/>
  <c r="U144" i="5"/>
  <c r="U146" i="5"/>
  <c r="U68" i="3"/>
  <c r="U70" i="3"/>
  <c r="U39" i="3"/>
  <c r="U72" i="3"/>
  <c r="U65" i="5"/>
  <c r="U64" i="5"/>
  <c r="U92" i="5"/>
  <c r="U67" i="3"/>
  <c r="U64" i="3"/>
  <c r="U65" i="3"/>
  <c r="V90" i="5" l="1"/>
  <c r="S90" i="5"/>
  <c r="O90" i="5"/>
  <c r="V89" i="5"/>
  <c r="S89" i="5"/>
  <c r="O89" i="5"/>
  <c r="V88" i="5"/>
  <c r="S88" i="5"/>
  <c r="O88" i="5"/>
  <c r="V87" i="5"/>
  <c r="S87" i="5"/>
  <c r="O87" i="5"/>
  <c r="V86" i="5"/>
  <c r="S86" i="5"/>
  <c r="O86" i="5"/>
  <c r="V85" i="5"/>
  <c r="S85" i="5"/>
  <c r="O85" i="5"/>
  <c r="V84" i="5"/>
  <c r="S84" i="5"/>
  <c r="O84" i="5"/>
  <c r="V83" i="5"/>
  <c r="S83" i="5"/>
  <c r="O83" i="5"/>
  <c r="V82" i="5"/>
  <c r="S82" i="5"/>
  <c r="O82" i="5"/>
  <c r="V81" i="5"/>
  <c r="S81" i="5"/>
  <c r="O81" i="5"/>
  <c r="V80" i="5"/>
  <c r="S80" i="5"/>
  <c r="O80" i="5"/>
  <c r="V79" i="5"/>
  <c r="S79" i="5"/>
  <c r="O79" i="5"/>
  <c r="V78" i="5"/>
  <c r="S78" i="5"/>
  <c r="O78" i="5"/>
  <c r="V77" i="5"/>
  <c r="S77" i="5"/>
  <c r="O77" i="5"/>
  <c r="V76" i="5"/>
  <c r="S76" i="5"/>
  <c r="O76" i="5"/>
  <c r="V75" i="5"/>
  <c r="S75" i="5"/>
  <c r="O75" i="5"/>
  <c r="V74" i="5"/>
  <c r="S74" i="5"/>
  <c r="O74" i="5"/>
  <c r="V73" i="5"/>
  <c r="S73" i="5"/>
  <c r="O73" i="5"/>
  <c r="V72" i="5"/>
  <c r="S72" i="5"/>
  <c r="O72" i="5"/>
  <c r="V71" i="5"/>
  <c r="S71" i="5"/>
  <c r="O71" i="5"/>
  <c r="V70" i="5"/>
  <c r="S70" i="5"/>
  <c r="O70" i="5"/>
  <c r="V69" i="5"/>
  <c r="S69" i="5"/>
  <c r="O69" i="5"/>
  <c r="V68" i="5"/>
  <c r="S68" i="5"/>
  <c r="O68" i="5"/>
  <c r="V67" i="5"/>
  <c r="S67" i="5"/>
  <c r="O67" i="5"/>
  <c r="V66" i="5"/>
  <c r="S66" i="5"/>
  <c r="O66" i="5"/>
  <c r="V8" i="5"/>
  <c r="S8" i="5"/>
  <c r="O8" i="5"/>
  <c r="V7" i="5"/>
  <c r="S7" i="5"/>
  <c r="O7" i="5"/>
  <c r="T90" i="5" l="1"/>
  <c r="AG90" i="5" s="1"/>
  <c r="T89" i="5"/>
  <c r="W89" i="5" s="1"/>
  <c r="T88" i="5"/>
  <c r="AI88" i="5" s="1"/>
  <c r="T87" i="5"/>
  <c r="AC87" i="5" s="1"/>
  <c r="T86" i="5"/>
  <c r="AF86" i="5" s="1"/>
  <c r="T85" i="5"/>
  <c r="AG85" i="5" s="1"/>
  <c r="T84" i="5"/>
  <c r="W84" i="5" s="1"/>
  <c r="T83" i="5"/>
  <c r="AF83" i="5" s="1"/>
  <c r="T82" i="5"/>
  <c r="AC82" i="5" s="1"/>
  <c r="T81" i="5"/>
  <c r="AD81" i="5" s="1"/>
  <c r="T80" i="5"/>
  <c r="AE80" i="5" s="1"/>
  <c r="T79" i="5"/>
  <c r="AG79" i="5" s="1"/>
  <c r="W79" i="5"/>
  <c r="T78" i="5"/>
  <c r="AG78" i="5" s="1"/>
  <c r="T77" i="5"/>
  <c r="W77" i="5" s="1"/>
  <c r="T76" i="5"/>
  <c r="AB76" i="5" s="1"/>
  <c r="T75" i="5"/>
  <c r="W75" i="5" s="1"/>
  <c r="T74" i="5"/>
  <c r="W74" i="5" s="1"/>
  <c r="T73" i="5"/>
  <c r="AG73" i="5" s="1"/>
  <c r="T72" i="5"/>
  <c r="AC72" i="5" s="1"/>
  <c r="T71" i="5"/>
  <c r="W71" i="5" s="1"/>
  <c r="T70" i="5"/>
  <c r="AD70" i="5" s="1"/>
  <c r="T69" i="5"/>
  <c r="AJ69" i="5" s="1"/>
  <c r="T68" i="5"/>
  <c r="AE68" i="5" s="1"/>
  <c r="T67" i="5"/>
  <c r="AJ67" i="5" s="1"/>
  <c r="AF90" i="5"/>
  <c r="AI73" i="5"/>
  <c r="T66" i="5"/>
  <c r="W66" i="5" s="1"/>
  <c r="T8" i="5"/>
  <c r="AI8" i="5" s="1"/>
  <c r="T7" i="5"/>
  <c r="AD7" i="5" s="1"/>
  <c r="V53" i="3"/>
  <c r="S53" i="3"/>
  <c r="O53" i="3"/>
  <c r="V52" i="3"/>
  <c r="S52" i="3"/>
  <c r="O52" i="3"/>
  <c r="V51" i="3"/>
  <c r="S51" i="3"/>
  <c r="O51" i="3"/>
  <c r="V50" i="3"/>
  <c r="S50" i="3"/>
  <c r="O50" i="3"/>
  <c r="V49" i="3"/>
  <c r="S49" i="3"/>
  <c r="O49" i="3"/>
  <c r="V48" i="3"/>
  <c r="S48" i="3"/>
  <c r="O48" i="3"/>
  <c r="V47" i="3"/>
  <c r="S47" i="3"/>
  <c r="O47" i="3"/>
  <c r="V46" i="3"/>
  <c r="S46" i="3"/>
  <c r="O46" i="3"/>
  <c r="AD73" i="5" l="1"/>
  <c r="W87" i="5"/>
  <c r="AE73" i="5"/>
  <c r="AJ73" i="5"/>
  <c r="W73" i="5"/>
  <c r="W67" i="5"/>
  <c r="W76" i="5"/>
  <c r="W90" i="5"/>
  <c r="W78" i="5"/>
  <c r="AB90" i="5"/>
  <c r="AI90" i="5"/>
  <c r="AD90" i="5"/>
  <c r="AE90" i="5"/>
  <c r="AC90" i="5"/>
  <c r="AJ90" i="5"/>
  <c r="AH90" i="5"/>
  <c r="AD89" i="5"/>
  <c r="AF89" i="5"/>
  <c r="AJ89" i="5"/>
  <c r="AG89" i="5"/>
  <c r="AE89" i="5"/>
  <c r="AB89" i="5"/>
  <c r="AH89" i="5"/>
  <c r="AC89" i="5"/>
  <c r="AI89" i="5"/>
  <c r="AB88" i="5"/>
  <c r="W88" i="5"/>
  <c r="AF88" i="5"/>
  <c r="AJ88" i="5"/>
  <c r="AC88" i="5"/>
  <c r="AH88" i="5"/>
  <c r="AE88" i="5"/>
  <c r="AG88" i="5"/>
  <c r="AD88" i="5"/>
  <c r="AI87" i="5"/>
  <c r="AG87" i="5"/>
  <c r="AF87" i="5"/>
  <c r="AH87" i="5"/>
  <c r="AB87" i="5"/>
  <c r="AD87" i="5"/>
  <c r="AJ87" i="5"/>
  <c r="AE87" i="5"/>
  <c r="W86" i="5"/>
  <c r="AI86" i="5"/>
  <c r="AG86" i="5"/>
  <c r="AD86" i="5"/>
  <c r="AC86" i="5"/>
  <c r="AJ86" i="5"/>
  <c r="AE86" i="5"/>
  <c r="AH86" i="5"/>
  <c r="AB86" i="5"/>
  <c r="W85" i="5"/>
  <c r="AB85" i="5"/>
  <c r="AD85" i="5"/>
  <c r="AI85" i="5"/>
  <c r="AF85" i="5"/>
  <c r="AH85" i="5"/>
  <c r="AJ85" i="5"/>
  <c r="AC85" i="5"/>
  <c r="AE85" i="5"/>
  <c r="AJ84" i="5"/>
  <c r="AB84" i="5"/>
  <c r="AG84" i="5"/>
  <c r="AF84" i="5"/>
  <c r="AC84" i="5"/>
  <c r="AI84" i="5"/>
  <c r="AH84" i="5"/>
  <c r="AD84" i="5"/>
  <c r="AE84" i="5"/>
  <c r="AD83" i="5"/>
  <c r="AB83" i="5"/>
  <c r="W83" i="5"/>
  <c r="AI83" i="5"/>
  <c r="AC83" i="5"/>
  <c r="AE83" i="5"/>
  <c r="AH83" i="5"/>
  <c r="AJ83" i="5"/>
  <c r="AG83" i="5"/>
  <c r="AE82" i="5"/>
  <c r="W82" i="5"/>
  <c r="AB82" i="5"/>
  <c r="AI82" i="5"/>
  <c r="AH82" i="5"/>
  <c r="AF82" i="5"/>
  <c r="AD82" i="5"/>
  <c r="AJ82" i="5"/>
  <c r="AG82" i="5"/>
  <c r="AE81" i="5"/>
  <c r="AG81" i="5"/>
  <c r="AJ81" i="5"/>
  <c r="AB81" i="5"/>
  <c r="W81" i="5"/>
  <c r="AH81" i="5"/>
  <c r="AI81" i="5"/>
  <c r="AC81" i="5"/>
  <c r="AF81" i="5"/>
  <c r="AC80" i="5"/>
  <c r="AJ80" i="5"/>
  <c r="AH80" i="5"/>
  <c r="AB80" i="5"/>
  <c r="AG80" i="5"/>
  <c r="AD80" i="5"/>
  <c r="W80" i="5"/>
  <c r="AI80" i="5"/>
  <c r="AF80" i="5"/>
  <c r="AB79" i="5"/>
  <c r="AC79" i="5"/>
  <c r="AJ79" i="5"/>
  <c r="AI79" i="5"/>
  <c r="AE79" i="5"/>
  <c r="AH79" i="5"/>
  <c r="AF79" i="5"/>
  <c r="AD79" i="5"/>
  <c r="AC78" i="5"/>
  <c r="AJ78" i="5"/>
  <c r="AF78" i="5"/>
  <c r="AD78" i="5"/>
  <c r="AH78" i="5"/>
  <c r="AE78" i="5"/>
  <c r="AI78" i="5"/>
  <c r="AB78" i="5"/>
  <c r="AH77" i="5"/>
  <c r="AG77" i="5"/>
  <c r="AD77" i="5"/>
  <c r="AE77" i="5"/>
  <c r="AB77" i="5"/>
  <c r="AJ77" i="5"/>
  <c r="AC77" i="5"/>
  <c r="AF77" i="5"/>
  <c r="AI77" i="5"/>
  <c r="AC76" i="5"/>
  <c r="AH76" i="5"/>
  <c r="AD76" i="5"/>
  <c r="AJ76" i="5"/>
  <c r="AG76" i="5"/>
  <c r="AI76" i="5"/>
  <c r="AF76" i="5"/>
  <c r="AE76" i="5"/>
  <c r="AD75" i="5"/>
  <c r="AC75" i="5"/>
  <c r="AE75" i="5"/>
  <c r="AB75" i="5"/>
  <c r="AG75" i="5"/>
  <c r="AF75" i="5"/>
  <c r="AH75" i="5"/>
  <c r="AJ75" i="5"/>
  <c r="AI75" i="5"/>
  <c r="AC74" i="5"/>
  <c r="AH74" i="5"/>
  <c r="AB74" i="5"/>
  <c r="AJ74" i="5"/>
  <c r="AF74" i="5"/>
  <c r="AE74" i="5"/>
  <c r="AD74" i="5"/>
  <c r="AI74" i="5"/>
  <c r="AG74" i="5"/>
  <c r="AH73" i="5"/>
  <c r="AF73" i="5"/>
  <c r="AB73" i="5"/>
  <c r="AC73" i="5"/>
  <c r="AG72" i="5"/>
  <c r="AF72" i="5"/>
  <c r="AJ72" i="5"/>
  <c r="AD72" i="5"/>
  <c r="AB72" i="5"/>
  <c r="AE72" i="5"/>
  <c r="W72" i="5"/>
  <c r="AH72" i="5"/>
  <c r="AI72" i="5"/>
  <c r="AC71" i="5"/>
  <c r="AB71" i="5"/>
  <c r="AH71" i="5"/>
  <c r="AI71" i="5"/>
  <c r="AG71" i="5"/>
  <c r="AE71" i="5"/>
  <c r="AF71" i="5"/>
  <c r="AJ71" i="5"/>
  <c r="AD71" i="5"/>
  <c r="AB70" i="5"/>
  <c r="AH70" i="5"/>
  <c r="AG70" i="5"/>
  <c r="AF70" i="5"/>
  <c r="AC70" i="5"/>
  <c r="AE70" i="5"/>
  <c r="AJ70" i="5"/>
  <c r="W70" i="5"/>
  <c r="AI70" i="5"/>
  <c r="W69" i="5"/>
  <c r="AI69" i="5"/>
  <c r="AF69" i="5"/>
  <c r="AD69" i="5"/>
  <c r="AG69" i="5"/>
  <c r="AH69" i="5"/>
  <c r="AC69" i="5"/>
  <c r="AB69" i="5"/>
  <c r="AE69" i="5"/>
  <c r="AH68" i="5"/>
  <c r="AI68" i="5"/>
  <c r="W68" i="5"/>
  <c r="AC68" i="5"/>
  <c r="AG68" i="5"/>
  <c r="AF68" i="5"/>
  <c r="AJ68" i="5"/>
  <c r="AB68" i="5"/>
  <c r="AD68" i="5"/>
  <c r="AD67" i="5"/>
  <c r="AE67" i="5"/>
  <c r="AF67" i="5"/>
  <c r="AG67" i="5"/>
  <c r="AH67" i="5"/>
  <c r="AC67" i="5"/>
  <c r="AI67" i="5"/>
  <c r="AB67" i="5"/>
  <c r="T53" i="3"/>
  <c r="AH53" i="3" s="1"/>
  <c r="T52" i="3"/>
  <c r="AC52" i="3" s="1"/>
  <c r="T51" i="3"/>
  <c r="AE51" i="3" s="1"/>
  <c r="T50" i="3"/>
  <c r="AG50" i="3" s="1"/>
  <c r="T49" i="3"/>
  <c r="AE49" i="3" s="1"/>
  <c r="T48" i="3"/>
  <c r="AJ48" i="3" s="1"/>
  <c r="AJ66" i="5"/>
  <c r="AC66" i="5"/>
  <c r="AB66" i="5"/>
  <c r="AI66" i="5"/>
  <c r="AH66" i="5"/>
  <c r="AG66" i="5"/>
  <c r="AF66" i="5"/>
  <c r="AD66" i="5"/>
  <c r="AE66" i="5"/>
  <c r="AB8" i="5"/>
  <c r="AC8" i="5"/>
  <c r="AD8" i="5"/>
  <c r="AE8" i="5"/>
  <c r="AJ8" i="5"/>
  <c r="AN8" i="5" s="1"/>
  <c r="AG8" i="5"/>
  <c r="AH8" i="5"/>
  <c r="W8" i="5"/>
  <c r="AF8" i="5"/>
  <c r="W7" i="5"/>
  <c r="AG7" i="5"/>
  <c r="AI7" i="5"/>
  <c r="AB7" i="5"/>
  <c r="AJ7" i="5"/>
  <c r="AH7" i="5"/>
  <c r="AE7" i="5"/>
  <c r="AC7" i="5"/>
  <c r="AF7" i="5"/>
  <c r="T47" i="3"/>
  <c r="AE47" i="3" s="1"/>
  <c r="T46" i="3"/>
  <c r="AD46" i="3" s="1"/>
  <c r="V45" i="3"/>
  <c r="S45" i="3"/>
  <c r="O45" i="3"/>
  <c r="V44" i="3"/>
  <c r="S44" i="3"/>
  <c r="O44" i="3"/>
  <c r="V43" i="3"/>
  <c r="S43" i="3"/>
  <c r="O43" i="3"/>
  <c r="V42" i="3"/>
  <c r="S42" i="3"/>
  <c r="O42" i="3"/>
  <c r="V7" i="3"/>
  <c r="S7" i="3"/>
  <c r="O7" i="3"/>
  <c r="V38" i="3"/>
  <c r="S38" i="3"/>
  <c r="O38" i="3"/>
  <c r="V37" i="3"/>
  <c r="S37" i="3"/>
  <c r="O37" i="3"/>
  <c r="V36" i="3"/>
  <c r="S36" i="3"/>
  <c r="O36" i="3"/>
  <c r="V35" i="3"/>
  <c r="S35" i="3"/>
  <c r="O35" i="3"/>
  <c r="V34" i="3"/>
  <c r="S34" i="3"/>
  <c r="O34" i="3"/>
  <c r="V33" i="3"/>
  <c r="S33" i="3"/>
  <c r="O33" i="3"/>
  <c r="V32" i="3"/>
  <c r="S32" i="3"/>
  <c r="O32" i="3"/>
  <c r="V31" i="3"/>
  <c r="S31" i="3"/>
  <c r="O31" i="3"/>
  <c r="V30" i="3"/>
  <c r="S30" i="3"/>
  <c r="O30" i="3"/>
  <c r="V29" i="3"/>
  <c r="S29" i="3"/>
  <c r="O29" i="3"/>
  <c r="V28" i="3"/>
  <c r="S28" i="3"/>
  <c r="O28" i="3"/>
  <c r="V27" i="3"/>
  <c r="S27" i="3"/>
  <c r="O27" i="3"/>
  <c r="V26" i="3"/>
  <c r="S26" i="3"/>
  <c r="O26" i="3"/>
  <c r="V25" i="3"/>
  <c r="S25" i="3"/>
  <c r="O25" i="3"/>
  <c r="V24" i="3"/>
  <c r="S24" i="3"/>
  <c r="O24" i="3"/>
  <c r="V62" i="5"/>
  <c r="S62" i="5"/>
  <c r="O62" i="5"/>
  <c r="V61" i="5"/>
  <c r="S61" i="5"/>
  <c r="O61" i="5"/>
  <c r="V60" i="5"/>
  <c r="S60" i="5"/>
  <c r="O60" i="5"/>
  <c r="V59" i="5"/>
  <c r="S59" i="5"/>
  <c r="O59" i="5"/>
  <c r="V58" i="5"/>
  <c r="S58" i="5"/>
  <c r="O58" i="5"/>
  <c r="V57" i="5"/>
  <c r="S57" i="5"/>
  <c r="O57" i="5"/>
  <c r="V56" i="5"/>
  <c r="S56" i="5"/>
  <c r="O56" i="5"/>
  <c r="V55" i="5"/>
  <c r="S55" i="5"/>
  <c r="O55" i="5"/>
  <c r="V54" i="5"/>
  <c r="S54" i="5"/>
  <c r="O54" i="5"/>
  <c r="V53" i="5"/>
  <c r="S53" i="5"/>
  <c r="O53" i="5"/>
  <c r="V52" i="5"/>
  <c r="S52" i="5"/>
  <c r="O52" i="5"/>
  <c r="V51" i="5"/>
  <c r="S51" i="5"/>
  <c r="O51" i="5"/>
  <c r="V50" i="5"/>
  <c r="S50" i="5"/>
  <c r="O50" i="5"/>
  <c r="V49" i="5"/>
  <c r="S49" i="5"/>
  <c r="O49" i="5"/>
  <c r="V48" i="5"/>
  <c r="S48" i="5"/>
  <c r="O48" i="5"/>
  <c r="V47" i="5"/>
  <c r="S47" i="5"/>
  <c r="O47" i="5"/>
  <c r="V46" i="5"/>
  <c r="S46" i="5"/>
  <c r="O46" i="5"/>
  <c r="V45" i="5"/>
  <c r="S45" i="5"/>
  <c r="O45" i="5"/>
  <c r="V44" i="5"/>
  <c r="S44" i="5"/>
  <c r="O44" i="5"/>
  <c r="V43" i="5"/>
  <c r="S43" i="5"/>
  <c r="O43" i="5"/>
  <c r="V42" i="5"/>
  <c r="S42" i="5"/>
  <c r="O42" i="5"/>
  <c r="V41" i="5"/>
  <c r="S41" i="5"/>
  <c r="O41" i="5"/>
  <c r="V40" i="5"/>
  <c r="S40" i="5"/>
  <c r="O40" i="5"/>
  <c r="V39" i="5"/>
  <c r="S39" i="5"/>
  <c r="O39" i="5"/>
  <c r="V38" i="5"/>
  <c r="S38" i="5"/>
  <c r="O38" i="5"/>
  <c r="V37" i="5"/>
  <c r="S37" i="5"/>
  <c r="O37" i="5"/>
  <c r="V36" i="5"/>
  <c r="S36" i="5"/>
  <c r="O36" i="5"/>
  <c r="V35" i="5"/>
  <c r="S35" i="5"/>
  <c r="O35" i="5"/>
  <c r="V34" i="5"/>
  <c r="S34" i="5"/>
  <c r="O34" i="5"/>
  <c r="V33" i="5"/>
  <c r="S33" i="5"/>
  <c r="O33" i="5"/>
  <c r="T33" i="5" l="1"/>
  <c r="T57" i="5"/>
  <c r="T50" i="5"/>
  <c r="W53" i="3"/>
  <c r="W50" i="3"/>
  <c r="T56" i="5"/>
  <c r="T62" i="5"/>
  <c r="AB62" i="5" s="1"/>
  <c r="T36" i="5"/>
  <c r="W36" i="5" s="1"/>
  <c r="T60" i="5"/>
  <c r="AN73" i="5"/>
  <c r="T37" i="5"/>
  <c r="T45" i="5"/>
  <c r="T53" i="5"/>
  <c r="AI53" i="5" s="1"/>
  <c r="T61" i="5"/>
  <c r="AH61" i="5" s="1"/>
  <c r="T35" i="5"/>
  <c r="AF35" i="5" s="1"/>
  <c r="T38" i="5"/>
  <c r="AE38" i="5" s="1"/>
  <c r="AN78" i="5"/>
  <c r="AK8" i="5"/>
  <c r="AM8" i="5" s="1"/>
  <c r="U8" i="5" s="1"/>
  <c r="T44" i="5"/>
  <c r="AB44" i="5" s="1"/>
  <c r="T47" i="5"/>
  <c r="AD47" i="5" s="1"/>
  <c r="T55" i="5"/>
  <c r="AE55" i="5" s="1"/>
  <c r="T30" i="3"/>
  <c r="AF46" i="3"/>
  <c r="W46" i="3"/>
  <c r="W48" i="3"/>
  <c r="T26" i="3"/>
  <c r="W26" i="3" s="1"/>
  <c r="T42" i="5"/>
  <c r="AG42" i="5" s="1"/>
  <c r="AN90" i="5"/>
  <c r="AK90" i="5"/>
  <c r="AM90" i="5" s="1"/>
  <c r="AK89" i="5"/>
  <c r="AM89" i="5" s="1"/>
  <c r="AN89" i="5"/>
  <c r="AN88" i="5"/>
  <c r="AK88" i="5"/>
  <c r="AM88" i="5" s="1"/>
  <c r="AN87" i="5"/>
  <c r="AK87" i="5"/>
  <c r="AM87" i="5" s="1"/>
  <c r="AN86" i="5"/>
  <c r="AK86" i="5"/>
  <c r="AM86" i="5" s="1"/>
  <c r="AK85" i="5"/>
  <c r="AM85" i="5" s="1"/>
  <c r="AN85" i="5"/>
  <c r="AN84" i="5"/>
  <c r="AK84" i="5"/>
  <c r="AM84" i="5" s="1"/>
  <c r="AN83" i="5"/>
  <c r="AK83" i="5"/>
  <c r="AM83" i="5" s="1"/>
  <c r="AN82" i="5"/>
  <c r="AK82" i="5"/>
  <c r="AM82" i="5" s="1"/>
  <c r="AK81" i="5"/>
  <c r="AM81" i="5" s="1"/>
  <c r="AN81" i="5"/>
  <c r="AK80" i="5"/>
  <c r="AM80" i="5" s="1"/>
  <c r="AN80" i="5"/>
  <c r="AK79" i="5"/>
  <c r="AM79" i="5" s="1"/>
  <c r="AN79" i="5"/>
  <c r="AK78" i="5"/>
  <c r="AM78" i="5" s="1"/>
  <c r="U78" i="5" s="1"/>
  <c r="AK77" i="5"/>
  <c r="AM77" i="5" s="1"/>
  <c r="AN77" i="5"/>
  <c r="AN76" i="5"/>
  <c r="AK76" i="5"/>
  <c r="AM76" i="5" s="1"/>
  <c r="AN75" i="5"/>
  <c r="AK75" i="5"/>
  <c r="AM75" i="5" s="1"/>
  <c r="AN74" i="5"/>
  <c r="AK74" i="5"/>
  <c r="AM74" i="5" s="1"/>
  <c r="AK73" i="5"/>
  <c r="AM73" i="5" s="1"/>
  <c r="AN72" i="5"/>
  <c r="AK72" i="5"/>
  <c r="AM72" i="5" s="1"/>
  <c r="AK71" i="5"/>
  <c r="AM71" i="5" s="1"/>
  <c r="AN71" i="5"/>
  <c r="AN70" i="5"/>
  <c r="AK70" i="5"/>
  <c r="AM70" i="5" s="1"/>
  <c r="AK69" i="5"/>
  <c r="AM69" i="5" s="1"/>
  <c r="AN69" i="5"/>
  <c r="AN68" i="5"/>
  <c r="AK68" i="5"/>
  <c r="AM68" i="5" s="1"/>
  <c r="AK67" i="5"/>
  <c r="AM67" i="5" s="1"/>
  <c r="AN67" i="5"/>
  <c r="AG53" i="3"/>
  <c r="AI53" i="3"/>
  <c r="AJ53" i="3"/>
  <c r="AB53" i="3"/>
  <c r="AD53" i="3"/>
  <c r="AE53" i="3"/>
  <c r="AC53" i="3"/>
  <c r="AF53" i="3"/>
  <c r="AI52" i="3"/>
  <c r="AJ52" i="3"/>
  <c r="AB52" i="3"/>
  <c r="AG52" i="3"/>
  <c r="AH52" i="3"/>
  <c r="W52" i="3"/>
  <c r="AE52" i="3"/>
  <c r="AD52" i="3"/>
  <c r="AF52" i="3"/>
  <c r="AB51" i="3"/>
  <c r="AG51" i="3"/>
  <c r="AF51" i="3"/>
  <c r="AD51" i="3"/>
  <c r="AC51" i="3"/>
  <c r="W51" i="3"/>
  <c r="AH51" i="3"/>
  <c r="AJ51" i="3"/>
  <c r="AI51" i="3"/>
  <c r="AD50" i="3"/>
  <c r="AB50" i="3"/>
  <c r="AJ50" i="3"/>
  <c r="AF50" i="3"/>
  <c r="AH50" i="3"/>
  <c r="AC50" i="3"/>
  <c r="AE50" i="3"/>
  <c r="AI50" i="3"/>
  <c r="AH49" i="3"/>
  <c r="AG49" i="3"/>
  <c r="AI49" i="3"/>
  <c r="AF49" i="3"/>
  <c r="AD49" i="3"/>
  <c r="AC49" i="3"/>
  <c r="AJ49" i="3"/>
  <c r="W49" i="3"/>
  <c r="AB49" i="3"/>
  <c r="AB48" i="3"/>
  <c r="AC48" i="3"/>
  <c r="AH48" i="3"/>
  <c r="AE48" i="3"/>
  <c r="AG48" i="3"/>
  <c r="AI48" i="3"/>
  <c r="AN48" i="3" s="1"/>
  <c r="AD48" i="3"/>
  <c r="AF48" i="3"/>
  <c r="AN66" i="5"/>
  <c r="AK66" i="5"/>
  <c r="AM66" i="5" s="1"/>
  <c r="AN7" i="5"/>
  <c r="AK7" i="5"/>
  <c r="AM7" i="5" s="1"/>
  <c r="T48" i="5"/>
  <c r="AF48" i="5" s="1"/>
  <c r="T34" i="5"/>
  <c r="AJ34" i="5" s="1"/>
  <c r="T41" i="5"/>
  <c r="AC41" i="5" s="1"/>
  <c r="T51" i="5"/>
  <c r="T39" i="5"/>
  <c r="AF39" i="5" s="1"/>
  <c r="T49" i="5"/>
  <c r="AG49" i="5" s="1"/>
  <c r="T52" i="5"/>
  <c r="AF52" i="5" s="1"/>
  <c r="T43" i="5"/>
  <c r="AF43" i="5" s="1"/>
  <c r="AC33" i="5"/>
  <c r="AD47" i="3"/>
  <c r="AG47" i="3"/>
  <c r="AJ47" i="3"/>
  <c r="W47" i="3"/>
  <c r="AF47" i="3"/>
  <c r="AB47" i="3"/>
  <c r="AI47" i="3"/>
  <c r="AH47" i="3"/>
  <c r="AC47" i="3"/>
  <c r="AG46" i="3"/>
  <c r="AI46" i="3"/>
  <c r="AB46" i="3"/>
  <c r="AJ46" i="3"/>
  <c r="AH46" i="3"/>
  <c r="AE46" i="3"/>
  <c r="AC46" i="3"/>
  <c r="T45" i="3"/>
  <c r="W45" i="3" s="1"/>
  <c r="T44" i="3"/>
  <c r="AD44" i="3" s="1"/>
  <c r="T43" i="3"/>
  <c r="W43" i="3" s="1"/>
  <c r="T42" i="3"/>
  <c r="W42" i="3" s="1"/>
  <c r="T27" i="3"/>
  <c r="W27" i="3" s="1"/>
  <c r="T35" i="3"/>
  <c r="W35" i="3" s="1"/>
  <c r="T38" i="3"/>
  <c r="AJ38" i="3" s="1"/>
  <c r="T32" i="3"/>
  <c r="AI32" i="3" s="1"/>
  <c r="T29" i="3"/>
  <c r="W29" i="3" s="1"/>
  <c r="T31" i="3"/>
  <c r="AH31" i="3" s="1"/>
  <c r="T34" i="3"/>
  <c r="AB34" i="3" s="1"/>
  <c r="T36" i="3"/>
  <c r="AH36" i="3" s="1"/>
  <c r="T33" i="3"/>
  <c r="AD33" i="3" s="1"/>
  <c r="T7" i="3"/>
  <c r="AI7" i="3" s="1"/>
  <c r="T24" i="3"/>
  <c r="AD24" i="3" s="1"/>
  <c r="T28" i="3"/>
  <c r="AJ28" i="3" s="1"/>
  <c r="T37" i="3"/>
  <c r="AJ37" i="3" s="1"/>
  <c r="T25" i="3"/>
  <c r="AE25" i="3" s="1"/>
  <c r="AG30" i="3"/>
  <c r="W28" i="3"/>
  <c r="W36" i="3"/>
  <c r="AF30" i="3"/>
  <c r="W30" i="3"/>
  <c r="T40" i="5"/>
  <c r="AG40" i="5" s="1"/>
  <c r="T58" i="5"/>
  <c r="AC58" i="5" s="1"/>
  <c r="AD33" i="5"/>
  <c r="T59" i="5"/>
  <c r="AD59" i="5" s="1"/>
  <c r="T46" i="5"/>
  <c r="AG46" i="5" s="1"/>
  <c r="T54" i="5"/>
  <c r="AG54" i="5" s="1"/>
  <c r="AI45" i="5"/>
  <c r="W45" i="5"/>
  <c r="AH34" i="5"/>
  <c r="AD34" i="5"/>
  <c r="AB34" i="5"/>
  <c r="AH57" i="5"/>
  <c r="AB57" i="5"/>
  <c r="W57" i="5"/>
  <c r="AJ57" i="5"/>
  <c r="AI57" i="5"/>
  <c r="AC57" i="5"/>
  <c r="W42" i="5"/>
  <c r="AG50" i="5"/>
  <c r="AD50" i="5"/>
  <c r="W50" i="5"/>
  <c r="AE50" i="5"/>
  <c r="AJ60" i="5"/>
  <c r="AE60" i="5"/>
  <c r="AD60" i="5"/>
  <c r="AC60" i="5"/>
  <c r="W60" i="5"/>
  <c r="AG56" i="5"/>
  <c r="W56" i="5"/>
  <c r="W41" i="5"/>
  <c r="AD41" i="5"/>
  <c r="AJ55" i="5"/>
  <c r="AC55" i="5"/>
  <c r="AB55" i="5"/>
  <c r="W55" i="5"/>
  <c r="AE51" i="5"/>
  <c r="W51" i="5"/>
  <c r="AJ51" i="5"/>
  <c r="AC51" i="5"/>
  <c r="AB51" i="5"/>
  <c r="AE46" i="5"/>
  <c r="W46" i="5"/>
  <c r="AC37" i="5"/>
  <c r="AE37" i="5"/>
  <c r="AD37" i="5"/>
  <c r="W37" i="5"/>
  <c r="AE33" i="5"/>
  <c r="AG39" i="5"/>
  <c r="AJ61" i="5"/>
  <c r="W39" i="5"/>
  <c r="AH46" i="5"/>
  <c r="W53" i="5"/>
  <c r="AH60" i="5"/>
  <c r="AH50" i="5"/>
  <c r="AH56" i="5"/>
  <c r="AI48" i="5"/>
  <c r="W33" i="5"/>
  <c r="W48" i="5"/>
  <c r="W49" i="5"/>
  <c r="AC61" i="5"/>
  <c r="AF36" i="3"/>
  <c r="AE37" i="3"/>
  <c r="AE34" i="3"/>
  <c r="AB36" i="3"/>
  <c r="AI37" i="3"/>
  <c r="AE28" i="3"/>
  <c r="AC29" i="3"/>
  <c r="AH27" i="3"/>
  <c r="AB30" i="3"/>
  <c r="AJ30" i="3"/>
  <c r="AG27" i="3"/>
  <c r="AI30" i="3"/>
  <c r="AI27" i="3"/>
  <c r="AE29" i="3"/>
  <c r="AC30" i="3"/>
  <c r="AH24" i="3"/>
  <c r="AB27" i="3"/>
  <c r="AE30" i="3"/>
  <c r="AB28" i="3"/>
  <c r="AH29" i="3"/>
  <c r="AH30" i="3"/>
  <c r="AJ27" i="3"/>
  <c r="AH28" i="3"/>
  <c r="AF29" i="3"/>
  <c r="AD30" i="3"/>
  <c r="AI28" i="3"/>
  <c r="AG29" i="3"/>
  <c r="AD57" i="5"/>
  <c r="AF60" i="5"/>
  <c r="AD61" i="5"/>
  <c r="AE57" i="5"/>
  <c r="AG60" i="5"/>
  <c r="AE61" i="5"/>
  <c r="AE62" i="5"/>
  <c r="AF57" i="5"/>
  <c r="AF61" i="5"/>
  <c r="AG57" i="5"/>
  <c r="AI60" i="5"/>
  <c r="AG61" i="5"/>
  <c r="AB60" i="5"/>
  <c r="AD48" i="5"/>
  <c r="AF51" i="5"/>
  <c r="AB53" i="5"/>
  <c r="AJ53" i="5"/>
  <c r="AC45" i="5"/>
  <c r="AI46" i="5"/>
  <c r="AI50" i="5"/>
  <c r="AC53" i="5"/>
  <c r="AG55" i="5"/>
  <c r="AD45" i="5"/>
  <c r="AB46" i="5"/>
  <c r="AJ46" i="5"/>
  <c r="AH47" i="5"/>
  <c r="AD49" i="5"/>
  <c r="AB50" i="5"/>
  <c r="AJ50" i="5"/>
  <c r="AH51" i="5"/>
  <c r="AD53" i="5"/>
  <c r="AJ54" i="5"/>
  <c r="AH55" i="5"/>
  <c r="AF56" i="5"/>
  <c r="AF53" i="5"/>
  <c r="AG53" i="5"/>
  <c r="AB45" i="5"/>
  <c r="AJ45" i="5"/>
  <c r="AB49" i="5"/>
  <c r="AJ49" i="5"/>
  <c r="AF55" i="5"/>
  <c r="AD56" i="5"/>
  <c r="AE48" i="5"/>
  <c r="AC49" i="5"/>
  <c r="AG51" i="5"/>
  <c r="AE56" i="5"/>
  <c r="AE45" i="5"/>
  <c r="AC46" i="5"/>
  <c r="AG48" i="5"/>
  <c r="AE49" i="5"/>
  <c r="AC50" i="5"/>
  <c r="AI51" i="5"/>
  <c r="AE53" i="5"/>
  <c r="AC54" i="5"/>
  <c r="AI55" i="5"/>
  <c r="AF45" i="5"/>
  <c r="AG45" i="5"/>
  <c r="AI56" i="5"/>
  <c r="AH45" i="5"/>
  <c r="AF46" i="5"/>
  <c r="AB48" i="5"/>
  <c r="AJ48" i="5"/>
  <c r="AH49" i="5"/>
  <c r="AF50" i="5"/>
  <c r="AD51" i="5"/>
  <c r="AH53" i="5"/>
  <c r="AD55" i="5"/>
  <c r="AB56" i="5"/>
  <c r="AJ56" i="5"/>
  <c r="AC48" i="5"/>
  <c r="AI49" i="5"/>
  <c r="AC56" i="5"/>
  <c r="AH48" i="5"/>
  <c r="AF49" i="5"/>
  <c r="AH39" i="5"/>
  <c r="AF40" i="5"/>
  <c r="AI39" i="5"/>
  <c r="AE41" i="5"/>
  <c r="AG44" i="5"/>
  <c r="AG33" i="5"/>
  <c r="AH35" i="5"/>
  <c r="AC35" i="5"/>
  <c r="AG37" i="5"/>
  <c r="AG41" i="5"/>
  <c r="AH33" i="5"/>
  <c r="AF34" i="5"/>
  <c r="AD35" i="5"/>
  <c r="AH37" i="5"/>
  <c r="AD39" i="5"/>
  <c r="AB40" i="5"/>
  <c r="AJ40" i="5"/>
  <c r="AH41" i="5"/>
  <c r="AJ44" i="5"/>
  <c r="AC39" i="5"/>
  <c r="AI33" i="5"/>
  <c r="AG34" i="5"/>
  <c r="AE35" i="5"/>
  <c r="AI37" i="5"/>
  <c r="AE39" i="5"/>
  <c r="AC40" i="5"/>
  <c r="AI41" i="5"/>
  <c r="AF44" i="5"/>
  <c r="AB35" i="5"/>
  <c r="AJ35" i="5"/>
  <c r="AB39" i="5"/>
  <c r="AJ39" i="5"/>
  <c r="AH40" i="5"/>
  <c r="AF41" i="5"/>
  <c r="AB33" i="5"/>
  <c r="AJ33" i="5"/>
  <c r="AB37" i="5"/>
  <c r="AJ37" i="5"/>
  <c r="AD40" i="5"/>
  <c r="AB41" i="5"/>
  <c r="AJ41" i="5"/>
  <c r="AD44" i="5"/>
  <c r="AI35" i="5"/>
  <c r="AF33" i="5"/>
  <c r="AF37" i="5"/>
  <c r="U67" i="5" l="1"/>
  <c r="U73" i="5"/>
  <c r="U79" i="5"/>
  <c r="AF24" i="3"/>
  <c r="W24" i="3"/>
  <c r="AB24" i="3"/>
  <c r="AG24" i="3"/>
  <c r="AI24" i="3"/>
  <c r="AE24" i="3"/>
  <c r="W62" i="5"/>
  <c r="AG52" i="5"/>
  <c r="AG62" i="5"/>
  <c r="AF54" i="5"/>
  <c r="AG35" i="5"/>
  <c r="U76" i="5"/>
  <c r="AI54" i="5"/>
  <c r="AB54" i="5"/>
  <c r="AI35" i="3"/>
  <c r="AE27" i="3"/>
  <c r="AN27" i="3" s="1"/>
  <c r="AE35" i="3"/>
  <c r="AF27" i="3"/>
  <c r="AC27" i="3"/>
  <c r="AD27" i="3"/>
  <c r="AG28" i="3"/>
  <c r="AD29" i="3"/>
  <c r="AG43" i="5"/>
  <c r="AD36" i="3"/>
  <c r="AB29" i="3"/>
  <c r="AD43" i="5"/>
  <c r="AJ43" i="5"/>
  <c r="AC62" i="5"/>
  <c r="AF62" i="5"/>
  <c r="AI62" i="5"/>
  <c r="W43" i="5"/>
  <c r="AB43" i="5"/>
  <c r="AG36" i="5"/>
  <c r="AD36" i="5"/>
  <c r="AC36" i="5"/>
  <c r="AC43" i="5"/>
  <c r="AH62" i="5"/>
  <c r="AD62" i="5"/>
  <c r="AJ38" i="5"/>
  <c r="AI43" i="5"/>
  <c r="AH43" i="5"/>
  <c r="AJ62" i="5"/>
  <c r="W35" i="5"/>
  <c r="AD54" i="5"/>
  <c r="AE43" i="5"/>
  <c r="AF38" i="5"/>
  <c r="AH36" i="5"/>
  <c r="AH38" i="5"/>
  <c r="AJ52" i="5"/>
  <c r="AD46" i="5"/>
  <c r="AE34" i="5"/>
  <c r="W38" i="5"/>
  <c r="AJ36" i="5"/>
  <c r="AI36" i="5"/>
  <c r="AB52" i="5"/>
  <c r="AB38" i="5"/>
  <c r="AG38" i="5"/>
  <c r="AB36" i="5"/>
  <c r="AI38" i="5"/>
  <c r="AF36" i="5"/>
  <c r="AD38" i="5"/>
  <c r="AC38" i="5"/>
  <c r="AJ35" i="3"/>
  <c r="AK35" i="3" s="1"/>
  <c r="AM35" i="3" s="1"/>
  <c r="AF32" i="3"/>
  <c r="AB38" i="3"/>
  <c r="AD35" i="3"/>
  <c r="AD32" i="3"/>
  <c r="AH35" i="3"/>
  <c r="AC32" i="3"/>
  <c r="W32" i="3"/>
  <c r="AC26" i="3"/>
  <c r="AI26" i="3"/>
  <c r="AJ36" i="3"/>
  <c r="AG36" i="3"/>
  <c r="AH38" i="3"/>
  <c r="AE36" i="3"/>
  <c r="AE26" i="3"/>
  <c r="AD26" i="3"/>
  <c r="AI38" i="3"/>
  <c r="AJ32" i="3"/>
  <c r="AH26" i="3"/>
  <c r="AG32" i="3"/>
  <c r="AJ26" i="3"/>
  <c r="AC36" i="3"/>
  <c r="AE38" i="3"/>
  <c r="AD38" i="3"/>
  <c r="AF26" i="3"/>
  <c r="W38" i="3"/>
  <c r="AN50" i="3"/>
  <c r="AB32" i="3"/>
  <c r="AH32" i="3"/>
  <c r="AE32" i="3"/>
  <c r="AB26" i="3"/>
  <c r="AG37" i="3"/>
  <c r="AF37" i="3"/>
  <c r="AD37" i="3"/>
  <c r="AC38" i="3"/>
  <c r="AG26" i="3"/>
  <c r="AF38" i="3"/>
  <c r="AI36" i="3"/>
  <c r="W37" i="3"/>
  <c r="AG35" i="3"/>
  <c r="AN53" i="3"/>
  <c r="W34" i="5"/>
  <c r="AJ47" i="5"/>
  <c r="W47" i="5"/>
  <c r="U75" i="5"/>
  <c r="U88" i="5"/>
  <c r="AI34" i="5"/>
  <c r="AK34" i="5" s="1"/>
  <c r="AM34" i="5" s="1"/>
  <c r="U81" i="5"/>
  <c r="U85" i="5"/>
  <c r="U70" i="5"/>
  <c r="AB61" i="5"/>
  <c r="AI61" i="5"/>
  <c r="W61" i="5"/>
  <c r="AC34" i="5"/>
  <c r="AE36" i="5"/>
  <c r="AG47" i="5"/>
  <c r="AE47" i="5"/>
  <c r="AC44" i="5"/>
  <c r="AC47" i="5"/>
  <c r="W54" i="5"/>
  <c r="U83" i="5"/>
  <c r="AF47" i="5"/>
  <c r="AI59" i="5"/>
  <c r="W52" i="5"/>
  <c r="W59" i="5"/>
  <c r="AI44" i="5"/>
  <c r="AH52" i="5"/>
  <c r="W44" i="5"/>
  <c r="U68" i="5"/>
  <c r="AH44" i="5"/>
  <c r="AI52" i="5"/>
  <c r="AE44" i="5"/>
  <c r="U66" i="5"/>
  <c r="U77" i="5"/>
  <c r="AD52" i="5"/>
  <c r="AB47" i="5"/>
  <c r="AI47" i="5"/>
  <c r="AE52" i="5"/>
  <c r="AC52" i="5"/>
  <c r="U86" i="5"/>
  <c r="U90" i="5"/>
  <c r="AF34" i="3"/>
  <c r="AH34" i="3"/>
  <c r="AG34" i="3"/>
  <c r="AC34" i="3"/>
  <c r="AB35" i="3"/>
  <c r="AJ29" i="3"/>
  <c r="AB37" i="3"/>
  <c r="AJ33" i="3"/>
  <c r="AG45" i="3"/>
  <c r="AN47" i="3"/>
  <c r="AD34" i="3"/>
  <c r="W34" i="3"/>
  <c r="AD45" i="3"/>
  <c r="AI34" i="3"/>
  <c r="AJ34" i="3"/>
  <c r="AF28" i="3"/>
  <c r="AN28" i="3" s="1"/>
  <c r="AF35" i="3"/>
  <c r="AC35" i="3"/>
  <c r="AI29" i="3"/>
  <c r="AC42" i="5"/>
  <c r="AB42" i="5"/>
  <c r="AH42" i="5"/>
  <c r="AD42" i="5"/>
  <c r="AF42" i="5"/>
  <c r="AE42" i="5"/>
  <c r="AJ42" i="5"/>
  <c r="AI42" i="5"/>
  <c r="U89" i="5"/>
  <c r="U87" i="5"/>
  <c r="U84" i="5"/>
  <c r="U82" i="5"/>
  <c r="U80" i="5"/>
  <c r="U74" i="5"/>
  <c r="U72" i="5"/>
  <c r="U71" i="5"/>
  <c r="U69" i="5"/>
  <c r="AK53" i="3"/>
  <c r="AM53" i="3" s="1"/>
  <c r="AK52" i="3"/>
  <c r="AM52" i="3" s="1"/>
  <c r="AN52" i="3"/>
  <c r="AN51" i="3"/>
  <c r="AK51" i="3"/>
  <c r="AM51" i="3" s="1"/>
  <c r="AK50" i="3"/>
  <c r="AM50" i="3" s="1"/>
  <c r="U50" i="3" s="1"/>
  <c r="AK49" i="3"/>
  <c r="AM49" i="3" s="1"/>
  <c r="AN49" i="3"/>
  <c r="AK48" i="3"/>
  <c r="AM48" i="3" s="1"/>
  <c r="U48" i="3" s="1"/>
  <c r="U7" i="5"/>
  <c r="AE59" i="5"/>
  <c r="AE54" i="5"/>
  <c r="AF59" i="5"/>
  <c r="AH54" i="5"/>
  <c r="AG59" i="5"/>
  <c r="AJ59" i="5"/>
  <c r="AC59" i="5"/>
  <c r="AB59" i="5"/>
  <c r="AH59" i="5"/>
  <c r="AK47" i="3"/>
  <c r="AM47" i="3" s="1"/>
  <c r="AN46" i="3"/>
  <c r="AK46" i="3"/>
  <c r="AM46" i="3" s="1"/>
  <c r="AJ45" i="3"/>
  <c r="AC45" i="3"/>
  <c r="AI45" i="3"/>
  <c r="AE45" i="3"/>
  <c r="AF45" i="3"/>
  <c r="AH45" i="3"/>
  <c r="AB45" i="3"/>
  <c r="AF44" i="3"/>
  <c r="AC44" i="3"/>
  <c r="AB44" i="3"/>
  <c r="AJ44" i="3"/>
  <c r="AI44" i="3"/>
  <c r="AH44" i="3"/>
  <c r="AG44" i="3"/>
  <c r="AE44" i="3"/>
  <c r="W44" i="3"/>
  <c r="AE43" i="3"/>
  <c r="AG43" i="3"/>
  <c r="AJ43" i="3"/>
  <c r="AB43" i="3"/>
  <c r="AD43" i="3"/>
  <c r="AH43" i="3"/>
  <c r="AC43" i="3"/>
  <c r="AI43" i="3"/>
  <c r="AF43" i="3"/>
  <c r="AB42" i="3"/>
  <c r="AI42" i="3"/>
  <c r="AG42" i="3"/>
  <c r="AJ42" i="3"/>
  <c r="AF42" i="3"/>
  <c r="AE42" i="3"/>
  <c r="AH42" i="3"/>
  <c r="AC42" i="3"/>
  <c r="AD42" i="3"/>
  <c r="AG38" i="3"/>
  <c r="AF31" i="3"/>
  <c r="W31" i="3"/>
  <c r="AD28" i="3"/>
  <c r="AE31" i="3"/>
  <c r="AJ31" i="3"/>
  <c r="AB31" i="3"/>
  <c r="AJ24" i="3"/>
  <c r="AN24" i="3" s="1"/>
  <c r="AI31" i="3"/>
  <c r="AG31" i="3"/>
  <c r="AC24" i="3"/>
  <c r="AC28" i="3"/>
  <c r="AD31" i="3"/>
  <c r="AC31" i="3"/>
  <c r="AH37" i="3"/>
  <c r="AC37" i="3"/>
  <c r="AI33" i="3"/>
  <c r="AE33" i="3"/>
  <c r="AC33" i="3"/>
  <c r="AD25" i="3"/>
  <c r="AB33" i="3"/>
  <c r="AG25" i="3"/>
  <c r="AH33" i="3"/>
  <c r="AG33" i="3"/>
  <c r="W33" i="3"/>
  <c r="AF33" i="3"/>
  <c r="AH7" i="3"/>
  <c r="AG7" i="3"/>
  <c r="AD7" i="3"/>
  <c r="AC7" i="3"/>
  <c r="AE7" i="3"/>
  <c r="AJ7" i="3"/>
  <c r="W7" i="3"/>
  <c r="AB7" i="3"/>
  <c r="AF7" i="3"/>
  <c r="AJ25" i="3"/>
  <c r="AH25" i="3"/>
  <c r="AB25" i="3"/>
  <c r="W25" i="3"/>
  <c r="AI25" i="3"/>
  <c r="AF25" i="3"/>
  <c r="AC25" i="3"/>
  <c r="AN30" i="3"/>
  <c r="AK30" i="3"/>
  <c r="AM30" i="3" s="1"/>
  <c r="W58" i="5"/>
  <c r="AI40" i="5"/>
  <c r="AD58" i="5"/>
  <c r="AG58" i="5"/>
  <c r="AF58" i="5"/>
  <c r="AE58" i="5"/>
  <c r="AI58" i="5"/>
  <c r="W40" i="5"/>
  <c r="AJ58" i="5"/>
  <c r="AE40" i="5"/>
  <c r="AB58" i="5"/>
  <c r="AH58" i="5"/>
  <c r="AK46" i="5"/>
  <c r="AM46" i="5" s="1"/>
  <c r="AN46" i="5"/>
  <c r="AN39" i="5"/>
  <c r="AK39" i="5"/>
  <c r="AM39" i="5" s="1"/>
  <c r="AN51" i="5"/>
  <c r="AK51" i="5"/>
  <c r="AM51" i="5" s="1"/>
  <c r="AK35" i="5"/>
  <c r="AM35" i="5" s="1"/>
  <c r="AN35" i="5"/>
  <c r="AK45" i="5"/>
  <c r="AM45" i="5" s="1"/>
  <c r="AN45" i="5"/>
  <c r="AK37" i="5"/>
  <c r="AM37" i="5" s="1"/>
  <c r="AN37" i="5"/>
  <c r="AK56" i="5"/>
  <c r="AM56" i="5" s="1"/>
  <c r="AN56" i="5"/>
  <c r="AN55" i="5"/>
  <c r="AK55" i="5"/>
  <c r="AM55" i="5" s="1"/>
  <c r="AN33" i="5"/>
  <c r="AK33" i="5"/>
  <c r="AM33" i="5" s="1"/>
  <c r="AN53" i="5"/>
  <c r="AK53" i="5"/>
  <c r="AM53" i="5" s="1"/>
  <c r="AN41" i="5"/>
  <c r="AK41" i="5"/>
  <c r="AM41" i="5" s="1"/>
  <c r="AK48" i="5"/>
  <c r="AM48" i="5" s="1"/>
  <c r="AN48" i="5"/>
  <c r="AN50" i="5"/>
  <c r="AK50" i="5"/>
  <c r="AM50" i="5" s="1"/>
  <c r="AN61" i="5"/>
  <c r="AK61" i="5"/>
  <c r="AM61" i="5" s="1"/>
  <c r="AK60" i="5"/>
  <c r="AM60" i="5" s="1"/>
  <c r="AN60" i="5"/>
  <c r="AN57" i="5"/>
  <c r="AK57" i="5"/>
  <c r="AM57" i="5" s="1"/>
  <c r="AK49" i="5"/>
  <c r="AM49" i="5" s="1"/>
  <c r="AN49" i="5"/>
  <c r="AN34" i="3" l="1"/>
  <c r="U34" i="3" s="1"/>
  <c r="AN35" i="3"/>
  <c r="AK24" i="3"/>
  <c r="AM24" i="3" s="1"/>
  <c r="AK38" i="3"/>
  <c r="AM38" i="3" s="1"/>
  <c r="AK27" i="3"/>
  <c r="AM27" i="3" s="1"/>
  <c r="AK36" i="3"/>
  <c r="AM36" i="3" s="1"/>
  <c r="AN34" i="5"/>
  <c r="AN62" i="5"/>
  <c r="U49" i="3"/>
  <c r="AK29" i="3"/>
  <c r="AM29" i="3" s="1"/>
  <c r="AN32" i="3"/>
  <c r="AK62" i="5"/>
  <c r="AM62" i="5" s="1"/>
  <c r="AN36" i="5"/>
  <c r="AN44" i="5"/>
  <c r="AK43" i="5"/>
  <c r="AM43" i="5" s="1"/>
  <c r="AK44" i="5"/>
  <c r="AM44" i="5" s="1"/>
  <c r="AN38" i="5"/>
  <c r="AK36" i="5"/>
  <c r="AM36" i="5" s="1"/>
  <c r="U36" i="5" s="1"/>
  <c r="AN43" i="5"/>
  <c r="AK38" i="5"/>
  <c r="AM38" i="5" s="1"/>
  <c r="AK34" i="3"/>
  <c r="AM34" i="3" s="1"/>
  <c r="AN31" i="3"/>
  <c r="AN29" i="3"/>
  <c r="U53" i="3"/>
  <c r="AN36" i="3"/>
  <c r="U36" i="3" s="1"/>
  <c r="AK26" i="3"/>
  <c r="AM26" i="3" s="1"/>
  <c r="AK32" i="3"/>
  <c r="AM32" i="3" s="1"/>
  <c r="U32" i="3" s="1"/>
  <c r="AN26" i="3"/>
  <c r="AK37" i="3"/>
  <c r="AM37" i="3" s="1"/>
  <c r="AK31" i="3"/>
  <c r="AM31" i="3" s="1"/>
  <c r="AK28" i="3"/>
  <c r="AM28" i="3" s="1"/>
  <c r="U28" i="3" s="1"/>
  <c r="AN52" i="5"/>
  <c r="AN47" i="5"/>
  <c r="AK52" i="5"/>
  <c r="AM52" i="5" s="1"/>
  <c r="U52" i="5" s="1"/>
  <c r="AK47" i="5"/>
  <c r="AM47" i="5" s="1"/>
  <c r="AN44" i="3"/>
  <c r="AN7" i="3"/>
  <c r="AN42" i="3"/>
  <c r="U47" i="3"/>
  <c r="U51" i="3"/>
  <c r="AK42" i="5"/>
  <c r="AM42" i="5" s="1"/>
  <c r="AN42" i="5"/>
  <c r="U52" i="3"/>
  <c r="AN54" i="5"/>
  <c r="AK59" i="5"/>
  <c r="AM59" i="5" s="1"/>
  <c r="AK54" i="5"/>
  <c r="AM54" i="5" s="1"/>
  <c r="AN59" i="5"/>
  <c r="AN58" i="5"/>
  <c r="AN40" i="5"/>
  <c r="AK58" i="5"/>
  <c r="AM58" i="5" s="1"/>
  <c r="U46" i="3"/>
  <c r="AN45" i="3"/>
  <c r="AK45" i="3"/>
  <c r="AM45" i="3" s="1"/>
  <c r="AK44" i="3"/>
  <c r="AM44" i="3" s="1"/>
  <c r="AK43" i="3"/>
  <c r="AM43" i="3" s="1"/>
  <c r="AN43" i="3"/>
  <c r="AK42" i="3"/>
  <c r="AM42" i="3" s="1"/>
  <c r="U42" i="3" s="1"/>
  <c r="AN38" i="3"/>
  <c r="U38" i="3" s="1"/>
  <c r="AK33" i="3"/>
  <c r="AM33" i="3" s="1"/>
  <c r="AN37" i="3"/>
  <c r="U37" i="3" s="1"/>
  <c r="AN33" i="3"/>
  <c r="U35" i="3"/>
  <c r="U31" i="3"/>
  <c r="U24" i="3"/>
  <c r="AK25" i="3"/>
  <c r="AM25" i="3" s="1"/>
  <c r="AN25" i="3"/>
  <c r="AK7" i="3"/>
  <c r="AM7" i="3" s="1"/>
  <c r="U7" i="3" s="1"/>
  <c r="U27" i="3"/>
  <c r="U30" i="3"/>
  <c r="U51" i="5"/>
  <c r="U46" i="5"/>
  <c r="U61" i="5"/>
  <c r="U53" i="5"/>
  <c r="AK40" i="5"/>
  <c r="AM40" i="5" s="1"/>
  <c r="U33" i="5"/>
  <c r="U39" i="5"/>
  <c r="U57" i="5"/>
  <c r="U50" i="5"/>
  <c r="U41" i="5"/>
  <c r="U55" i="5"/>
  <c r="U48" i="5"/>
  <c r="U49" i="5"/>
  <c r="U34" i="5"/>
  <c r="U56" i="5"/>
  <c r="U45" i="5"/>
  <c r="U35" i="5"/>
  <c r="U60" i="5"/>
  <c r="U37" i="5"/>
  <c r="U62" i="5" l="1"/>
  <c r="U29" i="3"/>
  <c r="U44" i="5"/>
  <c r="U43" i="5"/>
  <c r="U54" i="5"/>
  <c r="U26" i="3"/>
  <c r="U38" i="5"/>
  <c r="U47" i="5"/>
  <c r="U44" i="3"/>
  <c r="U59" i="5"/>
  <c r="U42" i="5"/>
  <c r="U45" i="3"/>
  <c r="U58" i="5"/>
  <c r="U40" i="5"/>
  <c r="U43" i="3"/>
  <c r="U33" i="3"/>
  <c r="U25" i="3"/>
  <c r="V22" i="3"/>
  <c r="S22" i="3"/>
  <c r="O22" i="3"/>
  <c r="V23" i="3"/>
  <c r="S23" i="3"/>
  <c r="O23" i="3"/>
  <c r="V21" i="3"/>
  <c r="S21" i="3"/>
  <c r="O21" i="3"/>
  <c r="V20" i="3"/>
  <c r="S20" i="3"/>
  <c r="O20" i="3"/>
  <c r="V19" i="3"/>
  <c r="S19" i="3"/>
  <c r="O19" i="3"/>
  <c r="V18" i="3"/>
  <c r="S18" i="3"/>
  <c r="O18" i="3"/>
  <c r="V17" i="3"/>
  <c r="S17" i="3"/>
  <c r="O17" i="3"/>
  <c r="V16" i="3"/>
  <c r="S16" i="3"/>
  <c r="O16" i="3"/>
  <c r="V15" i="3"/>
  <c r="S15" i="3"/>
  <c r="O15" i="3"/>
  <c r="V14" i="3"/>
  <c r="S14" i="3"/>
  <c r="O14" i="3"/>
  <c r="V13" i="3"/>
  <c r="S13" i="3"/>
  <c r="O13" i="3"/>
  <c r="V12" i="3"/>
  <c r="S12" i="3"/>
  <c r="O12" i="3"/>
  <c r="V11" i="3"/>
  <c r="S11" i="3"/>
  <c r="O11" i="3"/>
  <c r="V10" i="3"/>
  <c r="S10" i="3"/>
  <c r="O10" i="3"/>
  <c r="V9" i="3"/>
  <c r="S9" i="3"/>
  <c r="O9" i="3"/>
  <c r="T14" i="3" l="1"/>
  <c r="T10" i="3"/>
  <c r="T9" i="3"/>
  <c r="T20" i="3"/>
  <c r="AJ20" i="3" s="1"/>
  <c r="T22" i="3"/>
  <c r="AF22" i="3" s="1"/>
  <c r="T23" i="3"/>
  <c r="AG23" i="3" s="1"/>
  <c r="T13" i="3"/>
  <c r="AB13" i="3" s="1"/>
  <c r="T21" i="3"/>
  <c r="AB21" i="3" s="1"/>
  <c r="T17" i="3"/>
  <c r="AB17" i="3" s="1"/>
  <c r="T15" i="3"/>
  <c r="AE15" i="3" s="1"/>
  <c r="T18" i="3"/>
  <c r="AB18" i="3" s="1"/>
  <c r="T16" i="3"/>
  <c r="AD16" i="3" s="1"/>
  <c r="T19" i="3"/>
  <c r="AJ19" i="3" s="1"/>
  <c r="T11" i="3"/>
  <c r="AB11" i="3" s="1"/>
  <c r="T12" i="3"/>
  <c r="AJ12" i="3" s="1"/>
  <c r="AC20" i="3"/>
  <c r="AH20" i="3"/>
  <c r="AG20" i="3"/>
  <c r="AF20" i="3"/>
  <c r="AJ18" i="3"/>
  <c r="AD18" i="3"/>
  <c r="AH16" i="3"/>
  <c r="AG16" i="3"/>
  <c r="AH15" i="3"/>
  <c r="AE14" i="3"/>
  <c r="AD14" i="3"/>
  <c r="AC14" i="3"/>
  <c r="AJ14" i="3"/>
  <c r="AB14" i="3"/>
  <c r="AI14" i="3"/>
  <c r="W14" i="3"/>
  <c r="AH14" i="3"/>
  <c r="AG14" i="3"/>
  <c r="AF14" i="3"/>
  <c r="AC13" i="3"/>
  <c r="AH13" i="3"/>
  <c r="AJ13" i="3"/>
  <c r="AI13" i="3"/>
  <c r="W13" i="3"/>
  <c r="AG13" i="3"/>
  <c r="AF13" i="3"/>
  <c r="AE13" i="3"/>
  <c r="AD13" i="3"/>
  <c r="AB12" i="3"/>
  <c r="AJ10" i="3"/>
  <c r="AB10" i="3"/>
  <c r="W10" i="3"/>
  <c r="AC10" i="3"/>
  <c r="AI10" i="3"/>
  <c r="AH10" i="3"/>
  <c r="AG10" i="3"/>
  <c r="AF10" i="3"/>
  <c r="AE10" i="3"/>
  <c r="AD10" i="3"/>
  <c r="AJ9" i="3"/>
  <c r="AB9" i="3"/>
  <c r="AH9" i="3"/>
  <c r="AI9" i="3"/>
  <c r="W9" i="3"/>
  <c r="AG9" i="3"/>
  <c r="AF9" i="3"/>
  <c r="AE9" i="3"/>
  <c r="AD9" i="3"/>
  <c r="AC9" i="3"/>
  <c r="AB22" i="3" l="1"/>
  <c r="AD11" i="3"/>
  <c r="AE11" i="3"/>
  <c r="AE23" i="3"/>
  <c r="AJ23" i="3"/>
  <c r="AC19" i="3"/>
  <c r="AC22" i="3"/>
  <c r="AE19" i="3"/>
  <c r="W22" i="3"/>
  <c r="AE16" i="3"/>
  <c r="AH21" i="3"/>
  <c r="AJ21" i="3"/>
  <c r="AJ16" i="3"/>
  <c r="AF17" i="3"/>
  <c r="AH19" i="3"/>
  <c r="AH17" i="3"/>
  <c r="W17" i="3"/>
  <c r="AF19" i="3"/>
  <c r="AD21" i="3"/>
  <c r="AJ17" i="3"/>
  <c r="W19" i="3"/>
  <c r="AE21" i="3"/>
  <c r="AC17" i="3"/>
  <c r="AD17" i="3"/>
  <c r="AB19" i="3"/>
  <c r="AG21" i="3"/>
  <c r="AG22" i="3"/>
  <c r="AF21" i="3"/>
  <c r="W21" i="3"/>
  <c r="AH22" i="3"/>
  <c r="AE17" i="3"/>
  <c r="AI21" i="3"/>
  <c r="AI22" i="3"/>
  <c r="AG12" i="3"/>
  <c r="AI16" i="3"/>
  <c r="AG19" i="3"/>
  <c r="AC21" i="3"/>
  <c r="W15" i="3"/>
  <c r="AD23" i="3"/>
  <c r="AE20" i="3"/>
  <c r="AK20" i="3" s="1"/>
  <c r="AM20" i="3" s="1"/>
  <c r="W23" i="3"/>
  <c r="W16" i="3"/>
  <c r="AI20" i="3"/>
  <c r="AI23" i="3"/>
  <c r="AH23" i="3"/>
  <c r="AF15" i="3"/>
  <c r="AG15" i="3"/>
  <c r="AI15" i="3"/>
  <c r="AB16" i="3"/>
  <c r="AG17" i="3"/>
  <c r="AI19" i="3"/>
  <c r="W20" i="3"/>
  <c r="AC23" i="3"/>
  <c r="AB23" i="3"/>
  <c r="AD22" i="3"/>
  <c r="AC15" i="3"/>
  <c r="AB15" i="3"/>
  <c r="AF11" i="3"/>
  <c r="AD15" i="3"/>
  <c r="AJ15" i="3"/>
  <c r="AC16" i="3"/>
  <c r="AI17" i="3"/>
  <c r="AD19" i="3"/>
  <c r="AB20" i="3"/>
  <c r="AF23" i="3"/>
  <c r="AE22" i="3"/>
  <c r="AJ22" i="3"/>
  <c r="AF16" i="3"/>
  <c r="AN16" i="3" s="1"/>
  <c r="AD20" i="3"/>
  <c r="AE18" i="3"/>
  <c r="AC18" i="3"/>
  <c r="AF18" i="3"/>
  <c r="AG18" i="3"/>
  <c r="AH18" i="3"/>
  <c r="W18" i="3"/>
  <c r="AI18" i="3"/>
  <c r="AG11" i="3"/>
  <c r="AI11" i="3"/>
  <c r="AJ11" i="3"/>
  <c r="AC12" i="3"/>
  <c r="AE12" i="3"/>
  <c r="W11" i="3"/>
  <c r="AF12" i="3"/>
  <c r="AH11" i="3"/>
  <c r="W12" i="3"/>
  <c r="AC11" i="3"/>
  <c r="AI12" i="3"/>
  <c r="AH12" i="3"/>
  <c r="AD12" i="3"/>
  <c r="AN14" i="3"/>
  <c r="AK14" i="3"/>
  <c r="AM14" i="3" s="1"/>
  <c r="AK13" i="3"/>
  <c r="AM13" i="3" s="1"/>
  <c r="AN13" i="3"/>
  <c r="AK10" i="3"/>
  <c r="AM10" i="3" s="1"/>
  <c r="AN10" i="3"/>
  <c r="AN9" i="3"/>
  <c r="AK9" i="3"/>
  <c r="AM9" i="3" s="1"/>
  <c r="AN20" i="3" l="1"/>
  <c r="U20" i="3" s="1"/>
  <c r="AN19" i="3"/>
  <c r="AN21" i="3"/>
  <c r="AK19" i="3"/>
  <c r="AM19" i="3" s="1"/>
  <c r="AK21" i="3"/>
  <c r="AM21" i="3" s="1"/>
  <c r="U21" i="3" s="1"/>
  <c r="AK16" i="3"/>
  <c r="AM16" i="3" s="1"/>
  <c r="U16" i="3" s="1"/>
  <c r="AN23" i="3"/>
  <c r="AN22" i="3"/>
  <c r="AK22" i="3"/>
  <c r="AM22" i="3" s="1"/>
  <c r="AK15" i="3"/>
  <c r="AM15" i="3" s="1"/>
  <c r="AK17" i="3"/>
  <c r="AM17" i="3" s="1"/>
  <c r="AN12" i="3"/>
  <c r="AN15" i="3"/>
  <c r="AN17" i="3"/>
  <c r="AK23" i="3"/>
  <c r="AM23" i="3" s="1"/>
  <c r="U23" i="3" s="1"/>
  <c r="AK18" i="3"/>
  <c r="AM18" i="3" s="1"/>
  <c r="AN18" i="3"/>
  <c r="U14" i="3"/>
  <c r="AN11" i="3"/>
  <c r="U9" i="3"/>
  <c r="AK12" i="3"/>
  <c r="AM12" i="3" s="1"/>
  <c r="U12" i="3" s="1"/>
  <c r="AK11" i="3"/>
  <c r="AM11" i="3" s="1"/>
  <c r="U13" i="3"/>
  <c r="U10" i="3"/>
  <c r="U19" i="3"/>
  <c r="U22" i="3" l="1"/>
  <c r="U11" i="3"/>
  <c r="U17" i="3"/>
  <c r="U15" i="3"/>
  <c r="U18" i="3"/>
  <c r="V32" i="5"/>
  <c r="S32" i="5"/>
  <c r="O32" i="5"/>
  <c r="V31" i="5"/>
  <c r="S31" i="5"/>
  <c r="O31" i="5"/>
  <c r="V30" i="5"/>
  <c r="S30" i="5"/>
  <c r="O30" i="5"/>
  <c r="V29" i="5"/>
  <c r="S29" i="5"/>
  <c r="O29" i="5"/>
  <c r="V28" i="5"/>
  <c r="S28" i="5"/>
  <c r="O28" i="5"/>
  <c r="V27" i="5"/>
  <c r="S27" i="5"/>
  <c r="O27" i="5"/>
  <c r="V26" i="5"/>
  <c r="S26" i="5"/>
  <c r="O26" i="5"/>
  <c r="V25" i="5"/>
  <c r="S25" i="5"/>
  <c r="O25" i="5"/>
  <c r="V24" i="5"/>
  <c r="S24" i="5"/>
  <c r="O24" i="5"/>
  <c r="V23" i="5"/>
  <c r="S23" i="5"/>
  <c r="O23" i="5"/>
  <c r="V22" i="5"/>
  <c r="S22" i="5"/>
  <c r="O22" i="5"/>
  <c r="T22" i="5" s="1"/>
  <c r="W22" i="5" s="1"/>
  <c r="V21" i="5"/>
  <c r="S21" i="5"/>
  <c r="O21" i="5"/>
  <c r="V20" i="5"/>
  <c r="S20" i="5"/>
  <c r="O20" i="5"/>
  <c r="V19" i="5"/>
  <c r="S19" i="5"/>
  <c r="O19" i="5"/>
  <c r="V18" i="5"/>
  <c r="S18" i="5"/>
  <c r="O18" i="5"/>
  <c r="V17" i="5"/>
  <c r="S17" i="5"/>
  <c r="O17" i="5"/>
  <c r="V16" i="5"/>
  <c r="S16" i="5"/>
  <c r="O16" i="5"/>
  <c r="V15" i="5"/>
  <c r="S15" i="5"/>
  <c r="O15" i="5"/>
  <c r="V8" i="3"/>
  <c r="V14" i="5"/>
  <c r="T27" i="5" l="1"/>
  <c r="W27" i="5" s="1"/>
  <c r="T16" i="5"/>
  <c r="T24" i="5"/>
  <c r="W24" i="5" s="1"/>
  <c r="T15" i="5"/>
  <c r="T31" i="5"/>
  <c r="AH31" i="5" s="1"/>
  <c r="T17" i="5"/>
  <c r="AG17" i="5" s="1"/>
  <c r="AE27" i="5"/>
  <c r="T23" i="5"/>
  <c r="AJ23" i="5" s="1"/>
  <c r="T21" i="5"/>
  <c r="W21" i="5" s="1"/>
  <c r="T30" i="5"/>
  <c r="AC30" i="5" s="1"/>
  <c r="T26" i="5"/>
  <c r="AJ26" i="5" s="1"/>
  <c r="T28" i="5"/>
  <c r="AJ28" i="5" s="1"/>
  <c r="T29" i="5"/>
  <c r="AC29" i="5" s="1"/>
  <c r="T32" i="5"/>
  <c r="AD32" i="5" s="1"/>
  <c r="T25" i="5"/>
  <c r="AC25" i="5" s="1"/>
  <c r="T20" i="5"/>
  <c r="W20" i="5" s="1"/>
  <c r="T19" i="5"/>
  <c r="AG19" i="5" s="1"/>
  <c r="T18" i="5"/>
  <c r="AC18" i="5" s="1"/>
  <c r="AE22" i="5"/>
  <c r="W31" i="5"/>
  <c r="AG31" i="5"/>
  <c r="AF31" i="5"/>
  <c r="AJ30" i="5"/>
  <c r="AB30" i="5"/>
  <c r="AH30" i="5"/>
  <c r="W30" i="5"/>
  <c r="AG30" i="5"/>
  <c r="AF30" i="5"/>
  <c r="AD29" i="5"/>
  <c r="AF29" i="5"/>
  <c r="AE29" i="5"/>
  <c r="AJ29" i="5"/>
  <c r="AB29" i="5"/>
  <c r="AH29" i="5"/>
  <c r="AE28" i="5"/>
  <c r="AD28" i="5"/>
  <c r="AC28" i="5"/>
  <c r="AG28" i="5"/>
  <c r="AF28" i="5"/>
  <c r="AB28" i="5"/>
  <c r="AI28" i="5"/>
  <c r="W28" i="5"/>
  <c r="AH28" i="5"/>
  <c r="AI27" i="5"/>
  <c r="AF27" i="5"/>
  <c r="AG27" i="5"/>
  <c r="AH27" i="5"/>
  <c r="AB27" i="5"/>
  <c r="AJ27" i="5"/>
  <c r="AC27" i="5"/>
  <c r="AD27" i="5"/>
  <c r="AH26" i="5"/>
  <c r="AG26" i="5"/>
  <c r="AF26" i="5"/>
  <c r="AE26" i="5"/>
  <c r="AD26" i="5"/>
  <c r="AC26" i="5"/>
  <c r="AB26" i="5"/>
  <c r="AI26" i="5"/>
  <c r="W26" i="5"/>
  <c r="AI24" i="5"/>
  <c r="AB24" i="5"/>
  <c r="AJ24" i="5"/>
  <c r="AH24" i="5"/>
  <c r="AD24" i="5"/>
  <c r="AF24" i="5"/>
  <c r="AG24" i="5"/>
  <c r="AH22" i="5"/>
  <c r="AB22" i="5"/>
  <c r="AI22" i="5"/>
  <c r="AJ22" i="5"/>
  <c r="AC22" i="5"/>
  <c r="AF22" i="5"/>
  <c r="AG22" i="5"/>
  <c r="AD22" i="5"/>
  <c r="AI21" i="5"/>
  <c r="AI19" i="5"/>
  <c r="W19" i="5"/>
  <c r="AD19" i="5"/>
  <c r="AB19" i="5"/>
  <c r="AH19" i="5"/>
  <c r="AI17" i="5"/>
  <c r="W17" i="5"/>
  <c r="AH17" i="5"/>
  <c r="AF17" i="5"/>
  <c r="AE16" i="5"/>
  <c r="AC16" i="5"/>
  <c r="AG16" i="5"/>
  <c r="AF16" i="5"/>
  <c r="AJ16" i="5"/>
  <c r="AB16" i="5"/>
  <c r="W16" i="5"/>
  <c r="AI16" i="5"/>
  <c r="AH16" i="5"/>
  <c r="AD16" i="5"/>
  <c r="AD15" i="5"/>
  <c r="AJ15" i="5"/>
  <c r="AB15" i="5"/>
  <c r="AI15" i="5"/>
  <c r="W15" i="5"/>
  <c r="AH15" i="5"/>
  <c r="AG15" i="5"/>
  <c r="AF15" i="5"/>
  <c r="AE15" i="5"/>
  <c r="AC15" i="5"/>
  <c r="AC24" i="5" l="1"/>
  <c r="AG29" i="5"/>
  <c r="AD30" i="5"/>
  <c r="AE31" i="5"/>
  <c r="W29" i="5"/>
  <c r="AI30" i="5"/>
  <c r="AE24" i="5"/>
  <c r="AF25" i="5"/>
  <c r="AE25" i="5"/>
  <c r="AC17" i="5"/>
  <c r="AB17" i="5"/>
  <c r="AD17" i="5"/>
  <c r="AJ17" i="5"/>
  <c r="AE17" i="5"/>
  <c r="AE23" i="5"/>
  <c r="AG25" i="5"/>
  <c r="AD25" i="5"/>
  <c r="AG23" i="5"/>
  <c r="W25" i="5"/>
  <c r="AJ31" i="5"/>
  <c r="AH23" i="5"/>
  <c r="AI25" i="5"/>
  <c r="AI23" i="5"/>
  <c r="AB25" i="5"/>
  <c r="W23" i="5"/>
  <c r="AJ25" i="5"/>
  <c r="AD31" i="5"/>
  <c r="AC23" i="5"/>
  <c r="AB23" i="5"/>
  <c r="AH25" i="5"/>
  <c r="AF23" i="5"/>
  <c r="AD23" i="5"/>
  <c r="AH21" i="5"/>
  <c r="AC20" i="5"/>
  <c r="AB21" i="5"/>
  <c r="AH20" i="5"/>
  <c r="AJ21" i="5"/>
  <c r="AG20" i="5"/>
  <c r="AE21" i="5"/>
  <c r="AD21" i="5"/>
  <c r="AG21" i="5"/>
  <c r="AF21" i="5"/>
  <c r="AC21" i="5"/>
  <c r="AJ32" i="5"/>
  <c r="AI31" i="5"/>
  <c r="AI29" i="5"/>
  <c r="AN29" i="5" s="1"/>
  <c r="AE30" i="5"/>
  <c r="AK30" i="5" s="1"/>
  <c r="AM30" i="5" s="1"/>
  <c r="AC31" i="5"/>
  <c r="AB31" i="5"/>
  <c r="AD18" i="5"/>
  <c r="AE18" i="5"/>
  <c r="AF18" i="5"/>
  <c r="AG18" i="5"/>
  <c r="AH18" i="5"/>
  <c r="AB18" i="5"/>
  <c r="W18" i="5"/>
  <c r="AJ18" i="5"/>
  <c r="AI18" i="5"/>
  <c r="AE32" i="5"/>
  <c r="AC32" i="5"/>
  <c r="AF32" i="5"/>
  <c r="AG32" i="5"/>
  <c r="AH32" i="5"/>
  <c r="AI32" i="5"/>
  <c r="W32" i="5"/>
  <c r="AB32" i="5"/>
  <c r="AJ19" i="5"/>
  <c r="AF20" i="5"/>
  <c r="AC19" i="5"/>
  <c r="AD20" i="5"/>
  <c r="AE19" i="5"/>
  <c r="AB20" i="5"/>
  <c r="AF19" i="5"/>
  <c r="AI20" i="5"/>
  <c r="AE20" i="5"/>
  <c r="AJ20" i="5"/>
  <c r="AN28" i="5"/>
  <c r="AK28" i="5"/>
  <c r="AM28" i="5" s="1"/>
  <c r="AN27" i="5"/>
  <c r="AK27" i="5"/>
  <c r="AM27" i="5" s="1"/>
  <c r="AN26" i="5"/>
  <c r="AK26" i="5"/>
  <c r="AM26" i="5" s="1"/>
  <c r="AN24" i="5"/>
  <c r="AK24" i="5"/>
  <c r="AM24" i="5" s="1"/>
  <c r="AN22" i="5"/>
  <c r="AK22" i="5"/>
  <c r="AM22" i="5" s="1"/>
  <c r="AN16" i="5"/>
  <c r="AK16" i="5"/>
  <c r="AM16" i="5" s="1"/>
  <c r="AK15" i="5"/>
  <c r="AM15" i="5" s="1"/>
  <c r="AN15" i="5"/>
  <c r="AB177" i="3"/>
  <c r="AC177" i="3"/>
  <c r="AD177" i="3"/>
  <c r="AE177" i="3"/>
  <c r="AF177" i="3"/>
  <c r="AG177" i="3"/>
  <c r="AH177" i="3"/>
  <c r="AI177" i="3"/>
  <c r="AJ177" i="3"/>
  <c r="AK177" i="3"/>
  <c r="AM177" i="3" s="1"/>
  <c r="AN177" i="3"/>
  <c r="AB178" i="3"/>
  <c r="AC178" i="3"/>
  <c r="AD178" i="3"/>
  <c r="AE178" i="3"/>
  <c r="AF178" i="3"/>
  <c r="AG178" i="3"/>
  <c r="AH178" i="3"/>
  <c r="AI178" i="3"/>
  <c r="AJ178" i="3"/>
  <c r="AK178" i="3"/>
  <c r="AM178" i="3" s="1"/>
  <c r="AN178" i="3"/>
  <c r="AB179" i="3"/>
  <c r="AC179" i="3"/>
  <c r="AD179" i="3"/>
  <c r="AE179" i="3"/>
  <c r="AF179" i="3"/>
  <c r="AG179" i="3"/>
  <c r="AH179" i="3"/>
  <c r="AI179" i="3"/>
  <c r="AJ179" i="3"/>
  <c r="AK179" i="3"/>
  <c r="AM179" i="3" s="1"/>
  <c r="AN179" i="3"/>
  <c r="AB180" i="3"/>
  <c r="AC180" i="3"/>
  <c r="AD180" i="3"/>
  <c r="AE180" i="3"/>
  <c r="AF180" i="3"/>
  <c r="AG180" i="3"/>
  <c r="AH180" i="3"/>
  <c r="AI180" i="3"/>
  <c r="AJ180" i="3"/>
  <c r="AK180" i="3"/>
  <c r="AM180" i="3" s="1"/>
  <c r="AN180" i="3"/>
  <c r="AB181" i="3"/>
  <c r="AC181" i="3"/>
  <c r="AD181" i="3"/>
  <c r="AE181" i="3"/>
  <c r="AF181" i="3"/>
  <c r="AG181" i="3"/>
  <c r="AH181" i="3"/>
  <c r="AI181" i="3"/>
  <c r="AJ181" i="3"/>
  <c r="AK181" i="3"/>
  <c r="AM181" i="3" s="1"/>
  <c r="AN181" i="3"/>
  <c r="AB182" i="3"/>
  <c r="AC182" i="3"/>
  <c r="AD182" i="3"/>
  <c r="AE182" i="3"/>
  <c r="AF182" i="3"/>
  <c r="AG182" i="3"/>
  <c r="AH182" i="3"/>
  <c r="AI182" i="3"/>
  <c r="AJ182" i="3"/>
  <c r="AK182" i="3"/>
  <c r="AM182" i="3" s="1"/>
  <c r="AN182" i="3"/>
  <c r="AB183" i="3"/>
  <c r="AC183" i="3"/>
  <c r="AD183" i="3"/>
  <c r="AE183" i="3"/>
  <c r="AF183" i="3"/>
  <c r="AG183" i="3"/>
  <c r="AH183" i="3"/>
  <c r="AI183" i="3"/>
  <c r="AJ183" i="3"/>
  <c r="AK183" i="3"/>
  <c r="AM183" i="3" s="1"/>
  <c r="AN183" i="3"/>
  <c r="AB184" i="3"/>
  <c r="AC184" i="3"/>
  <c r="AD184" i="3"/>
  <c r="AE184" i="3"/>
  <c r="AF184" i="3"/>
  <c r="AG184" i="3"/>
  <c r="AH184" i="3"/>
  <c r="AI184" i="3"/>
  <c r="AJ184" i="3"/>
  <c r="AK184" i="3"/>
  <c r="AM184" i="3" s="1"/>
  <c r="AN184" i="3"/>
  <c r="AB185" i="3"/>
  <c r="AC185" i="3"/>
  <c r="AD185" i="3"/>
  <c r="AE185" i="3"/>
  <c r="AF185" i="3"/>
  <c r="AG185" i="3"/>
  <c r="AH185" i="3"/>
  <c r="AI185" i="3"/>
  <c r="AJ185" i="3"/>
  <c r="AK185" i="3"/>
  <c r="AM185" i="3" s="1"/>
  <c r="AN185" i="3"/>
  <c r="AB186" i="3"/>
  <c r="AC186" i="3"/>
  <c r="AD186" i="3"/>
  <c r="AE186" i="3"/>
  <c r="AF186" i="3"/>
  <c r="AG186" i="3"/>
  <c r="AH186" i="3"/>
  <c r="AI186" i="3"/>
  <c r="AJ186" i="3"/>
  <c r="AK186" i="3"/>
  <c r="AM186" i="3" s="1"/>
  <c r="AN186" i="3"/>
  <c r="AB187" i="3"/>
  <c r="AC187" i="3"/>
  <c r="AD187" i="3"/>
  <c r="AE187" i="3"/>
  <c r="AF187" i="3"/>
  <c r="AG187" i="3"/>
  <c r="AH187" i="3"/>
  <c r="AI187" i="3"/>
  <c r="AJ187" i="3"/>
  <c r="AK187" i="3"/>
  <c r="AM187" i="3" s="1"/>
  <c r="AN187" i="3"/>
  <c r="AB188" i="3"/>
  <c r="AC188" i="3"/>
  <c r="AD188" i="3"/>
  <c r="AE188" i="3"/>
  <c r="AF188" i="3"/>
  <c r="AG188" i="3"/>
  <c r="AH188" i="3"/>
  <c r="AI188" i="3"/>
  <c r="AJ188" i="3"/>
  <c r="AK188" i="3"/>
  <c r="AM188" i="3" s="1"/>
  <c r="AN188" i="3"/>
  <c r="AB189" i="3"/>
  <c r="AC189" i="3"/>
  <c r="AD189" i="3"/>
  <c r="AE189" i="3"/>
  <c r="AF189" i="3"/>
  <c r="AG189" i="3"/>
  <c r="AH189" i="3"/>
  <c r="AI189" i="3"/>
  <c r="AJ189" i="3"/>
  <c r="AK189" i="3"/>
  <c r="AM189" i="3" s="1"/>
  <c r="AN189" i="3"/>
  <c r="AB190" i="3"/>
  <c r="AC190" i="3"/>
  <c r="AD190" i="3"/>
  <c r="AE190" i="3"/>
  <c r="AF190" i="3"/>
  <c r="AG190" i="3"/>
  <c r="AH190" i="3"/>
  <c r="AI190" i="3"/>
  <c r="AJ190" i="3"/>
  <c r="AK190" i="3"/>
  <c r="AM190" i="3" s="1"/>
  <c r="AN190" i="3"/>
  <c r="AB191" i="3"/>
  <c r="AC191" i="3"/>
  <c r="AD191" i="3"/>
  <c r="AE191" i="3"/>
  <c r="AF191" i="3"/>
  <c r="AG191" i="3"/>
  <c r="AH191" i="3"/>
  <c r="AI191" i="3"/>
  <c r="AJ191" i="3"/>
  <c r="AK191" i="3"/>
  <c r="AM191" i="3" s="1"/>
  <c r="AN191" i="3"/>
  <c r="AB192" i="3"/>
  <c r="AC192" i="3"/>
  <c r="AD192" i="3"/>
  <c r="AE192" i="3"/>
  <c r="AF192" i="3"/>
  <c r="AG192" i="3"/>
  <c r="AH192" i="3"/>
  <c r="AI192" i="3"/>
  <c r="AJ192" i="3"/>
  <c r="AK192" i="3"/>
  <c r="AM192" i="3" s="1"/>
  <c r="AN192" i="3"/>
  <c r="AB193" i="3"/>
  <c r="AC193" i="3"/>
  <c r="AD193" i="3"/>
  <c r="AE193" i="3"/>
  <c r="AF193" i="3"/>
  <c r="AG193" i="3"/>
  <c r="AH193" i="3"/>
  <c r="AI193" i="3"/>
  <c r="AJ193" i="3"/>
  <c r="AK193" i="3"/>
  <c r="AM193" i="3" s="1"/>
  <c r="AN193" i="3"/>
  <c r="AB194" i="3"/>
  <c r="AC194" i="3"/>
  <c r="AD194" i="3"/>
  <c r="AE194" i="3"/>
  <c r="AF194" i="3"/>
  <c r="AG194" i="3"/>
  <c r="AH194" i="3"/>
  <c r="AI194" i="3"/>
  <c r="AJ194" i="3"/>
  <c r="AK194" i="3"/>
  <c r="AM194" i="3" s="1"/>
  <c r="AN194" i="3"/>
  <c r="AB195" i="3"/>
  <c r="AC195" i="3"/>
  <c r="AD195" i="3"/>
  <c r="AE195" i="3"/>
  <c r="AF195" i="3"/>
  <c r="AG195" i="3"/>
  <c r="AH195" i="3"/>
  <c r="AI195" i="3"/>
  <c r="AJ195" i="3"/>
  <c r="AK195" i="3"/>
  <c r="AM195" i="3" s="1"/>
  <c r="AN195" i="3"/>
  <c r="AB196" i="3"/>
  <c r="AC196" i="3"/>
  <c r="AD196" i="3"/>
  <c r="AE196" i="3"/>
  <c r="AF196" i="3"/>
  <c r="AG196" i="3"/>
  <c r="AH196" i="3"/>
  <c r="AI196" i="3"/>
  <c r="AJ196" i="3"/>
  <c r="AK196" i="3"/>
  <c r="AM196" i="3" s="1"/>
  <c r="AN196" i="3"/>
  <c r="AB197" i="3"/>
  <c r="AC197" i="3"/>
  <c r="AD197" i="3"/>
  <c r="AE197" i="3"/>
  <c r="AF197" i="3"/>
  <c r="AG197" i="3"/>
  <c r="AH197" i="3"/>
  <c r="AI197" i="3"/>
  <c r="AJ197" i="3"/>
  <c r="AK197" i="3"/>
  <c r="AM197" i="3" s="1"/>
  <c r="AN197" i="3"/>
  <c r="AB198" i="3"/>
  <c r="AC198" i="3"/>
  <c r="AD198" i="3"/>
  <c r="AE198" i="3"/>
  <c r="AF198" i="3"/>
  <c r="AG198" i="3"/>
  <c r="AH198" i="3"/>
  <c r="AI198" i="3"/>
  <c r="AJ198" i="3"/>
  <c r="AK198" i="3"/>
  <c r="AM198" i="3" s="1"/>
  <c r="AN198" i="3"/>
  <c r="AB199" i="3"/>
  <c r="AC199" i="3"/>
  <c r="AD199" i="3"/>
  <c r="AE199" i="3"/>
  <c r="AF199" i="3"/>
  <c r="AG199" i="3"/>
  <c r="AH199" i="3"/>
  <c r="AI199" i="3"/>
  <c r="AJ199" i="3"/>
  <c r="AK199" i="3"/>
  <c r="AM199" i="3" s="1"/>
  <c r="AN199" i="3"/>
  <c r="AB200" i="3"/>
  <c r="AC200" i="3"/>
  <c r="AD200" i="3"/>
  <c r="AE200" i="3"/>
  <c r="AF200" i="3"/>
  <c r="AG200" i="3"/>
  <c r="AH200" i="3"/>
  <c r="AI200" i="3"/>
  <c r="AJ200" i="3"/>
  <c r="AK200" i="3"/>
  <c r="AM200" i="3" s="1"/>
  <c r="AN200" i="3"/>
  <c r="AB201" i="3"/>
  <c r="AC201" i="3"/>
  <c r="AD201" i="3"/>
  <c r="AE201" i="3"/>
  <c r="AF201" i="3"/>
  <c r="AG201" i="3"/>
  <c r="AH201" i="3"/>
  <c r="AI201" i="3"/>
  <c r="AJ201" i="3"/>
  <c r="AK201" i="3"/>
  <c r="AM201" i="3" s="1"/>
  <c r="AN201" i="3"/>
  <c r="AB202" i="3"/>
  <c r="AC202" i="3"/>
  <c r="AD202" i="3"/>
  <c r="AE202" i="3"/>
  <c r="AF202" i="3"/>
  <c r="AG202" i="3"/>
  <c r="AH202" i="3"/>
  <c r="AI202" i="3"/>
  <c r="AJ202" i="3"/>
  <c r="AK202" i="3"/>
  <c r="AM202" i="3" s="1"/>
  <c r="AN202" i="3"/>
  <c r="AB203" i="3"/>
  <c r="AC203" i="3"/>
  <c r="AD203" i="3"/>
  <c r="AE203" i="3"/>
  <c r="AF203" i="3"/>
  <c r="AG203" i="3"/>
  <c r="AH203" i="3"/>
  <c r="AI203" i="3"/>
  <c r="AJ203" i="3"/>
  <c r="AK203" i="3"/>
  <c r="AM203" i="3" s="1"/>
  <c r="AN203" i="3"/>
  <c r="AB204" i="3"/>
  <c r="AC204" i="3"/>
  <c r="AD204" i="3"/>
  <c r="AE204" i="3"/>
  <c r="AF204" i="3"/>
  <c r="AG204" i="3"/>
  <c r="AH204" i="3"/>
  <c r="AI204" i="3"/>
  <c r="AJ204" i="3"/>
  <c r="AK204" i="3"/>
  <c r="AM204" i="3" s="1"/>
  <c r="AN204" i="3"/>
  <c r="AB205" i="3"/>
  <c r="AC205" i="3"/>
  <c r="AD205" i="3"/>
  <c r="AE205" i="3"/>
  <c r="AF205" i="3"/>
  <c r="AG205" i="3"/>
  <c r="AH205" i="3"/>
  <c r="AI205" i="3"/>
  <c r="AJ205" i="3"/>
  <c r="AK205" i="3"/>
  <c r="AM205" i="3" s="1"/>
  <c r="AN205" i="3"/>
  <c r="AB206" i="3"/>
  <c r="AC206" i="3"/>
  <c r="AD206" i="3"/>
  <c r="AE206" i="3"/>
  <c r="AF206" i="3"/>
  <c r="AG206" i="3"/>
  <c r="AH206" i="3"/>
  <c r="AI206" i="3"/>
  <c r="AJ206" i="3"/>
  <c r="AK206" i="3"/>
  <c r="AM206" i="3" s="1"/>
  <c r="AN206" i="3"/>
  <c r="AB207" i="3"/>
  <c r="AC207" i="3"/>
  <c r="AD207" i="3"/>
  <c r="AE207" i="3"/>
  <c r="AF207" i="3"/>
  <c r="AG207" i="3"/>
  <c r="AH207" i="3"/>
  <c r="AI207" i="3"/>
  <c r="AJ207" i="3"/>
  <c r="AK207" i="3"/>
  <c r="AM207" i="3" s="1"/>
  <c r="AN207" i="3"/>
  <c r="AB208" i="3"/>
  <c r="AC208" i="3"/>
  <c r="AD208" i="3"/>
  <c r="AE208" i="3"/>
  <c r="AF208" i="3"/>
  <c r="AG208" i="3"/>
  <c r="AH208" i="3"/>
  <c r="AI208" i="3"/>
  <c r="AJ208" i="3"/>
  <c r="AK208" i="3"/>
  <c r="AM208" i="3" s="1"/>
  <c r="AN208" i="3"/>
  <c r="AB209" i="3"/>
  <c r="AC209" i="3"/>
  <c r="AD209" i="3"/>
  <c r="AE209" i="3"/>
  <c r="AF209" i="3"/>
  <c r="AG209" i="3"/>
  <c r="AH209" i="3"/>
  <c r="AI209" i="3"/>
  <c r="AJ209" i="3"/>
  <c r="AK209" i="3"/>
  <c r="AM209" i="3" s="1"/>
  <c r="AN209" i="3"/>
  <c r="AB210" i="3"/>
  <c r="AC210" i="3"/>
  <c r="AD210" i="3"/>
  <c r="AE210" i="3"/>
  <c r="AF210" i="3"/>
  <c r="AG210" i="3"/>
  <c r="AH210" i="3"/>
  <c r="AI210" i="3"/>
  <c r="AJ210" i="3"/>
  <c r="AK210" i="3"/>
  <c r="AM210" i="3" s="1"/>
  <c r="AN210" i="3"/>
  <c r="AB211" i="3"/>
  <c r="AC211" i="3"/>
  <c r="AD211" i="3"/>
  <c r="AE211" i="3"/>
  <c r="AF211" i="3"/>
  <c r="AG211" i="3"/>
  <c r="AH211" i="3"/>
  <c r="AI211" i="3"/>
  <c r="AJ211" i="3"/>
  <c r="AK211" i="3"/>
  <c r="AM211" i="3" s="1"/>
  <c r="AN211" i="3"/>
  <c r="AB212" i="3"/>
  <c r="AC212" i="3"/>
  <c r="AD212" i="3"/>
  <c r="AE212" i="3"/>
  <c r="AF212" i="3"/>
  <c r="AG212" i="3"/>
  <c r="AH212" i="3"/>
  <c r="AI212" i="3"/>
  <c r="AJ212" i="3"/>
  <c r="AK212" i="3"/>
  <c r="AM212" i="3" s="1"/>
  <c r="AN212" i="3"/>
  <c r="AB213" i="3"/>
  <c r="AC213" i="3"/>
  <c r="AD213" i="3"/>
  <c r="AE213" i="3"/>
  <c r="AF213" i="3"/>
  <c r="AG213" i="3"/>
  <c r="AH213" i="3"/>
  <c r="AI213" i="3"/>
  <c r="AJ213" i="3"/>
  <c r="AK213" i="3"/>
  <c r="AM213" i="3" s="1"/>
  <c r="AN213" i="3"/>
  <c r="AB214" i="3"/>
  <c r="AC214" i="3"/>
  <c r="AD214" i="3"/>
  <c r="AE214" i="3"/>
  <c r="AF214" i="3"/>
  <c r="AG214" i="3"/>
  <c r="AH214" i="3"/>
  <c r="AI214" i="3"/>
  <c r="AJ214" i="3"/>
  <c r="AK214" i="3"/>
  <c r="AM214" i="3" s="1"/>
  <c r="AN214" i="3"/>
  <c r="AB215" i="3"/>
  <c r="AC215" i="3"/>
  <c r="AD215" i="3"/>
  <c r="AE215" i="3"/>
  <c r="AF215" i="3"/>
  <c r="AG215" i="3"/>
  <c r="AH215" i="3"/>
  <c r="AI215" i="3"/>
  <c r="AJ215" i="3"/>
  <c r="AK215" i="3"/>
  <c r="AM215" i="3" s="1"/>
  <c r="AN215" i="3"/>
  <c r="AB216" i="3"/>
  <c r="AC216" i="3"/>
  <c r="AD216" i="3"/>
  <c r="AE216" i="3"/>
  <c r="AF216" i="3"/>
  <c r="AG216" i="3"/>
  <c r="AH216" i="3"/>
  <c r="AI216" i="3"/>
  <c r="AJ216" i="3"/>
  <c r="AK216" i="3"/>
  <c r="AM216" i="3" s="1"/>
  <c r="AN216" i="3"/>
  <c r="AB217" i="3"/>
  <c r="AC217" i="3"/>
  <c r="AD217" i="3"/>
  <c r="AE217" i="3"/>
  <c r="AF217" i="3"/>
  <c r="AG217" i="3"/>
  <c r="AH217" i="3"/>
  <c r="AI217" i="3"/>
  <c r="AJ217" i="3"/>
  <c r="AK217" i="3"/>
  <c r="AM217" i="3" s="1"/>
  <c r="AN217" i="3"/>
  <c r="AB218" i="3"/>
  <c r="AC218" i="3"/>
  <c r="AD218" i="3"/>
  <c r="AE218" i="3"/>
  <c r="AF218" i="3"/>
  <c r="AG218" i="3"/>
  <c r="AH218" i="3"/>
  <c r="AI218" i="3"/>
  <c r="AJ218" i="3"/>
  <c r="AK218" i="3"/>
  <c r="AM218" i="3" s="1"/>
  <c r="AN218" i="3"/>
  <c r="AB219" i="3"/>
  <c r="AC219" i="3"/>
  <c r="AD219" i="3"/>
  <c r="AE219" i="3"/>
  <c r="AF219" i="3"/>
  <c r="AG219" i="3"/>
  <c r="AH219" i="3"/>
  <c r="AI219" i="3"/>
  <c r="AJ219" i="3"/>
  <c r="AK219" i="3"/>
  <c r="AM219" i="3" s="1"/>
  <c r="AN219" i="3"/>
  <c r="AB220" i="3"/>
  <c r="AC220" i="3"/>
  <c r="AD220" i="3"/>
  <c r="AE220" i="3"/>
  <c r="AF220" i="3"/>
  <c r="AG220" i="3"/>
  <c r="AH220" i="3"/>
  <c r="AI220" i="3"/>
  <c r="AJ220" i="3"/>
  <c r="AK220" i="3"/>
  <c r="AM220" i="3" s="1"/>
  <c r="AN220" i="3"/>
  <c r="AB221" i="3"/>
  <c r="AC221" i="3"/>
  <c r="AD221" i="3"/>
  <c r="AE221" i="3"/>
  <c r="AF221" i="3"/>
  <c r="AG221" i="3"/>
  <c r="AH221" i="3"/>
  <c r="AI221" i="3"/>
  <c r="AJ221" i="3"/>
  <c r="AK221" i="3"/>
  <c r="AM221" i="3" s="1"/>
  <c r="AN221" i="3"/>
  <c r="AB222" i="3"/>
  <c r="AC222" i="3"/>
  <c r="AD222" i="3"/>
  <c r="AE222" i="3"/>
  <c r="AF222" i="3"/>
  <c r="AG222" i="3"/>
  <c r="AH222" i="3"/>
  <c r="AI222" i="3"/>
  <c r="AJ222" i="3"/>
  <c r="AK222" i="3"/>
  <c r="AM222" i="3" s="1"/>
  <c r="AN222" i="3"/>
  <c r="AB223" i="3"/>
  <c r="AC223" i="3"/>
  <c r="AD223" i="3"/>
  <c r="AE223" i="3"/>
  <c r="AF223" i="3"/>
  <c r="AG223" i="3"/>
  <c r="AH223" i="3"/>
  <c r="AI223" i="3"/>
  <c r="AJ223" i="3"/>
  <c r="AK223" i="3"/>
  <c r="AM223" i="3" s="1"/>
  <c r="AN223" i="3"/>
  <c r="AB224" i="3"/>
  <c r="AC224" i="3"/>
  <c r="AD224" i="3"/>
  <c r="AE224" i="3"/>
  <c r="AF224" i="3"/>
  <c r="AG224" i="3"/>
  <c r="AH224" i="3"/>
  <c r="AI224" i="3"/>
  <c r="AJ224" i="3"/>
  <c r="AK224" i="3"/>
  <c r="AM224" i="3" s="1"/>
  <c r="AN224" i="3"/>
  <c r="AB225" i="3"/>
  <c r="AC225" i="3"/>
  <c r="AD225" i="3"/>
  <c r="AE225" i="3"/>
  <c r="AF225" i="3"/>
  <c r="AG225" i="3"/>
  <c r="AH225" i="3"/>
  <c r="AI225" i="3"/>
  <c r="AJ225" i="3"/>
  <c r="AK225" i="3"/>
  <c r="AM225" i="3" s="1"/>
  <c r="AN225" i="3"/>
  <c r="AB226" i="3"/>
  <c r="AC226" i="3"/>
  <c r="AD226" i="3"/>
  <c r="AE226" i="3"/>
  <c r="AF226" i="3"/>
  <c r="AG226" i="3"/>
  <c r="AH226" i="3"/>
  <c r="AI226" i="3"/>
  <c r="AJ226" i="3"/>
  <c r="AK226" i="3"/>
  <c r="AM226" i="3" s="1"/>
  <c r="AN226" i="3"/>
  <c r="AB227" i="3"/>
  <c r="AC227" i="3"/>
  <c r="AD227" i="3"/>
  <c r="AE227" i="3"/>
  <c r="AF227" i="3"/>
  <c r="AG227" i="3"/>
  <c r="AH227" i="3"/>
  <c r="AI227" i="3"/>
  <c r="AJ227" i="3"/>
  <c r="AK227" i="3"/>
  <c r="AM227" i="3" s="1"/>
  <c r="AN227" i="3"/>
  <c r="AB228" i="3"/>
  <c r="AC228" i="3"/>
  <c r="AD228" i="3"/>
  <c r="AE228" i="3"/>
  <c r="AF228" i="3"/>
  <c r="AG228" i="3"/>
  <c r="AH228" i="3"/>
  <c r="AI228" i="3"/>
  <c r="AJ228" i="3"/>
  <c r="AK228" i="3"/>
  <c r="AM228" i="3" s="1"/>
  <c r="AN228" i="3"/>
  <c r="AB229" i="3"/>
  <c r="AC229" i="3"/>
  <c r="AD229" i="3"/>
  <c r="AE229" i="3"/>
  <c r="AF229" i="3"/>
  <c r="AG229" i="3"/>
  <c r="AH229" i="3"/>
  <c r="AI229" i="3"/>
  <c r="AJ229" i="3"/>
  <c r="AK229" i="3"/>
  <c r="AM229" i="3" s="1"/>
  <c r="AN229" i="3"/>
  <c r="AB230" i="3"/>
  <c r="AC230" i="3"/>
  <c r="AD230" i="3"/>
  <c r="AE230" i="3"/>
  <c r="AF230" i="3"/>
  <c r="AG230" i="3"/>
  <c r="AH230" i="3"/>
  <c r="AI230" i="3"/>
  <c r="AJ230" i="3"/>
  <c r="AK230" i="3"/>
  <c r="AM230" i="3" s="1"/>
  <c r="AN230" i="3"/>
  <c r="AB231" i="3"/>
  <c r="AC231" i="3"/>
  <c r="AD231" i="3"/>
  <c r="AE231" i="3"/>
  <c r="AF231" i="3"/>
  <c r="AG231" i="3"/>
  <c r="AH231" i="3"/>
  <c r="AI231" i="3"/>
  <c r="AJ231" i="3"/>
  <c r="AK231" i="3"/>
  <c r="AM231" i="3" s="1"/>
  <c r="AN231" i="3"/>
  <c r="AB232" i="3"/>
  <c r="AC232" i="3"/>
  <c r="AD232" i="3"/>
  <c r="AE232" i="3"/>
  <c r="AF232" i="3"/>
  <c r="AG232" i="3"/>
  <c r="AH232" i="3"/>
  <c r="AI232" i="3"/>
  <c r="AJ232" i="3"/>
  <c r="AK232" i="3"/>
  <c r="AM232" i="3" s="1"/>
  <c r="AN232" i="3"/>
  <c r="AB233" i="3"/>
  <c r="AC233" i="3"/>
  <c r="AD233" i="3"/>
  <c r="AE233" i="3"/>
  <c r="AF233" i="3"/>
  <c r="AG233" i="3"/>
  <c r="AH233" i="3"/>
  <c r="AI233" i="3"/>
  <c r="AJ233" i="3"/>
  <c r="AK233" i="3"/>
  <c r="AM233" i="3" s="1"/>
  <c r="AN233" i="3"/>
  <c r="AB234" i="3"/>
  <c r="AC234" i="3"/>
  <c r="AD234" i="3"/>
  <c r="AE234" i="3"/>
  <c r="AF234" i="3"/>
  <c r="AG234" i="3"/>
  <c r="AH234" i="3"/>
  <c r="AI234" i="3"/>
  <c r="AJ234" i="3"/>
  <c r="AK234" i="3"/>
  <c r="AM234" i="3" s="1"/>
  <c r="AN234" i="3"/>
  <c r="AB235" i="3"/>
  <c r="AC235" i="3"/>
  <c r="AD235" i="3"/>
  <c r="AE235" i="3"/>
  <c r="AF235" i="3"/>
  <c r="AG235" i="3"/>
  <c r="AH235" i="3"/>
  <c r="AI235" i="3"/>
  <c r="AJ235" i="3"/>
  <c r="AK235" i="3"/>
  <c r="AM235" i="3" s="1"/>
  <c r="AN235" i="3"/>
  <c r="AB236" i="3"/>
  <c r="AC236" i="3"/>
  <c r="AD236" i="3"/>
  <c r="AE236" i="3"/>
  <c r="AF236" i="3"/>
  <c r="AG236" i="3"/>
  <c r="AH236" i="3"/>
  <c r="AI236" i="3"/>
  <c r="AJ236" i="3"/>
  <c r="AK236" i="3"/>
  <c r="AM236" i="3" s="1"/>
  <c r="AN236" i="3"/>
  <c r="AB237" i="3"/>
  <c r="AC237" i="3"/>
  <c r="AD237" i="3"/>
  <c r="AE237" i="3"/>
  <c r="AF237" i="3"/>
  <c r="AG237" i="3"/>
  <c r="AH237" i="3"/>
  <c r="AI237" i="3"/>
  <c r="AJ237" i="3"/>
  <c r="AK237" i="3"/>
  <c r="AM237" i="3" s="1"/>
  <c r="AN237" i="3"/>
  <c r="AB238" i="3"/>
  <c r="AC238" i="3"/>
  <c r="AD238" i="3"/>
  <c r="AE238" i="3"/>
  <c r="AF238" i="3"/>
  <c r="AG238" i="3"/>
  <c r="AH238" i="3"/>
  <c r="AI238" i="3"/>
  <c r="AJ238" i="3"/>
  <c r="AK238" i="3"/>
  <c r="AM238" i="3" s="1"/>
  <c r="AN238" i="3"/>
  <c r="AB239" i="3"/>
  <c r="AC239" i="3"/>
  <c r="AD239" i="3"/>
  <c r="AE239" i="3"/>
  <c r="AF239" i="3"/>
  <c r="AG239" i="3"/>
  <c r="AH239" i="3"/>
  <c r="AI239" i="3"/>
  <c r="AJ239" i="3"/>
  <c r="AK239" i="3"/>
  <c r="AM239" i="3" s="1"/>
  <c r="AN239" i="3"/>
  <c r="AB240" i="3"/>
  <c r="AC240" i="3"/>
  <c r="AD240" i="3"/>
  <c r="AE240" i="3"/>
  <c r="AF240" i="3"/>
  <c r="AG240" i="3"/>
  <c r="AH240" i="3"/>
  <c r="AI240" i="3"/>
  <c r="AJ240" i="3"/>
  <c r="AK240" i="3"/>
  <c r="AM240" i="3" s="1"/>
  <c r="AN240" i="3"/>
  <c r="AB241" i="3"/>
  <c r="AC241" i="3"/>
  <c r="AD241" i="3"/>
  <c r="AE241" i="3"/>
  <c r="AF241" i="3"/>
  <c r="AG241" i="3"/>
  <c r="AH241" i="3"/>
  <c r="AI241" i="3"/>
  <c r="AJ241" i="3"/>
  <c r="AK241" i="3"/>
  <c r="AM241" i="3" s="1"/>
  <c r="AN241" i="3"/>
  <c r="AB242" i="3"/>
  <c r="AC242" i="3"/>
  <c r="AD242" i="3"/>
  <c r="AE242" i="3"/>
  <c r="AF242" i="3"/>
  <c r="AG242" i="3"/>
  <c r="AH242" i="3"/>
  <c r="AI242" i="3"/>
  <c r="AJ242" i="3"/>
  <c r="AK242" i="3"/>
  <c r="AM242" i="3" s="1"/>
  <c r="AN242" i="3"/>
  <c r="AB243" i="3"/>
  <c r="AC243" i="3"/>
  <c r="AD243" i="3"/>
  <c r="AE243" i="3"/>
  <c r="AF243" i="3"/>
  <c r="AG243" i="3"/>
  <c r="AH243" i="3"/>
  <c r="AI243" i="3"/>
  <c r="AJ243" i="3"/>
  <c r="AK243" i="3"/>
  <c r="AM243" i="3" s="1"/>
  <c r="AN243" i="3"/>
  <c r="AB244" i="3"/>
  <c r="AC244" i="3"/>
  <c r="AD244" i="3"/>
  <c r="AE244" i="3"/>
  <c r="AF244" i="3"/>
  <c r="AG244" i="3"/>
  <c r="AH244" i="3"/>
  <c r="AI244" i="3"/>
  <c r="AJ244" i="3"/>
  <c r="AK244" i="3"/>
  <c r="AM244" i="3" s="1"/>
  <c r="AN244" i="3"/>
  <c r="AB245" i="3"/>
  <c r="AC245" i="3"/>
  <c r="AD245" i="3"/>
  <c r="AE245" i="3"/>
  <c r="AF245" i="3"/>
  <c r="AG245" i="3"/>
  <c r="AH245" i="3"/>
  <c r="AI245" i="3"/>
  <c r="AJ245" i="3"/>
  <c r="AK245" i="3"/>
  <c r="AM245" i="3" s="1"/>
  <c r="AN245" i="3"/>
  <c r="AB246" i="3"/>
  <c r="AC246" i="3"/>
  <c r="AD246" i="3"/>
  <c r="AE246" i="3"/>
  <c r="AF246" i="3"/>
  <c r="AG246" i="3"/>
  <c r="AH246" i="3"/>
  <c r="AI246" i="3"/>
  <c r="AJ246" i="3"/>
  <c r="AK246" i="3"/>
  <c r="AM246" i="3" s="1"/>
  <c r="AN246" i="3"/>
  <c r="AB247" i="3"/>
  <c r="AC247" i="3"/>
  <c r="AD247" i="3"/>
  <c r="AE247" i="3"/>
  <c r="AF247" i="3"/>
  <c r="AG247" i="3"/>
  <c r="AH247" i="3"/>
  <c r="AI247" i="3"/>
  <c r="AJ247" i="3"/>
  <c r="AK247" i="3"/>
  <c r="AM247" i="3" s="1"/>
  <c r="AN247" i="3"/>
  <c r="AB248" i="3"/>
  <c r="AC248" i="3"/>
  <c r="AD248" i="3"/>
  <c r="AE248" i="3"/>
  <c r="AF248" i="3"/>
  <c r="AG248" i="3"/>
  <c r="AH248" i="3"/>
  <c r="AI248" i="3"/>
  <c r="AJ248" i="3"/>
  <c r="AK248" i="3"/>
  <c r="AM248" i="3" s="1"/>
  <c r="AN248" i="3"/>
  <c r="AB249" i="3"/>
  <c r="AC249" i="3"/>
  <c r="AD249" i="3"/>
  <c r="AE249" i="3"/>
  <c r="AF249" i="3"/>
  <c r="AG249" i="3"/>
  <c r="AH249" i="3"/>
  <c r="AI249" i="3"/>
  <c r="AJ249" i="3"/>
  <c r="AK249" i="3"/>
  <c r="AM249" i="3" s="1"/>
  <c r="AN249" i="3"/>
  <c r="AB250" i="3"/>
  <c r="AC250" i="3"/>
  <c r="AD250" i="3"/>
  <c r="AE250" i="3"/>
  <c r="AF250" i="3"/>
  <c r="AG250" i="3"/>
  <c r="AH250" i="3"/>
  <c r="AI250" i="3"/>
  <c r="AJ250" i="3"/>
  <c r="AK250" i="3"/>
  <c r="AM250" i="3" s="1"/>
  <c r="AN250" i="3"/>
  <c r="AB251" i="3"/>
  <c r="AC251" i="3"/>
  <c r="AD251" i="3"/>
  <c r="AE251" i="3"/>
  <c r="AF251" i="3"/>
  <c r="AG251" i="3"/>
  <c r="AH251" i="3"/>
  <c r="AI251" i="3"/>
  <c r="AJ251" i="3"/>
  <c r="AK251" i="3"/>
  <c r="AM251" i="3" s="1"/>
  <c r="AN251" i="3"/>
  <c r="AB252" i="3"/>
  <c r="AC252" i="3"/>
  <c r="AD252" i="3"/>
  <c r="AE252" i="3"/>
  <c r="AF252" i="3"/>
  <c r="AG252" i="3"/>
  <c r="AH252" i="3"/>
  <c r="AI252" i="3"/>
  <c r="AJ252" i="3"/>
  <c r="AK252" i="3"/>
  <c r="AM252" i="3" s="1"/>
  <c r="AN252" i="3"/>
  <c r="AB253" i="3"/>
  <c r="AC253" i="3"/>
  <c r="AD253" i="3"/>
  <c r="AE253" i="3"/>
  <c r="AF253" i="3"/>
  <c r="AG253" i="3"/>
  <c r="AH253" i="3"/>
  <c r="AI253" i="3"/>
  <c r="AJ253" i="3"/>
  <c r="AK253" i="3"/>
  <c r="AM253" i="3" s="1"/>
  <c r="AN253" i="3"/>
  <c r="AB254" i="3"/>
  <c r="AC254" i="3"/>
  <c r="AD254" i="3"/>
  <c r="AE254" i="3"/>
  <c r="AF254" i="3"/>
  <c r="AG254" i="3"/>
  <c r="AH254" i="3"/>
  <c r="AI254" i="3"/>
  <c r="AJ254" i="3"/>
  <c r="AK254" i="3"/>
  <c r="AM254" i="3" s="1"/>
  <c r="AN254" i="3"/>
  <c r="AB255" i="3"/>
  <c r="AC255" i="3"/>
  <c r="AD255" i="3"/>
  <c r="AE255" i="3"/>
  <c r="AF255" i="3"/>
  <c r="AG255" i="3"/>
  <c r="AH255" i="3"/>
  <c r="AI255" i="3"/>
  <c r="AJ255" i="3"/>
  <c r="AK255" i="3"/>
  <c r="AM255" i="3" s="1"/>
  <c r="AN255" i="3"/>
  <c r="AB256" i="3"/>
  <c r="AC256" i="3"/>
  <c r="AD256" i="3"/>
  <c r="AE256" i="3"/>
  <c r="AF256" i="3"/>
  <c r="AG256" i="3"/>
  <c r="AH256" i="3"/>
  <c r="AI256" i="3"/>
  <c r="AJ256" i="3"/>
  <c r="AK256" i="3"/>
  <c r="AM256" i="3" s="1"/>
  <c r="AN256" i="3"/>
  <c r="AB257" i="3"/>
  <c r="AC257" i="3"/>
  <c r="AD257" i="3"/>
  <c r="AE257" i="3"/>
  <c r="AF257" i="3"/>
  <c r="AG257" i="3"/>
  <c r="AH257" i="3"/>
  <c r="AI257" i="3"/>
  <c r="AJ257" i="3"/>
  <c r="AK257" i="3"/>
  <c r="AM257" i="3" s="1"/>
  <c r="AN257" i="3"/>
  <c r="AB258" i="3"/>
  <c r="AC258" i="3"/>
  <c r="AD258" i="3"/>
  <c r="AE258" i="3"/>
  <c r="AF258" i="3"/>
  <c r="AG258" i="3"/>
  <c r="AH258" i="3"/>
  <c r="AI258" i="3"/>
  <c r="AJ258" i="3"/>
  <c r="AK258" i="3"/>
  <c r="AM258" i="3" s="1"/>
  <c r="AN258" i="3"/>
  <c r="AB259" i="3"/>
  <c r="AC259" i="3"/>
  <c r="AD259" i="3"/>
  <c r="AE259" i="3"/>
  <c r="AF259" i="3"/>
  <c r="AG259" i="3"/>
  <c r="AH259" i="3"/>
  <c r="AI259" i="3"/>
  <c r="AJ259" i="3"/>
  <c r="AK259" i="3"/>
  <c r="AM259" i="3" s="1"/>
  <c r="AN259" i="3"/>
  <c r="AB260" i="3"/>
  <c r="AC260" i="3"/>
  <c r="AD260" i="3"/>
  <c r="AE260" i="3"/>
  <c r="AF260" i="3"/>
  <c r="AG260" i="3"/>
  <c r="AH260" i="3"/>
  <c r="AI260" i="3"/>
  <c r="AJ260" i="3"/>
  <c r="AK260" i="3"/>
  <c r="AM260" i="3" s="1"/>
  <c r="AN260" i="3"/>
  <c r="AB261" i="3"/>
  <c r="AC261" i="3"/>
  <c r="AD261" i="3"/>
  <c r="AE261" i="3"/>
  <c r="AF261" i="3"/>
  <c r="AG261" i="3"/>
  <c r="AH261" i="3"/>
  <c r="AI261" i="3"/>
  <c r="AJ261" i="3"/>
  <c r="AK261" i="3"/>
  <c r="AM261" i="3" s="1"/>
  <c r="AN261" i="3"/>
  <c r="AB262" i="3"/>
  <c r="AC262" i="3"/>
  <c r="AD262" i="3"/>
  <c r="AE262" i="3"/>
  <c r="AF262" i="3"/>
  <c r="AG262" i="3"/>
  <c r="AH262" i="3"/>
  <c r="AI262" i="3"/>
  <c r="AJ262" i="3"/>
  <c r="AK262" i="3"/>
  <c r="AM262" i="3" s="1"/>
  <c r="AN262" i="3"/>
  <c r="AB263" i="3"/>
  <c r="AC263" i="3"/>
  <c r="AD263" i="3"/>
  <c r="AE263" i="3"/>
  <c r="AF263" i="3"/>
  <c r="AG263" i="3"/>
  <c r="AH263" i="3"/>
  <c r="AI263" i="3"/>
  <c r="AJ263" i="3"/>
  <c r="AK263" i="3"/>
  <c r="AM263" i="3" s="1"/>
  <c r="AN263" i="3"/>
  <c r="AB264" i="3"/>
  <c r="AC264" i="3"/>
  <c r="AD264" i="3"/>
  <c r="AE264" i="3"/>
  <c r="AF264" i="3"/>
  <c r="AG264" i="3"/>
  <c r="AH264" i="3"/>
  <c r="AI264" i="3"/>
  <c r="AJ264" i="3"/>
  <c r="AK264" i="3"/>
  <c r="AM264" i="3" s="1"/>
  <c r="AN264" i="3"/>
  <c r="AB265" i="3"/>
  <c r="AC265" i="3"/>
  <c r="AD265" i="3"/>
  <c r="AE265" i="3"/>
  <c r="AF265" i="3"/>
  <c r="AG265" i="3"/>
  <c r="AH265" i="3"/>
  <c r="AI265" i="3"/>
  <c r="AJ265" i="3"/>
  <c r="AK265" i="3"/>
  <c r="AM265" i="3" s="1"/>
  <c r="AN265" i="3"/>
  <c r="AB266" i="3"/>
  <c r="AC266" i="3"/>
  <c r="AD266" i="3"/>
  <c r="AE266" i="3"/>
  <c r="AF266" i="3"/>
  <c r="AG266" i="3"/>
  <c r="AH266" i="3"/>
  <c r="AI266" i="3"/>
  <c r="AJ266" i="3"/>
  <c r="AK266" i="3"/>
  <c r="AM266" i="3" s="1"/>
  <c r="AN266" i="3"/>
  <c r="AB267" i="3"/>
  <c r="AC267" i="3"/>
  <c r="AD267" i="3"/>
  <c r="AE267" i="3"/>
  <c r="AF267" i="3"/>
  <c r="AG267" i="3"/>
  <c r="AH267" i="3"/>
  <c r="AI267" i="3"/>
  <c r="AJ267" i="3"/>
  <c r="AK267" i="3"/>
  <c r="AM267" i="3" s="1"/>
  <c r="AN267" i="3"/>
  <c r="AB268" i="3"/>
  <c r="AC268" i="3"/>
  <c r="AD268" i="3"/>
  <c r="AE268" i="3"/>
  <c r="AF268" i="3"/>
  <c r="AG268" i="3"/>
  <c r="AH268" i="3"/>
  <c r="AI268" i="3"/>
  <c r="AJ268" i="3"/>
  <c r="AK268" i="3"/>
  <c r="AM268" i="3" s="1"/>
  <c r="AN268" i="3"/>
  <c r="AB269" i="3"/>
  <c r="AC269" i="3"/>
  <c r="AD269" i="3"/>
  <c r="AE269" i="3"/>
  <c r="AF269" i="3"/>
  <c r="AG269" i="3"/>
  <c r="AH269" i="3"/>
  <c r="AI269" i="3"/>
  <c r="AJ269" i="3"/>
  <c r="AK269" i="3"/>
  <c r="AM269" i="3" s="1"/>
  <c r="AN269" i="3"/>
  <c r="AB270" i="3"/>
  <c r="AC270" i="3"/>
  <c r="AD270" i="3"/>
  <c r="AE270" i="3"/>
  <c r="AF270" i="3"/>
  <c r="AG270" i="3"/>
  <c r="AH270" i="3"/>
  <c r="AI270" i="3"/>
  <c r="AJ270" i="3"/>
  <c r="AK270" i="3"/>
  <c r="AM270" i="3" s="1"/>
  <c r="AN270" i="3"/>
  <c r="AB271" i="3"/>
  <c r="AC271" i="3"/>
  <c r="AD271" i="3"/>
  <c r="AE271" i="3"/>
  <c r="AF271" i="3"/>
  <c r="AG271" i="3"/>
  <c r="AH271" i="3"/>
  <c r="AI271" i="3"/>
  <c r="AJ271" i="3"/>
  <c r="AK271" i="3"/>
  <c r="AM271" i="3" s="1"/>
  <c r="AN271" i="3"/>
  <c r="AB272" i="3"/>
  <c r="AC272" i="3"/>
  <c r="AD272" i="3"/>
  <c r="AE272" i="3"/>
  <c r="AF272" i="3"/>
  <c r="AG272" i="3"/>
  <c r="AH272" i="3"/>
  <c r="AI272" i="3"/>
  <c r="AJ272" i="3"/>
  <c r="AK272" i="3"/>
  <c r="AM272" i="3" s="1"/>
  <c r="AN272" i="3"/>
  <c r="AB273" i="3"/>
  <c r="AC273" i="3"/>
  <c r="AD273" i="3"/>
  <c r="AE273" i="3"/>
  <c r="AF273" i="3"/>
  <c r="AG273" i="3"/>
  <c r="AH273" i="3"/>
  <c r="AI273" i="3"/>
  <c r="AJ273" i="3"/>
  <c r="AK273" i="3"/>
  <c r="AM273" i="3" s="1"/>
  <c r="AN273" i="3"/>
  <c r="AB274" i="3"/>
  <c r="AC274" i="3"/>
  <c r="AD274" i="3"/>
  <c r="AE274" i="3"/>
  <c r="AF274" i="3"/>
  <c r="AG274" i="3"/>
  <c r="AH274" i="3"/>
  <c r="AI274" i="3"/>
  <c r="AJ274" i="3"/>
  <c r="AK274" i="3"/>
  <c r="AM274" i="3" s="1"/>
  <c r="AN274" i="3"/>
  <c r="AB275" i="3"/>
  <c r="AC275" i="3"/>
  <c r="AD275" i="3"/>
  <c r="AE275" i="3"/>
  <c r="AF275" i="3"/>
  <c r="AG275" i="3"/>
  <c r="AH275" i="3"/>
  <c r="AI275" i="3"/>
  <c r="AJ275" i="3"/>
  <c r="AK275" i="3"/>
  <c r="AM275" i="3" s="1"/>
  <c r="AN275" i="3"/>
  <c r="AB276" i="3"/>
  <c r="AC276" i="3"/>
  <c r="AD276" i="3"/>
  <c r="AE276" i="3"/>
  <c r="AF276" i="3"/>
  <c r="AG276" i="3"/>
  <c r="AH276" i="3"/>
  <c r="AI276" i="3"/>
  <c r="AJ276" i="3"/>
  <c r="AK276" i="3"/>
  <c r="AM276" i="3" s="1"/>
  <c r="AN276" i="3"/>
  <c r="AB277" i="3"/>
  <c r="AC277" i="3"/>
  <c r="AD277" i="3"/>
  <c r="AE277" i="3"/>
  <c r="AF277" i="3"/>
  <c r="AG277" i="3"/>
  <c r="AH277" i="3"/>
  <c r="AI277" i="3"/>
  <c r="AJ277" i="3"/>
  <c r="AK277" i="3"/>
  <c r="AM277" i="3" s="1"/>
  <c r="AN277" i="3"/>
  <c r="AB278" i="3"/>
  <c r="AC278" i="3"/>
  <c r="AD278" i="3"/>
  <c r="AE278" i="3"/>
  <c r="AF278" i="3"/>
  <c r="AG278" i="3"/>
  <c r="AH278" i="3"/>
  <c r="AI278" i="3"/>
  <c r="AJ278" i="3"/>
  <c r="AK278" i="3"/>
  <c r="AM278" i="3" s="1"/>
  <c r="AN278" i="3"/>
  <c r="AB279" i="3"/>
  <c r="AC279" i="3"/>
  <c r="AD279" i="3"/>
  <c r="AE279" i="3"/>
  <c r="AF279" i="3"/>
  <c r="AG279" i="3"/>
  <c r="AH279" i="3"/>
  <c r="AI279" i="3"/>
  <c r="AJ279" i="3"/>
  <c r="AK279" i="3"/>
  <c r="AM279" i="3" s="1"/>
  <c r="AN279" i="3"/>
  <c r="AB280" i="3"/>
  <c r="AC280" i="3"/>
  <c r="AD280" i="3"/>
  <c r="AE280" i="3"/>
  <c r="AF280" i="3"/>
  <c r="AG280" i="3"/>
  <c r="AH280" i="3"/>
  <c r="AI280" i="3"/>
  <c r="AJ280" i="3"/>
  <c r="AK280" i="3"/>
  <c r="AM280" i="3" s="1"/>
  <c r="AN280" i="3"/>
  <c r="AB281" i="3"/>
  <c r="AC281" i="3"/>
  <c r="AD281" i="3"/>
  <c r="AE281" i="3"/>
  <c r="AF281" i="3"/>
  <c r="AG281" i="3"/>
  <c r="AH281" i="3"/>
  <c r="AI281" i="3"/>
  <c r="AJ281" i="3"/>
  <c r="AK281" i="3"/>
  <c r="AM281" i="3" s="1"/>
  <c r="AN281" i="3"/>
  <c r="AB282" i="3"/>
  <c r="AC282" i="3"/>
  <c r="AD282" i="3"/>
  <c r="AE282" i="3"/>
  <c r="AF282" i="3"/>
  <c r="AG282" i="3"/>
  <c r="AH282" i="3"/>
  <c r="AI282" i="3"/>
  <c r="AJ282" i="3"/>
  <c r="AK282" i="3"/>
  <c r="AM282" i="3" s="1"/>
  <c r="AN282" i="3"/>
  <c r="AB283" i="3"/>
  <c r="AC283" i="3"/>
  <c r="AD283" i="3"/>
  <c r="AE283" i="3"/>
  <c r="AF283" i="3"/>
  <c r="AG283" i="3"/>
  <c r="AH283" i="3"/>
  <c r="AI283" i="3"/>
  <c r="AJ283" i="3"/>
  <c r="AK283" i="3"/>
  <c r="AM283" i="3" s="1"/>
  <c r="AN283" i="3"/>
  <c r="AB284" i="3"/>
  <c r="AC284" i="3"/>
  <c r="AD284" i="3"/>
  <c r="AE284" i="3"/>
  <c r="AF284" i="3"/>
  <c r="AG284" i="3"/>
  <c r="AH284" i="3"/>
  <c r="AI284" i="3"/>
  <c r="AJ284" i="3"/>
  <c r="AK284" i="3"/>
  <c r="AM284" i="3" s="1"/>
  <c r="AN284" i="3"/>
  <c r="AB285" i="3"/>
  <c r="AC285" i="3"/>
  <c r="AD285" i="3"/>
  <c r="AE285" i="3"/>
  <c r="AF285" i="3"/>
  <c r="AG285" i="3"/>
  <c r="AH285" i="3"/>
  <c r="AI285" i="3"/>
  <c r="AJ285" i="3"/>
  <c r="AK285" i="3"/>
  <c r="AM285" i="3" s="1"/>
  <c r="AN285" i="3"/>
  <c r="AB286" i="3"/>
  <c r="AC286" i="3"/>
  <c r="AD286" i="3"/>
  <c r="AE286" i="3"/>
  <c r="AF286" i="3"/>
  <c r="AG286" i="3"/>
  <c r="AH286" i="3"/>
  <c r="AI286" i="3"/>
  <c r="AJ286" i="3"/>
  <c r="AK286" i="3"/>
  <c r="AM286" i="3" s="1"/>
  <c r="AN286" i="3"/>
  <c r="AB287" i="3"/>
  <c r="AC287" i="3"/>
  <c r="AD287" i="3"/>
  <c r="AE287" i="3"/>
  <c r="AF287" i="3"/>
  <c r="AG287" i="3"/>
  <c r="AH287" i="3"/>
  <c r="AI287" i="3"/>
  <c r="AJ287" i="3"/>
  <c r="AK287" i="3"/>
  <c r="AM287" i="3" s="1"/>
  <c r="AN287" i="3"/>
  <c r="AB288" i="3"/>
  <c r="AC288" i="3"/>
  <c r="AD288" i="3"/>
  <c r="AE288" i="3"/>
  <c r="AF288" i="3"/>
  <c r="AG288" i="3"/>
  <c r="AH288" i="3"/>
  <c r="AI288" i="3"/>
  <c r="AJ288" i="3"/>
  <c r="AK288" i="3"/>
  <c r="AM288" i="3" s="1"/>
  <c r="AN288" i="3"/>
  <c r="AB289" i="3"/>
  <c r="AC289" i="3"/>
  <c r="AD289" i="3"/>
  <c r="AE289" i="3"/>
  <c r="AF289" i="3"/>
  <c r="AG289" i="3"/>
  <c r="AH289" i="3"/>
  <c r="AI289" i="3"/>
  <c r="AJ289" i="3"/>
  <c r="AK289" i="3"/>
  <c r="AM289" i="3" s="1"/>
  <c r="AN289" i="3"/>
  <c r="AB290" i="3"/>
  <c r="AC290" i="3"/>
  <c r="AD290" i="3"/>
  <c r="AE290" i="3"/>
  <c r="AF290" i="3"/>
  <c r="AG290" i="3"/>
  <c r="AH290" i="3"/>
  <c r="AI290" i="3"/>
  <c r="AJ290" i="3"/>
  <c r="AK290" i="3"/>
  <c r="AM290" i="3" s="1"/>
  <c r="AN290" i="3"/>
  <c r="AB291" i="3"/>
  <c r="AC291" i="3"/>
  <c r="AD291" i="3"/>
  <c r="AE291" i="3"/>
  <c r="AF291" i="3"/>
  <c r="AG291" i="3"/>
  <c r="AH291" i="3"/>
  <c r="AI291" i="3"/>
  <c r="AJ291" i="3"/>
  <c r="AK291" i="3"/>
  <c r="AM291" i="3" s="1"/>
  <c r="AN291" i="3"/>
  <c r="AB292" i="3"/>
  <c r="AC292" i="3"/>
  <c r="AD292" i="3"/>
  <c r="AE292" i="3"/>
  <c r="AF292" i="3"/>
  <c r="AG292" i="3"/>
  <c r="AH292" i="3"/>
  <c r="AI292" i="3"/>
  <c r="AJ292" i="3"/>
  <c r="AK292" i="3"/>
  <c r="AM292" i="3" s="1"/>
  <c r="AN292" i="3"/>
  <c r="AB293" i="3"/>
  <c r="AC293" i="3"/>
  <c r="AD293" i="3"/>
  <c r="AE293" i="3"/>
  <c r="AF293" i="3"/>
  <c r="AG293" i="3"/>
  <c r="AH293" i="3"/>
  <c r="AI293" i="3"/>
  <c r="AJ293" i="3"/>
  <c r="AK293" i="3"/>
  <c r="AM293" i="3" s="1"/>
  <c r="AN293" i="3"/>
  <c r="AB294" i="3"/>
  <c r="AC294" i="3"/>
  <c r="AD294" i="3"/>
  <c r="AE294" i="3"/>
  <c r="AF294" i="3"/>
  <c r="AG294" i="3"/>
  <c r="AH294" i="3"/>
  <c r="AI294" i="3"/>
  <c r="AJ294" i="3"/>
  <c r="AK294" i="3"/>
  <c r="AM294" i="3" s="1"/>
  <c r="AN294" i="3"/>
  <c r="AB295" i="3"/>
  <c r="AC295" i="3"/>
  <c r="AD295" i="3"/>
  <c r="AE295" i="3"/>
  <c r="AF295" i="3"/>
  <c r="AG295" i="3"/>
  <c r="AH295" i="3"/>
  <c r="AI295" i="3"/>
  <c r="AJ295" i="3"/>
  <c r="AK295" i="3"/>
  <c r="AM295" i="3" s="1"/>
  <c r="AN295" i="3"/>
  <c r="AB296" i="3"/>
  <c r="AC296" i="3"/>
  <c r="AD296" i="3"/>
  <c r="AE296" i="3"/>
  <c r="AF296" i="3"/>
  <c r="AG296" i="3"/>
  <c r="AH296" i="3"/>
  <c r="AI296" i="3"/>
  <c r="AJ296" i="3"/>
  <c r="AK296" i="3"/>
  <c r="AM296" i="3" s="1"/>
  <c r="AN296" i="3"/>
  <c r="AB297" i="3"/>
  <c r="AC297" i="3"/>
  <c r="AD297" i="3"/>
  <c r="AE297" i="3"/>
  <c r="AF297" i="3"/>
  <c r="AG297" i="3"/>
  <c r="AH297" i="3"/>
  <c r="AI297" i="3"/>
  <c r="AJ297" i="3"/>
  <c r="AK297" i="3"/>
  <c r="AM297" i="3" s="1"/>
  <c r="AN297" i="3"/>
  <c r="AB298" i="3"/>
  <c r="AC298" i="3"/>
  <c r="AD298" i="3"/>
  <c r="AE298" i="3"/>
  <c r="AF298" i="3"/>
  <c r="AG298" i="3"/>
  <c r="AH298" i="3"/>
  <c r="AI298" i="3"/>
  <c r="AJ298" i="3"/>
  <c r="AK298" i="3"/>
  <c r="AM298" i="3" s="1"/>
  <c r="AN298" i="3"/>
  <c r="AB299" i="3"/>
  <c r="AC299" i="3"/>
  <c r="AD299" i="3"/>
  <c r="AE299" i="3"/>
  <c r="AF299" i="3"/>
  <c r="AG299" i="3"/>
  <c r="AH299" i="3"/>
  <c r="AI299" i="3"/>
  <c r="AJ299" i="3"/>
  <c r="AK299" i="3"/>
  <c r="AM299" i="3" s="1"/>
  <c r="AN299" i="3"/>
  <c r="AB300" i="3"/>
  <c r="AC300" i="3"/>
  <c r="AD300" i="3"/>
  <c r="AE300" i="3"/>
  <c r="AF300" i="3"/>
  <c r="AG300" i="3"/>
  <c r="AH300" i="3"/>
  <c r="AI300" i="3"/>
  <c r="AJ300" i="3"/>
  <c r="AK300" i="3"/>
  <c r="AM300" i="3" s="1"/>
  <c r="AN300" i="3"/>
  <c r="AB301" i="3"/>
  <c r="AC301" i="3"/>
  <c r="AD301" i="3"/>
  <c r="AE301" i="3"/>
  <c r="AF301" i="3"/>
  <c r="AG301" i="3"/>
  <c r="AH301" i="3"/>
  <c r="AI301" i="3"/>
  <c r="AJ301" i="3"/>
  <c r="AK301" i="3"/>
  <c r="AM301" i="3" s="1"/>
  <c r="AN301" i="3"/>
  <c r="AB302" i="3"/>
  <c r="AC302" i="3"/>
  <c r="AD302" i="3"/>
  <c r="AE302" i="3"/>
  <c r="AF302" i="3"/>
  <c r="AG302" i="3"/>
  <c r="AH302" i="3"/>
  <c r="AI302" i="3"/>
  <c r="AJ302" i="3"/>
  <c r="AK302" i="3"/>
  <c r="AM302" i="3" s="1"/>
  <c r="AN302" i="3"/>
  <c r="AB303" i="3"/>
  <c r="AC303" i="3"/>
  <c r="AD303" i="3"/>
  <c r="AE303" i="3"/>
  <c r="AF303" i="3"/>
  <c r="AG303" i="3"/>
  <c r="AH303" i="3"/>
  <c r="AI303" i="3"/>
  <c r="AJ303" i="3"/>
  <c r="AK303" i="3"/>
  <c r="AM303" i="3" s="1"/>
  <c r="AN303" i="3"/>
  <c r="AB304" i="3"/>
  <c r="AC304" i="3"/>
  <c r="AD304" i="3"/>
  <c r="AE304" i="3"/>
  <c r="AF304" i="3"/>
  <c r="AG304" i="3"/>
  <c r="AH304" i="3"/>
  <c r="AI304" i="3"/>
  <c r="AJ304" i="3"/>
  <c r="AK304" i="3"/>
  <c r="AM304" i="3" s="1"/>
  <c r="AN304" i="3"/>
  <c r="AB305" i="3"/>
  <c r="AC305" i="3"/>
  <c r="AD305" i="3"/>
  <c r="AE305" i="3"/>
  <c r="AF305" i="3"/>
  <c r="AG305" i="3"/>
  <c r="AH305" i="3"/>
  <c r="AI305" i="3"/>
  <c r="AJ305" i="3"/>
  <c r="AK305" i="3"/>
  <c r="AM305" i="3" s="1"/>
  <c r="AN305" i="3"/>
  <c r="AB306" i="3"/>
  <c r="AC306" i="3"/>
  <c r="AD306" i="3"/>
  <c r="AE306" i="3"/>
  <c r="AF306" i="3"/>
  <c r="AG306" i="3"/>
  <c r="AH306" i="3"/>
  <c r="AI306" i="3"/>
  <c r="AJ306" i="3"/>
  <c r="AK306" i="3"/>
  <c r="AM306" i="3" s="1"/>
  <c r="AN306" i="3"/>
  <c r="AB307" i="3"/>
  <c r="AC307" i="3"/>
  <c r="AD307" i="3"/>
  <c r="AE307" i="3"/>
  <c r="AF307" i="3"/>
  <c r="AG307" i="3"/>
  <c r="AH307" i="3"/>
  <c r="AI307" i="3"/>
  <c r="AJ307" i="3"/>
  <c r="AK307" i="3"/>
  <c r="AM307" i="3" s="1"/>
  <c r="AN307" i="3"/>
  <c r="AB308" i="3"/>
  <c r="AC308" i="3"/>
  <c r="AD308" i="3"/>
  <c r="AE308" i="3"/>
  <c r="AF308" i="3"/>
  <c r="AG308" i="3"/>
  <c r="AH308" i="3"/>
  <c r="AI308" i="3"/>
  <c r="AJ308" i="3"/>
  <c r="AK308" i="3"/>
  <c r="AM308" i="3" s="1"/>
  <c r="AN308" i="3"/>
  <c r="AB309" i="3"/>
  <c r="AC309" i="3"/>
  <c r="AD309" i="3"/>
  <c r="AE309" i="3"/>
  <c r="AF309" i="3"/>
  <c r="AG309" i="3"/>
  <c r="AH309" i="3"/>
  <c r="AI309" i="3"/>
  <c r="AJ309" i="3"/>
  <c r="AK309" i="3"/>
  <c r="AM309" i="3" s="1"/>
  <c r="AN309" i="3"/>
  <c r="AB310" i="3"/>
  <c r="AC310" i="3"/>
  <c r="AD310" i="3"/>
  <c r="AE310" i="3"/>
  <c r="AF310" i="3"/>
  <c r="AG310" i="3"/>
  <c r="AH310" i="3"/>
  <c r="AI310" i="3"/>
  <c r="AJ310" i="3"/>
  <c r="AK310" i="3"/>
  <c r="AM310" i="3" s="1"/>
  <c r="AN310" i="3"/>
  <c r="AB311" i="3"/>
  <c r="AC311" i="3"/>
  <c r="AD311" i="3"/>
  <c r="AE311" i="3"/>
  <c r="AF311" i="3"/>
  <c r="AG311" i="3"/>
  <c r="AH311" i="3"/>
  <c r="AI311" i="3"/>
  <c r="AJ311" i="3"/>
  <c r="AK311" i="3"/>
  <c r="AM311" i="3" s="1"/>
  <c r="AN311" i="3"/>
  <c r="AB312" i="3"/>
  <c r="AC312" i="3"/>
  <c r="AD312" i="3"/>
  <c r="AE312" i="3"/>
  <c r="AF312" i="3"/>
  <c r="AG312" i="3"/>
  <c r="AH312" i="3"/>
  <c r="AI312" i="3"/>
  <c r="AJ312" i="3"/>
  <c r="AK312" i="3"/>
  <c r="AM312" i="3" s="1"/>
  <c r="AN312" i="3"/>
  <c r="AB313" i="3"/>
  <c r="AC313" i="3"/>
  <c r="AD313" i="3"/>
  <c r="AE313" i="3"/>
  <c r="AF313" i="3"/>
  <c r="AG313" i="3"/>
  <c r="AH313" i="3"/>
  <c r="AI313" i="3"/>
  <c r="AJ313" i="3"/>
  <c r="AK313" i="3"/>
  <c r="AM313" i="3" s="1"/>
  <c r="AN313" i="3"/>
  <c r="AB314" i="3"/>
  <c r="AC314" i="3"/>
  <c r="AD314" i="3"/>
  <c r="AE314" i="3"/>
  <c r="AF314" i="3"/>
  <c r="AG314" i="3"/>
  <c r="AH314" i="3"/>
  <c r="AI314" i="3"/>
  <c r="AJ314" i="3"/>
  <c r="AK314" i="3"/>
  <c r="AM314" i="3" s="1"/>
  <c r="AN314" i="3"/>
  <c r="AB315" i="3"/>
  <c r="AC315" i="3"/>
  <c r="AD315" i="3"/>
  <c r="AE315" i="3"/>
  <c r="AF315" i="3"/>
  <c r="AG315" i="3"/>
  <c r="AH315" i="3"/>
  <c r="AI315" i="3"/>
  <c r="AJ315" i="3"/>
  <c r="AK315" i="3"/>
  <c r="AM315" i="3" s="1"/>
  <c r="AN315" i="3"/>
  <c r="AB316" i="3"/>
  <c r="AC316" i="3"/>
  <c r="AD316" i="3"/>
  <c r="AE316" i="3"/>
  <c r="AF316" i="3"/>
  <c r="AG316" i="3"/>
  <c r="AH316" i="3"/>
  <c r="AI316" i="3"/>
  <c r="AJ316" i="3"/>
  <c r="AK316" i="3"/>
  <c r="AM316" i="3" s="1"/>
  <c r="AN316" i="3"/>
  <c r="AB317" i="3"/>
  <c r="AC317" i="3"/>
  <c r="AD317" i="3"/>
  <c r="AE317" i="3"/>
  <c r="AF317" i="3"/>
  <c r="AG317" i="3"/>
  <c r="AH317" i="3"/>
  <c r="AI317" i="3"/>
  <c r="AJ317" i="3"/>
  <c r="AK317" i="3"/>
  <c r="AM317" i="3" s="1"/>
  <c r="AN317" i="3"/>
  <c r="AB318" i="3"/>
  <c r="AC318" i="3"/>
  <c r="AD318" i="3"/>
  <c r="AE318" i="3"/>
  <c r="AF318" i="3"/>
  <c r="AG318" i="3"/>
  <c r="AH318" i="3"/>
  <c r="AI318" i="3"/>
  <c r="AJ318" i="3"/>
  <c r="AK318" i="3"/>
  <c r="AM318" i="3" s="1"/>
  <c r="AN318" i="3"/>
  <c r="AB319" i="3"/>
  <c r="AC319" i="3"/>
  <c r="AD319" i="3"/>
  <c r="AE319" i="3"/>
  <c r="AF319" i="3"/>
  <c r="AG319" i="3"/>
  <c r="AH319" i="3"/>
  <c r="AI319" i="3"/>
  <c r="AJ319" i="3"/>
  <c r="AK319" i="3"/>
  <c r="AM319" i="3" s="1"/>
  <c r="AN319" i="3"/>
  <c r="AB320" i="3"/>
  <c r="AC320" i="3"/>
  <c r="AD320" i="3"/>
  <c r="AE320" i="3"/>
  <c r="AF320" i="3"/>
  <c r="AG320" i="3"/>
  <c r="AH320" i="3"/>
  <c r="AI320" i="3"/>
  <c r="AJ320" i="3"/>
  <c r="AK320" i="3"/>
  <c r="AM320" i="3" s="1"/>
  <c r="AN320" i="3"/>
  <c r="AB321" i="3"/>
  <c r="AC321" i="3"/>
  <c r="AD321" i="3"/>
  <c r="AE321" i="3"/>
  <c r="AF321" i="3"/>
  <c r="AG321" i="3"/>
  <c r="AH321" i="3"/>
  <c r="AI321" i="3"/>
  <c r="AJ321" i="3"/>
  <c r="AK321" i="3"/>
  <c r="AM321" i="3" s="1"/>
  <c r="AN321" i="3"/>
  <c r="AB322" i="3"/>
  <c r="AC322" i="3"/>
  <c r="AD322" i="3"/>
  <c r="AE322" i="3"/>
  <c r="AF322" i="3"/>
  <c r="AG322" i="3"/>
  <c r="AH322" i="3"/>
  <c r="AI322" i="3"/>
  <c r="AJ322" i="3"/>
  <c r="AK322" i="3"/>
  <c r="AM322" i="3" s="1"/>
  <c r="AN322" i="3"/>
  <c r="AB323" i="3"/>
  <c r="AC323" i="3"/>
  <c r="AD323" i="3"/>
  <c r="AE323" i="3"/>
  <c r="AF323" i="3"/>
  <c r="AG323" i="3"/>
  <c r="AH323" i="3"/>
  <c r="AI323" i="3"/>
  <c r="AJ323" i="3"/>
  <c r="AK323" i="3"/>
  <c r="AM323" i="3" s="1"/>
  <c r="AN323" i="3"/>
  <c r="AB324" i="3"/>
  <c r="AC324" i="3"/>
  <c r="AD324" i="3"/>
  <c r="AE324" i="3"/>
  <c r="AF324" i="3"/>
  <c r="AG324" i="3"/>
  <c r="AH324" i="3"/>
  <c r="AI324" i="3"/>
  <c r="AJ324" i="3"/>
  <c r="AK324" i="3"/>
  <c r="AM324" i="3" s="1"/>
  <c r="AN324" i="3"/>
  <c r="AB325" i="3"/>
  <c r="AC325" i="3"/>
  <c r="AD325" i="3"/>
  <c r="AE325" i="3"/>
  <c r="AF325" i="3"/>
  <c r="AG325" i="3"/>
  <c r="AH325" i="3"/>
  <c r="AI325" i="3"/>
  <c r="AJ325" i="3"/>
  <c r="AK325" i="3"/>
  <c r="AM325" i="3" s="1"/>
  <c r="AN325" i="3"/>
  <c r="AB326" i="3"/>
  <c r="AC326" i="3"/>
  <c r="AD326" i="3"/>
  <c r="AE326" i="3"/>
  <c r="AF326" i="3"/>
  <c r="AG326" i="3"/>
  <c r="AH326" i="3"/>
  <c r="AI326" i="3"/>
  <c r="AJ326" i="3"/>
  <c r="AK326" i="3"/>
  <c r="AM326" i="3" s="1"/>
  <c r="AN326" i="3"/>
  <c r="AB327" i="3"/>
  <c r="AC327" i="3"/>
  <c r="AD327" i="3"/>
  <c r="AE327" i="3"/>
  <c r="AF327" i="3"/>
  <c r="AG327" i="3"/>
  <c r="AH327" i="3"/>
  <c r="AI327" i="3"/>
  <c r="AJ327" i="3"/>
  <c r="AK327" i="3"/>
  <c r="AM327" i="3" s="1"/>
  <c r="AN327" i="3"/>
  <c r="AB328" i="3"/>
  <c r="AC328" i="3"/>
  <c r="AD328" i="3"/>
  <c r="AE328" i="3"/>
  <c r="AF328" i="3"/>
  <c r="AG328" i="3"/>
  <c r="AH328" i="3"/>
  <c r="AI328" i="3"/>
  <c r="AJ328" i="3"/>
  <c r="AK328" i="3"/>
  <c r="AM328" i="3" s="1"/>
  <c r="AN328" i="3"/>
  <c r="AB329" i="3"/>
  <c r="AC329" i="3"/>
  <c r="AD329" i="3"/>
  <c r="AE329" i="3"/>
  <c r="AF329" i="3"/>
  <c r="AG329" i="3"/>
  <c r="AH329" i="3"/>
  <c r="AI329" i="3"/>
  <c r="AJ329" i="3"/>
  <c r="AK329" i="3"/>
  <c r="AM329" i="3" s="1"/>
  <c r="AN329" i="3"/>
  <c r="AB330" i="3"/>
  <c r="AC330" i="3"/>
  <c r="AD330" i="3"/>
  <c r="AE330" i="3"/>
  <c r="AF330" i="3"/>
  <c r="AG330" i="3"/>
  <c r="AH330" i="3"/>
  <c r="AI330" i="3"/>
  <c r="AJ330" i="3"/>
  <c r="AK330" i="3"/>
  <c r="AM330" i="3" s="1"/>
  <c r="AN330" i="3"/>
  <c r="AB331" i="3"/>
  <c r="AC331" i="3"/>
  <c r="AD331" i="3"/>
  <c r="AE331" i="3"/>
  <c r="AF331" i="3"/>
  <c r="AG331" i="3"/>
  <c r="AH331" i="3"/>
  <c r="AI331" i="3"/>
  <c r="AJ331" i="3"/>
  <c r="AK331" i="3"/>
  <c r="AM331" i="3" s="1"/>
  <c r="AN331" i="3"/>
  <c r="AB332" i="3"/>
  <c r="AC332" i="3"/>
  <c r="AD332" i="3"/>
  <c r="AE332" i="3"/>
  <c r="AF332" i="3"/>
  <c r="AG332" i="3"/>
  <c r="AH332" i="3"/>
  <c r="AI332" i="3"/>
  <c r="AJ332" i="3"/>
  <c r="AK332" i="3"/>
  <c r="AM332" i="3" s="1"/>
  <c r="AN332" i="3"/>
  <c r="AB333" i="3"/>
  <c r="AC333" i="3"/>
  <c r="AD333" i="3"/>
  <c r="AE333" i="3"/>
  <c r="AF333" i="3"/>
  <c r="AG333" i="3"/>
  <c r="AH333" i="3"/>
  <c r="AI333" i="3"/>
  <c r="AJ333" i="3"/>
  <c r="AK333" i="3"/>
  <c r="AM333" i="3" s="1"/>
  <c r="AN333" i="3"/>
  <c r="AB334" i="3"/>
  <c r="AC334" i="3"/>
  <c r="AD334" i="3"/>
  <c r="AE334" i="3"/>
  <c r="AF334" i="3"/>
  <c r="AG334" i="3"/>
  <c r="AH334" i="3"/>
  <c r="AI334" i="3"/>
  <c r="AJ334" i="3"/>
  <c r="AK334" i="3"/>
  <c r="AM334" i="3" s="1"/>
  <c r="AN334" i="3"/>
  <c r="AB335" i="3"/>
  <c r="AC335" i="3"/>
  <c r="AD335" i="3"/>
  <c r="AE335" i="3"/>
  <c r="AF335" i="3"/>
  <c r="AG335" i="3"/>
  <c r="AH335" i="3"/>
  <c r="AI335" i="3"/>
  <c r="AJ335" i="3"/>
  <c r="AK335" i="3"/>
  <c r="AM335" i="3" s="1"/>
  <c r="AN335" i="3"/>
  <c r="AB336" i="3"/>
  <c r="AC336" i="3"/>
  <c r="AD336" i="3"/>
  <c r="AE336" i="3"/>
  <c r="AF336" i="3"/>
  <c r="AG336" i="3"/>
  <c r="AH336" i="3"/>
  <c r="AI336" i="3"/>
  <c r="AJ336" i="3"/>
  <c r="AK336" i="3"/>
  <c r="AM336" i="3" s="1"/>
  <c r="AN336" i="3"/>
  <c r="AB337" i="3"/>
  <c r="AC337" i="3"/>
  <c r="AD337" i="3"/>
  <c r="AE337" i="3"/>
  <c r="AF337" i="3"/>
  <c r="AG337" i="3"/>
  <c r="AH337" i="3"/>
  <c r="AI337" i="3"/>
  <c r="AJ337" i="3"/>
  <c r="AK337" i="3"/>
  <c r="AM337" i="3" s="1"/>
  <c r="AN337" i="3"/>
  <c r="AB338" i="3"/>
  <c r="AC338" i="3"/>
  <c r="AD338" i="3"/>
  <c r="AE338" i="3"/>
  <c r="AF338" i="3"/>
  <c r="AG338" i="3"/>
  <c r="AH338" i="3"/>
  <c r="AI338" i="3"/>
  <c r="AJ338" i="3"/>
  <c r="AK338" i="3"/>
  <c r="AM338" i="3" s="1"/>
  <c r="AN338" i="3"/>
  <c r="AB339" i="3"/>
  <c r="AC339" i="3"/>
  <c r="AD339" i="3"/>
  <c r="AE339" i="3"/>
  <c r="AF339" i="3"/>
  <c r="AG339" i="3"/>
  <c r="AH339" i="3"/>
  <c r="AI339" i="3"/>
  <c r="AJ339" i="3"/>
  <c r="AK339" i="3"/>
  <c r="AM339" i="3" s="1"/>
  <c r="AN339" i="3"/>
  <c r="AB340" i="3"/>
  <c r="AC340" i="3"/>
  <c r="AD340" i="3"/>
  <c r="AE340" i="3"/>
  <c r="AF340" i="3"/>
  <c r="AG340" i="3"/>
  <c r="AH340" i="3"/>
  <c r="AI340" i="3"/>
  <c r="AJ340" i="3"/>
  <c r="AK340" i="3"/>
  <c r="AM340" i="3" s="1"/>
  <c r="AN340" i="3"/>
  <c r="AB341" i="3"/>
  <c r="AC341" i="3"/>
  <c r="AD341" i="3"/>
  <c r="AE341" i="3"/>
  <c r="AF341" i="3"/>
  <c r="AG341" i="3"/>
  <c r="AH341" i="3"/>
  <c r="AI341" i="3"/>
  <c r="AJ341" i="3"/>
  <c r="AK341" i="3"/>
  <c r="AM341" i="3" s="1"/>
  <c r="AN341" i="3"/>
  <c r="AB342" i="3"/>
  <c r="AC342" i="3"/>
  <c r="AD342" i="3"/>
  <c r="AE342" i="3"/>
  <c r="AF342" i="3"/>
  <c r="AG342" i="3"/>
  <c r="AH342" i="3"/>
  <c r="AI342" i="3"/>
  <c r="AJ342" i="3"/>
  <c r="AK342" i="3"/>
  <c r="AM342" i="3" s="1"/>
  <c r="AN342" i="3"/>
  <c r="AB343" i="3"/>
  <c r="AC343" i="3"/>
  <c r="AD343" i="3"/>
  <c r="AE343" i="3"/>
  <c r="AF343" i="3"/>
  <c r="AG343" i="3"/>
  <c r="AH343" i="3"/>
  <c r="AI343" i="3"/>
  <c r="AJ343" i="3"/>
  <c r="AK343" i="3"/>
  <c r="AM343" i="3" s="1"/>
  <c r="AN343" i="3"/>
  <c r="AB344" i="3"/>
  <c r="AC344" i="3"/>
  <c r="AD344" i="3"/>
  <c r="AE344" i="3"/>
  <c r="AF344" i="3"/>
  <c r="AG344" i="3"/>
  <c r="AH344" i="3"/>
  <c r="AI344" i="3"/>
  <c r="AJ344" i="3"/>
  <c r="AK344" i="3"/>
  <c r="AM344" i="3" s="1"/>
  <c r="AN344" i="3"/>
  <c r="AB345" i="3"/>
  <c r="AC345" i="3"/>
  <c r="AD345" i="3"/>
  <c r="AE345" i="3"/>
  <c r="AF345" i="3"/>
  <c r="AG345" i="3"/>
  <c r="AH345" i="3"/>
  <c r="AI345" i="3"/>
  <c r="AJ345" i="3"/>
  <c r="AK345" i="3"/>
  <c r="AM345" i="3" s="1"/>
  <c r="AN345" i="3"/>
  <c r="AB346" i="3"/>
  <c r="AC346" i="3"/>
  <c r="AD346" i="3"/>
  <c r="AE346" i="3"/>
  <c r="AF346" i="3"/>
  <c r="AG346" i="3"/>
  <c r="AH346" i="3"/>
  <c r="AI346" i="3"/>
  <c r="AJ346" i="3"/>
  <c r="AK346" i="3"/>
  <c r="AM346" i="3" s="1"/>
  <c r="AN346" i="3"/>
  <c r="AB347" i="3"/>
  <c r="AC347" i="3"/>
  <c r="AD347" i="3"/>
  <c r="AE347" i="3"/>
  <c r="AF347" i="3"/>
  <c r="AG347" i="3"/>
  <c r="AH347" i="3"/>
  <c r="AI347" i="3"/>
  <c r="AJ347" i="3"/>
  <c r="AK347" i="3"/>
  <c r="AM347" i="3" s="1"/>
  <c r="AN347" i="3"/>
  <c r="AB348" i="3"/>
  <c r="AC348" i="3"/>
  <c r="AD348" i="3"/>
  <c r="AE348" i="3"/>
  <c r="AF348" i="3"/>
  <c r="AG348" i="3"/>
  <c r="AH348" i="3"/>
  <c r="AI348" i="3"/>
  <c r="AJ348" i="3"/>
  <c r="AK348" i="3"/>
  <c r="AM348" i="3" s="1"/>
  <c r="AN348" i="3"/>
  <c r="AB349" i="3"/>
  <c r="AC349" i="3"/>
  <c r="AD349" i="3"/>
  <c r="AE349" i="3"/>
  <c r="AF349" i="3"/>
  <c r="AG349" i="3"/>
  <c r="AH349" i="3"/>
  <c r="AI349" i="3"/>
  <c r="AJ349" i="3"/>
  <c r="AK349" i="3"/>
  <c r="AM349" i="3" s="1"/>
  <c r="AN349" i="3"/>
  <c r="AB350" i="3"/>
  <c r="AC350" i="3"/>
  <c r="AD350" i="3"/>
  <c r="AE350" i="3"/>
  <c r="AF350" i="3"/>
  <c r="AG350" i="3"/>
  <c r="AH350" i="3"/>
  <c r="AI350" i="3"/>
  <c r="AJ350" i="3"/>
  <c r="AK350" i="3"/>
  <c r="AM350" i="3" s="1"/>
  <c r="AN350" i="3"/>
  <c r="AB351" i="3"/>
  <c r="AC351" i="3"/>
  <c r="AD351" i="3"/>
  <c r="AE351" i="3"/>
  <c r="AF351" i="3"/>
  <c r="AG351" i="3"/>
  <c r="AH351" i="3"/>
  <c r="AI351" i="3"/>
  <c r="AJ351" i="3"/>
  <c r="AK351" i="3"/>
  <c r="AM351" i="3" s="1"/>
  <c r="AN351" i="3"/>
  <c r="AB352" i="3"/>
  <c r="AC352" i="3"/>
  <c r="AD352" i="3"/>
  <c r="AE352" i="3"/>
  <c r="AF352" i="3"/>
  <c r="AG352" i="3"/>
  <c r="AH352" i="3"/>
  <c r="AI352" i="3"/>
  <c r="AJ352" i="3"/>
  <c r="AK352" i="3"/>
  <c r="AM352" i="3" s="1"/>
  <c r="AN352" i="3"/>
  <c r="AB353" i="3"/>
  <c r="AC353" i="3"/>
  <c r="AD353" i="3"/>
  <c r="AE353" i="3"/>
  <c r="AF353" i="3"/>
  <c r="AG353" i="3"/>
  <c r="AH353" i="3"/>
  <c r="AI353" i="3"/>
  <c r="AJ353" i="3"/>
  <c r="AK353" i="3"/>
  <c r="AM353" i="3" s="1"/>
  <c r="AN353" i="3"/>
  <c r="AB354" i="3"/>
  <c r="AC354" i="3"/>
  <c r="AD354" i="3"/>
  <c r="AE354" i="3"/>
  <c r="AF354" i="3"/>
  <c r="AG354" i="3"/>
  <c r="AH354" i="3"/>
  <c r="AI354" i="3"/>
  <c r="AJ354" i="3"/>
  <c r="AK354" i="3"/>
  <c r="AM354" i="3" s="1"/>
  <c r="AN354" i="3"/>
  <c r="AB355" i="3"/>
  <c r="AC355" i="3"/>
  <c r="AD355" i="3"/>
  <c r="AE355" i="3"/>
  <c r="AF355" i="3"/>
  <c r="AG355" i="3"/>
  <c r="AH355" i="3"/>
  <c r="AI355" i="3"/>
  <c r="AJ355" i="3"/>
  <c r="AK355" i="3"/>
  <c r="AM355" i="3" s="1"/>
  <c r="AN355" i="3"/>
  <c r="AB356" i="3"/>
  <c r="AC356" i="3"/>
  <c r="AD356" i="3"/>
  <c r="AE356" i="3"/>
  <c r="AF356" i="3"/>
  <c r="AG356" i="3"/>
  <c r="AH356" i="3"/>
  <c r="AI356" i="3"/>
  <c r="AJ356" i="3"/>
  <c r="AK356" i="3"/>
  <c r="AM356" i="3" s="1"/>
  <c r="AN356" i="3"/>
  <c r="AB357" i="3"/>
  <c r="AC357" i="3"/>
  <c r="AD357" i="3"/>
  <c r="AE357" i="3"/>
  <c r="AF357" i="3"/>
  <c r="AG357" i="3"/>
  <c r="AH357" i="3"/>
  <c r="AI357" i="3"/>
  <c r="AJ357" i="3"/>
  <c r="AK357" i="3"/>
  <c r="AM357" i="3" s="1"/>
  <c r="AN357" i="3"/>
  <c r="AB358" i="3"/>
  <c r="AC358" i="3"/>
  <c r="AD358" i="3"/>
  <c r="AE358" i="3"/>
  <c r="AF358" i="3"/>
  <c r="AG358" i="3"/>
  <c r="AH358" i="3"/>
  <c r="AI358" i="3"/>
  <c r="AJ358" i="3"/>
  <c r="AK358" i="3"/>
  <c r="AM358" i="3" s="1"/>
  <c r="AN358" i="3"/>
  <c r="AB359" i="3"/>
  <c r="AC359" i="3"/>
  <c r="AD359" i="3"/>
  <c r="AE359" i="3"/>
  <c r="AF359" i="3"/>
  <c r="AG359" i="3"/>
  <c r="AH359" i="3"/>
  <c r="AI359" i="3"/>
  <c r="AJ359" i="3"/>
  <c r="AK359" i="3"/>
  <c r="AM359" i="3" s="1"/>
  <c r="AN359" i="3"/>
  <c r="AB360" i="3"/>
  <c r="AC360" i="3"/>
  <c r="AD360" i="3"/>
  <c r="AE360" i="3"/>
  <c r="AF360" i="3"/>
  <c r="AG360" i="3"/>
  <c r="AH360" i="3"/>
  <c r="AI360" i="3"/>
  <c r="AJ360" i="3"/>
  <c r="AK360" i="3"/>
  <c r="AM360" i="3" s="1"/>
  <c r="AN360" i="3"/>
  <c r="AB361" i="3"/>
  <c r="AC361" i="3"/>
  <c r="AD361" i="3"/>
  <c r="AE361" i="3"/>
  <c r="AF361" i="3"/>
  <c r="AG361" i="3"/>
  <c r="AH361" i="3"/>
  <c r="AI361" i="3"/>
  <c r="AJ361" i="3"/>
  <c r="AK361" i="3"/>
  <c r="AM361" i="3" s="1"/>
  <c r="AN361" i="3"/>
  <c r="AB362" i="3"/>
  <c r="AC362" i="3"/>
  <c r="AD362" i="3"/>
  <c r="AE362" i="3"/>
  <c r="AF362" i="3"/>
  <c r="AG362" i="3"/>
  <c r="AH362" i="3"/>
  <c r="AI362" i="3"/>
  <c r="AJ362" i="3"/>
  <c r="AK362" i="3"/>
  <c r="AM362" i="3" s="1"/>
  <c r="AN362" i="3"/>
  <c r="AB363" i="3"/>
  <c r="AC363" i="3"/>
  <c r="AD363" i="3"/>
  <c r="AE363" i="3"/>
  <c r="AF363" i="3"/>
  <c r="AG363" i="3"/>
  <c r="AH363" i="3"/>
  <c r="AI363" i="3"/>
  <c r="AJ363" i="3"/>
  <c r="AK363" i="3"/>
  <c r="AM363" i="3" s="1"/>
  <c r="AN363" i="3"/>
  <c r="AB364" i="3"/>
  <c r="AC364" i="3"/>
  <c r="AD364" i="3"/>
  <c r="AE364" i="3"/>
  <c r="AF364" i="3"/>
  <c r="AG364" i="3"/>
  <c r="AH364" i="3"/>
  <c r="AI364" i="3"/>
  <c r="AJ364" i="3"/>
  <c r="AK364" i="3"/>
  <c r="AM364" i="3" s="1"/>
  <c r="AN364" i="3"/>
  <c r="AB365" i="3"/>
  <c r="AC365" i="3"/>
  <c r="AD365" i="3"/>
  <c r="AE365" i="3"/>
  <c r="AF365" i="3"/>
  <c r="AG365" i="3"/>
  <c r="AH365" i="3"/>
  <c r="AI365" i="3"/>
  <c r="AJ365" i="3"/>
  <c r="AK365" i="3"/>
  <c r="AM365" i="3" s="1"/>
  <c r="AN365" i="3"/>
  <c r="AB366" i="3"/>
  <c r="AC366" i="3"/>
  <c r="AD366" i="3"/>
  <c r="AE366" i="3"/>
  <c r="AF366" i="3"/>
  <c r="AG366" i="3"/>
  <c r="AH366" i="3"/>
  <c r="AI366" i="3"/>
  <c r="AJ366" i="3"/>
  <c r="AK366" i="3"/>
  <c r="AM366" i="3" s="1"/>
  <c r="AN366" i="3"/>
  <c r="AB367" i="3"/>
  <c r="AC367" i="3"/>
  <c r="AD367" i="3"/>
  <c r="AE367" i="3"/>
  <c r="AF367" i="3"/>
  <c r="AG367" i="3"/>
  <c r="AH367" i="3"/>
  <c r="AI367" i="3"/>
  <c r="AJ367" i="3"/>
  <c r="AK367" i="3"/>
  <c r="AM367" i="3" s="1"/>
  <c r="AN367" i="3"/>
  <c r="AB368" i="3"/>
  <c r="AC368" i="3"/>
  <c r="AD368" i="3"/>
  <c r="AE368" i="3"/>
  <c r="AF368" i="3"/>
  <c r="AG368" i="3"/>
  <c r="AH368" i="3"/>
  <c r="AI368" i="3"/>
  <c r="AJ368" i="3"/>
  <c r="AK368" i="3"/>
  <c r="AM368" i="3" s="1"/>
  <c r="AN368" i="3"/>
  <c r="AB369" i="3"/>
  <c r="AC369" i="3"/>
  <c r="AD369" i="3"/>
  <c r="AE369" i="3"/>
  <c r="AF369" i="3"/>
  <c r="AG369" i="3"/>
  <c r="AH369" i="3"/>
  <c r="AI369" i="3"/>
  <c r="AJ369" i="3"/>
  <c r="AK369" i="3"/>
  <c r="AM369" i="3" s="1"/>
  <c r="AN369" i="3"/>
  <c r="AB370" i="3"/>
  <c r="AC370" i="3"/>
  <c r="AD370" i="3"/>
  <c r="AE370" i="3"/>
  <c r="AF370" i="3"/>
  <c r="AG370" i="3"/>
  <c r="AH370" i="3"/>
  <c r="AI370" i="3"/>
  <c r="AJ370" i="3"/>
  <c r="AK370" i="3"/>
  <c r="AM370" i="3" s="1"/>
  <c r="AN370" i="3"/>
  <c r="AB371" i="3"/>
  <c r="AC371" i="3"/>
  <c r="AD371" i="3"/>
  <c r="AE371" i="3"/>
  <c r="AF371" i="3"/>
  <c r="AG371" i="3"/>
  <c r="AH371" i="3"/>
  <c r="AI371" i="3"/>
  <c r="AJ371" i="3"/>
  <c r="AK371" i="3"/>
  <c r="AM371" i="3" s="1"/>
  <c r="AN371" i="3"/>
  <c r="AB372" i="3"/>
  <c r="AC372" i="3"/>
  <c r="AD372" i="3"/>
  <c r="AE372" i="3"/>
  <c r="AF372" i="3"/>
  <c r="AG372" i="3"/>
  <c r="AH372" i="3"/>
  <c r="AI372" i="3"/>
  <c r="AJ372" i="3"/>
  <c r="AK372" i="3"/>
  <c r="AM372" i="3" s="1"/>
  <c r="AN372" i="3"/>
  <c r="AB373" i="3"/>
  <c r="AC373" i="3"/>
  <c r="AD373" i="3"/>
  <c r="AE373" i="3"/>
  <c r="AF373" i="3"/>
  <c r="AG373" i="3"/>
  <c r="AH373" i="3"/>
  <c r="AI373" i="3"/>
  <c r="AJ373" i="3"/>
  <c r="AK373" i="3"/>
  <c r="AM373" i="3" s="1"/>
  <c r="AN373" i="3"/>
  <c r="AB374" i="3"/>
  <c r="AC374" i="3"/>
  <c r="AD374" i="3"/>
  <c r="AE374" i="3"/>
  <c r="AF374" i="3"/>
  <c r="AG374" i="3"/>
  <c r="AH374" i="3"/>
  <c r="AI374" i="3"/>
  <c r="AJ374" i="3"/>
  <c r="AK374" i="3"/>
  <c r="AM374" i="3" s="1"/>
  <c r="AN374" i="3"/>
  <c r="AB375" i="3"/>
  <c r="AC375" i="3"/>
  <c r="AD375" i="3"/>
  <c r="AE375" i="3"/>
  <c r="AF375" i="3"/>
  <c r="AG375" i="3"/>
  <c r="AH375" i="3"/>
  <c r="AI375" i="3"/>
  <c r="AJ375" i="3"/>
  <c r="AK375" i="3"/>
  <c r="AM375" i="3" s="1"/>
  <c r="AN375" i="3"/>
  <c r="AB376" i="3"/>
  <c r="AC376" i="3"/>
  <c r="AD376" i="3"/>
  <c r="AE376" i="3"/>
  <c r="AF376" i="3"/>
  <c r="AG376" i="3"/>
  <c r="AH376" i="3"/>
  <c r="AI376" i="3"/>
  <c r="AJ376" i="3"/>
  <c r="AK376" i="3"/>
  <c r="AM376" i="3" s="1"/>
  <c r="AN376" i="3"/>
  <c r="AB377" i="3"/>
  <c r="AC377" i="3"/>
  <c r="AD377" i="3"/>
  <c r="AE377" i="3"/>
  <c r="AF377" i="3"/>
  <c r="AG377" i="3"/>
  <c r="AH377" i="3"/>
  <c r="AI377" i="3"/>
  <c r="AJ377" i="3"/>
  <c r="AK377" i="3"/>
  <c r="AM377" i="3" s="1"/>
  <c r="AN377" i="3"/>
  <c r="AB378" i="3"/>
  <c r="AC378" i="3"/>
  <c r="AD378" i="3"/>
  <c r="AE378" i="3"/>
  <c r="AF378" i="3"/>
  <c r="AG378" i="3"/>
  <c r="AH378" i="3"/>
  <c r="AI378" i="3"/>
  <c r="AJ378" i="3"/>
  <c r="AK378" i="3"/>
  <c r="AM378" i="3" s="1"/>
  <c r="AN378" i="3"/>
  <c r="AB379" i="3"/>
  <c r="AC379" i="3"/>
  <c r="AD379" i="3"/>
  <c r="AE379" i="3"/>
  <c r="AF379" i="3"/>
  <c r="AG379" i="3"/>
  <c r="AH379" i="3"/>
  <c r="AI379" i="3"/>
  <c r="AJ379" i="3"/>
  <c r="AK379" i="3"/>
  <c r="AM379" i="3" s="1"/>
  <c r="AN379" i="3"/>
  <c r="AB380" i="3"/>
  <c r="AC380" i="3"/>
  <c r="AD380" i="3"/>
  <c r="AE380" i="3"/>
  <c r="AF380" i="3"/>
  <c r="AG380" i="3"/>
  <c r="AH380" i="3"/>
  <c r="AI380" i="3"/>
  <c r="AJ380" i="3"/>
  <c r="AK380" i="3"/>
  <c r="AM380" i="3" s="1"/>
  <c r="AN380" i="3"/>
  <c r="AB381" i="3"/>
  <c r="AC381" i="3"/>
  <c r="AD381" i="3"/>
  <c r="AE381" i="3"/>
  <c r="AF381" i="3"/>
  <c r="AG381" i="3"/>
  <c r="AH381" i="3"/>
  <c r="AI381" i="3"/>
  <c r="AJ381" i="3"/>
  <c r="AK381" i="3"/>
  <c r="AM381" i="3" s="1"/>
  <c r="AN381" i="3"/>
  <c r="AB382" i="3"/>
  <c r="AC382" i="3"/>
  <c r="AD382" i="3"/>
  <c r="AE382" i="3"/>
  <c r="AF382" i="3"/>
  <c r="AG382" i="3"/>
  <c r="AH382" i="3"/>
  <c r="AI382" i="3"/>
  <c r="AJ382" i="3"/>
  <c r="AK382" i="3"/>
  <c r="AM382" i="3" s="1"/>
  <c r="AN382" i="3"/>
  <c r="AB383" i="3"/>
  <c r="AC383" i="3"/>
  <c r="AD383" i="3"/>
  <c r="AE383" i="3"/>
  <c r="AF383" i="3"/>
  <c r="AG383" i="3"/>
  <c r="AH383" i="3"/>
  <c r="AI383" i="3"/>
  <c r="AJ383" i="3"/>
  <c r="AK383" i="3"/>
  <c r="AM383" i="3" s="1"/>
  <c r="AN383" i="3"/>
  <c r="AB384" i="3"/>
  <c r="AC384" i="3"/>
  <c r="AD384" i="3"/>
  <c r="AE384" i="3"/>
  <c r="AF384" i="3"/>
  <c r="AG384" i="3"/>
  <c r="AH384" i="3"/>
  <c r="AI384" i="3"/>
  <c r="AJ384" i="3"/>
  <c r="AK384" i="3"/>
  <c r="AM384" i="3" s="1"/>
  <c r="AN384" i="3"/>
  <c r="AB385" i="3"/>
  <c r="AC385" i="3"/>
  <c r="AD385" i="3"/>
  <c r="AE385" i="3"/>
  <c r="AF385" i="3"/>
  <c r="AG385" i="3"/>
  <c r="AH385" i="3"/>
  <c r="AI385" i="3"/>
  <c r="AJ385" i="3"/>
  <c r="AK385" i="3"/>
  <c r="AM385" i="3" s="1"/>
  <c r="AN385" i="3"/>
  <c r="AB386" i="3"/>
  <c r="AC386" i="3"/>
  <c r="AD386" i="3"/>
  <c r="AE386" i="3"/>
  <c r="AF386" i="3"/>
  <c r="AG386" i="3"/>
  <c r="AH386" i="3"/>
  <c r="AI386" i="3"/>
  <c r="AJ386" i="3"/>
  <c r="AK386" i="3"/>
  <c r="AM386" i="3" s="1"/>
  <c r="AN386" i="3"/>
  <c r="AB387" i="3"/>
  <c r="AC387" i="3"/>
  <c r="AD387" i="3"/>
  <c r="AE387" i="3"/>
  <c r="AF387" i="3"/>
  <c r="AG387" i="3"/>
  <c r="AH387" i="3"/>
  <c r="AI387" i="3"/>
  <c r="AJ387" i="3"/>
  <c r="AK387" i="3"/>
  <c r="AM387" i="3" s="1"/>
  <c r="AN387" i="3"/>
  <c r="AB388" i="3"/>
  <c r="AC388" i="3"/>
  <c r="AD388" i="3"/>
  <c r="AE388" i="3"/>
  <c r="AF388" i="3"/>
  <c r="AG388" i="3"/>
  <c r="AH388" i="3"/>
  <c r="AI388" i="3"/>
  <c r="AJ388" i="3"/>
  <c r="AK388" i="3"/>
  <c r="AM388" i="3" s="1"/>
  <c r="AN388" i="3"/>
  <c r="AB389" i="3"/>
  <c r="AC389" i="3"/>
  <c r="AD389" i="3"/>
  <c r="AE389" i="3"/>
  <c r="AF389" i="3"/>
  <c r="AG389" i="3"/>
  <c r="AH389" i="3"/>
  <c r="AI389" i="3"/>
  <c r="AJ389" i="3"/>
  <c r="AK389" i="3"/>
  <c r="AM389" i="3" s="1"/>
  <c r="AN389" i="3"/>
  <c r="AB390" i="3"/>
  <c r="AC390" i="3"/>
  <c r="AD390" i="3"/>
  <c r="AE390" i="3"/>
  <c r="AF390" i="3"/>
  <c r="AG390" i="3"/>
  <c r="AH390" i="3"/>
  <c r="AI390" i="3"/>
  <c r="AJ390" i="3"/>
  <c r="AK390" i="3"/>
  <c r="AM390" i="3" s="1"/>
  <c r="AN390" i="3"/>
  <c r="AB391" i="3"/>
  <c r="AC391" i="3"/>
  <c r="AD391" i="3"/>
  <c r="AE391" i="3"/>
  <c r="AF391" i="3"/>
  <c r="AG391" i="3"/>
  <c r="AH391" i="3"/>
  <c r="AI391" i="3"/>
  <c r="AJ391" i="3"/>
  <c r="AK391" i="3"/>
  <c r="AM391" i="3" s="1"/>
  <c r="AN391" i="3"/>
  <c r="AB392" i="3"/>
  <c r="AC392" i="3"/>
  <c r="AD392" i="3"/>
  <c r="AE392" i="3"/>
  <c r="AF392" i="3"/>
  <c r="AG392" i="3"/>
  <c r="AH392" i="3"/>
  <c r="AI392" i="3"/>
  <c r="AJ392" i="3"/>
  <c r="AK392" i="3"/>
  <c r="AM392" i="3" s="1"/>
  <c r="AN392" i="3"/>
  <c r="AB393" i="3"/>
  <c r="AC393" i="3"/>
  <c r="AD393" i="3"/>
  <c r="AE393" i="3"/>
  <c r="AF393" i="3"/>
  <c r="AG393" i="3"/>
  <c r="AH393" i="3"/>
  <c r="AI393" i="3"/>
  <c r="AJ393" i="3"/>
  <c r="AK393" i="3"/>
  <c r="AM393" i="3" s="1"/>
  <c r="AN393" i="3"/>
  <c r="AB394" i="3"/>
  <c r="AC394" i="3"/>
  <c r="AD394" i="3"/>
  <c r="AE394" i="3"/>
  <c r="AF394" i="3"/>
  <c r="AG394" i="3"/>
  <c r="AH394" i="3"/>
  <c r="AI394" i="3"/>
  <c r="AJ394" i="3"/>
  <c r="AK394" i="3"/>
  <c r="AM394" i="3" s="1"/>
  <c r="AN394" i="3"/>
  <c r="AB395" i="3"/>
  <c r="AC395" i="3"/>
  <c r="AD395" i="3"/>
  <c r="AE395" i="3"/>
  <c r="AF395" i="3"/>
  <c r="AG395" i="3"/>
  <c r="AH395" i="3"/>
  <c r="AI395" i="3"/>
  <c r="AJ395" i="3"/>
  <c r="AK395" i="3"/>
  <c r="AM395" i="3" s="1"/>
  <c r="AN395" i="3"/>
  <c r="AB396" i="3"/>
  <c r="AC396" i="3"/>
  <c r="AD396" i="3"/>
  <c r="AE396" i="3"/>
  <c r="AF396" i="3"/>
  <c r="AG396" i="3"/>
  <c r="AH396" i="3"/>
  <c r="AI396" i="3"/>
  <c r="AJ396" i="3"/>
  <c r="AK396" i="3"/>
  <c r="AM396" i="3" s="1"/>
  <c r="AN396" i="3"/>
  <c r="AB397" i="3"/>
  <c r="AC397" i="3"/>
  <c r="AD397" i="3"/>
  <c r="AE397" i="3"/>
  <c r="AF397" i="3"/>
  <c r="AG397" i="3"/>
  <c r="AH397" i="3"/>
  <c r="AI397" i="3"/>
  <c r="AJ397" i="3"/>
  <c r="AK397" i="3"/>
  <c r="AM397" i="3" s="1"/>
  <c r="AN397" i="3"/>
  <c r="AB398" i="3"/>
  <c r="AC398" i="3"/>
  <c r="AD398" i="3"/>
  <c r="AE398" i="3"/>
  <c r="AF398" i="3"/>
  <c r="AG398" i="3"/>
  <c r="AH398" i="3"/>
  <c r="AI398" i="3"/>
  <c r="AJ398" i="3"/>
  <c r="AK398" i="3"/>
  <c r="AM398" i="3" s="1"/>
  <c r="AN398" i="3"/>
  <c r="AB399" i="3"/>
  <c r="AC399" i="3"/>
  <c r="AD399" i="3"/>
  <c r="AE399" i="3"/>
  <c r="AF399" i="3"/>
  <c r="AG399" i="3"/>
  <c r="AH399" i="3"/>
  <c r="AI399" i="3"/>
  <c r="AJ399" i="3"/>
  <c r="AK399" i="3"/>
  <c r="AM399" i="3" s="1"/>
  <c r="AN399" i="3"/>
  <c r="AB400" i="3"/>
  <c r="AC400" i="3"/>
  <c r="AD400" i="3"/>
  <c r="AE400" i="3"/>
  <c r="AF400" i="3"/>
  <c r="AG400" i="3"/>
  <c r="AH400" i="3"/>
  <c r="AI400" i="3"/>
  <c r="AJ400" i="3"/>
  <c r="AK400" i="3"/>
  <c r="AM400" i="3" s="1"/>
  <c r="AN400" i="3"/>
  <c r="AB401" i="3"/>
  <c r="AC401" i="3"/>
  <c r="AD401" i="3"/>
  <c r="AE401" i="3"/>
  <c r="AF401" i="3"/>
  <c r="AG401" i="3"/>
  <c r="AH401" i="3"/>
  <c r="AI401" i="3"/>
  <c r="AJ401" i="3"/>
  <c r="AK401" i="3"/>
  <c r="AM401" i="3" s="1"/>
  <c r="AN401" i="3"/>
  <c r="AB402" i="3"/>
  <c r="AC402" i="3"/>
  <c r="AD402" i="3"/>
  <c r="AE402" i="3"/>
  <c r="AF402" i="3"/>
  <c r="AG402" i="3"/>
  <c r="AH402" i="3"/>
  <c r="AI402" i="3"/>
  <c r="AJ402" i="3"/>
  <c r="AK402" i="3"/>
  <c r="AM402" i="3" s="1"/>
  <c r="AN402" i="3"/>
  <c r="AB403" i="3"/>
  <c r="AC403" i="3"/>
  <c r="AD403" i="3"/>
  <c r="AE403" i="3"/>
  <c r="AF403" i="3"/>
  <c r="AG403" i="3"/>
  <c r="AH403" i="3"/>
  <c r="AI403" i="3"/>
  <c r="AJ403" i="3"/>
  <c r="AK403" i="3"/>
  <c r="AM403" i="3" s="1"/>
  <c r="AN403" i="3"/>
  <c r="AB404" i="3"/>
  <c r="AC404" i="3"/>
  <c r="AD404" i="3"/>
  <c r="AE404" i="3"/>
  <c r="AF404" i="3"/>
  <c r="AG404" i="3"/>
  <c r="AH404" i="3"/>
  <c r="AI404" i="3"/>
  <c r="AJ404" i="3"/>
  <c r="AK404" i="3"/>
  <c r="AM404" i="3" s="1"/>
  <c r="AN404" i="3"/>
  <c r="AB405" i="3"/>
  <c r="AC405" i="3"/>
  <c r="AD405" i="3"/>
  <c r="AE405" i="3"/>
  <c r="AF405" i="3"/>
  <c r="AG405" i="3"/>
  <c r="AH405" i="3"/>
  <c r="AI405" i="3"/>
  <c r="AJ405" i="3"/>
  <c r="AK405" i="3"/>
  <c r="AM405" i="3" s="1"/>
  <c r="AN405" i="3"/>
  <c r="AB406" i="3"/>
  <c r="AC406" i="3"/>
  <c r="AD406" i="3"/>
  <c r="AE406" i="3"/>
  <c r="AF406" i="3"/>
  <c r="AG406" i="3"/>
  <c r="AH406" i="3"/>
  <c r="AI406" i="3"/>
  <c r="AJ406" i="3"/>
  <c r="AK406" i="3"/>
  <c r="AM406" i="3" s="1"/>
  <c r="AN406" i="3"/>
  <c r="AB407" i="3"/>
  <c r="AC407" i="3"/>
  <c r="AD407" i="3"/>
  <c r="AE407" i="3"/>
  <c r="AF407" i="3"/>
  <c r="AG407" i="3"/>
  <c r="AH407" i="3"/>
  <c r="AI407" i="3"/>
  <c r="AJ407" i="3"/>
  <c r="AK407" i="3"/>
  <c r="AM407" i="3" s="1"/>
  <c r="AN407" i="3"/>
  <c r="AB408" i="3"/>
  <c r="AC408" i="3"/>
  <c r="AD408" i="3"/>
  <c r="AE408" i="3"/>
  <c r="AF408" i="3"/>
  <c r="AG408" i="3"/>
  <c r="AH408" i="3"/>
  <c r="AI408" i="3"/>
  <c r="AJ408" i="3"/>
  <c r="AK408" i="3"/>
  <c r="AM408" i="3" s="1"/>
  <c r="AN408" i="3"/>
  <c r="AB409" i="3"/>
  <c r="AC409" i="3"/>
  <c r="AD409" i="3"/>
  <c r="AE409" i="3"/>
  <c r="AF409" i="3"/>
  <c r="AG409" i="3"/>
  <c r="AH409" i="3"/>
  <c r="AI409" i="3"/>
  <c r="AJ409" i="3"/>
  <c r="AK409" i="3"/>
  <c r="AM409" i="3" s="1"/>
  <c r="AN409" i="3"/>
  <c r="AB410" i="3"/>
  <c r="AC410" i="3"/>
  <c r="AD410" i="3"/>
  <c r="AE410" i="3"/>
  <c r="AF410" i="3"/>
  <c r="AG410" i="3"/>
  <c r="AH410" i="3"/>
  <c r="AI410" i="3"/>
  <c r="AJ410" i="3"/>
  <c r="AK410" i="3"/>
  <c r="AM410" i="3" s="1"/>
  <c r="AN410" i="3"/>
  <c r="AB411" i="3"/>
  <c r="AC411" i="3"/>
  <c r="AD411" i="3"/>
  <c r="AE411" i="3"/>
  <c r="AF411" i="3"/>
  <c r="AG411" i="3"/>
  <c r="AH411" i="3"/>
  <c r="AI411" i="3"/>
  <c r="AJ411" i="3"/>
  <c r="AK411" i="3"/>
  <c r="AM411" i="3" s="1"/>
  <c r="AN411" i="3"/>
  <c r="AB412" i="3"/>
  <c r="AC412" i="3"/>
  <c r="AD412" i="3"/>
  <c r="AE412" i="3"/>
  <c r="AF412" i="3"/>
  <c r="AG412" i="3"/>
  <c r="AH412" i="3"/>
  <c r="AI412" i="3"/>
  <c r="AJ412" i="3"/>
  <c r="AK412" i="3"/>
  <c r="AM412" i="3" s="1"/>
  <c r="AN412" i="3"/>
  <c r="AB413" i="3"/>
  <c r="AC413" i="3"/>
  <c r="AD413" i="3"/>
  <c r="AE413" i="3"/>
  <c r="AF413" i="3"/>
  <c r="AG413" i="3"/>
  <c r="AH413" i="3"/>
  <c r="AI413" i="3"/>
  <c r="AJ413" i="3"/>
  <c r="AK413" i="3"/>
  <c r="AM413" i="3" s="1"/>
  <c r="AN413" i="3"/>
  <c r="AB414" i="3"/>
  <c r="AC414" i="3"/>
  <c r="AD414" i="3"/>
  <c r="AE414" i="3"/>
  <c r="AF414" i="3"/>
  <c r="AG414" i="3"/>
  <c r="AH414" i="3"/>
  <c r="AI414" i="3"/>
  <c r="AJ414" i="3"/>
  <c r="AK414" i="3"/>
  <c r="AM414" i="3" s="1"/>
  <c r="AN414" i="3"/>
  <c r="AB415" i="3"/>
  <c r="AC415" i="3"/>
  <c r="AD415" i="3"/>
  <c r="AE415" i="3"/>
  <c r="AF415" i="3"/>
  <c r="AG415" i="3"/>
  <c r="AH415" i="3"/>
  <c r="AI415" i="3"/>
  <c r="AJ415" i="3"/>
  <c r="AK415" i="3"/>
  <c r="AM415" i="3" s="1"/>
  <c r="AN415" i="3"/>
  <c r="AB416" i="3"/>
  <c r="AC416" i="3"/>
  <c r="AD416" i="3"/>
  <c r="AE416" i="3"/>
  <c r="AF416" i="3"/>
  <c r="AG416" i="3"/>
  <c r="AH416" i="3"/>
  <c r="AI416" i="3"/>
  <c r="AJ416" i="3"/>
  <c r="AK416" i="3"/>
  <c r="AM416" i="3" s="1"/>
  <c r="AN416" i="3"/>
  <c r="AB417" i="3"/>
  <c r="AC417" i="3"/>
  <c r="AD417" i="3"/>
  <c r="AE417" i="3"/>
  <c r="AF417" i="3"/>
  <c r="AG417" i="3"/>
  <c r="AH417" i="3"/>
  <c r="AI417" i="3"/>
  <c r="AJ417" i="3"/>
  <c r="AK417" i="3"/>
  <c r="AM417" i="3" s="1"/>
  <c r="AN417" i="3"/>
  <c r="AB418" i="3"/>
  <c r="AC418" i="3"/>
  <c r="AD418" i="3"/>
  <c r="AE418" i="3"/>
  <c r="AF418" i="3"/>
  <c r="AG418" i="3"/>
  <c r="AH418" i="3"/>
  <c r="AI418" i="3"/>
  <c r="AJ418" i="3"/>
  <c r="AK418" i="3"/>
  <c r="AM418" i="3" s="1"/>
  <c r="AN418" i="3"/>
  <c r="AB419" i="3"/>
  <c r="AC419" i="3"/>
  <c r="AD419" i="3"/>
  <c r="AE419" i="3"/>
  <c r="AF419" i="3"/>
  <c r="AG419" i="3"/>
  <c r="AH419" i="3"/>
  <c r="AI419" i="3"/>
  <c r="AJ419" i="3"/>
  <c r="AK419" i="3"/>
  <c r="AM419" i="3" s="1"/>
  <c r="AN419" i="3"/>
  <c r="AB420" i="3"/>
  <c r="AC420" i="3"/>
  <c r="AD420" i="3"/>
  <c r="AE420" i="3"/>
  <c r="AF420" i="3"/>
  <c r="AG420" i="3"/>
  <c r="AH420" i="3"/>
  <c r="AI420" i="3"/>
  <c r="AJ420" i="3"/>
  <c r="AK420" i="3"/>
  <c r="AM420" i="3" s="1"/>
  <c r="AN420" i="3"/>
  <c r="AB421" i="3"/>
  <c r="AC421" i="3"/>
  <c r="AD421" i="3"/>
  <c r="AE421" i="3"/>
  <c r="AF421" i="3"/>
  <c r="AG421" i="3"/>
  <c r="AH421" i="3"/>
  <c r="AI421" i="3"/>
  <c r="AJ421" i="3"/>
  <c r="AK421" i="3"/>
  <c r="AM421" i="3" s="1"/>
  <c r="AN421" i="3"/>
  <c r="AB422" i="3"/>
  <c r="AC422" i="3"/>
  <c r="AD422" i="3"/>
  <c r="AE422" i="3"/>
  <c r="AF422" i="3"/>
  <c r="AG422" i="3"/>
  <c r="AH422" i="3"/>
  <c r="AI422" i="3"/>
  <c r="AJ422" i="3"/>
  <c r="AK422" i="3"/>
  <c r="AM422" i="3" s="1"/>
  <c r="AN422" i="3"/>
  <c r="AB423" i="3"/>
  <c r="AC423" i="3"/>
  <c r="AD423" i="3"/>
  <c r="AE423" i="3"/>
  <c r="AF423" i="3"/>
  <c r="AG423" i="3"/>
  <c r="AH423" i="3"/>
  <c r="AI423" i="3"/>
  <c r="AJ423" i="3"/>
  <c r="AK423" i="3"/>
  <c r="AM423" i="3" s="1"/>
  <c r="AN423" i="3"/>
  <c r="AB424" i="3"/>
  <c r="AC424" i="3"/>
  <c r="AD424" i="3"/>
  <c r="AE424" i="3"/>
  <c r="AF424" i="3"/>
  <c r="AG424" i="3"/>
  <c r="AH424" i="3"/>
  <c r="AI424" i="3"/>
  <c r="AJ424" i="3"/>
  <c r="AK424" i="3"/>
  <c r="AM424" i="3" s="1"/>
  <c r="AN424" i="3"/>
  <c r="AB425" i="3"/>
  <c r="AC425" i="3"/>
  <c r="AD425" i="3"/>
  <c r="AE425" i="3"/>
  <c r="AF425" i="3"/>
  <c r="AG425" i="3"/>
  <c r="AH425" i="3"/>
  <c r="AI425" i="3"/>
  <c r="AJ425" i="3"/>
  <c r="AK425" i="3"/>
  <c r="AM425" i="3" s="1"/>
  <c r="AN425" i="3"/>
  <c r="AB426" i="3"/>
  <c r="AC426" i="3"/>
  <c r="AD426" i="3"/>
  <c r="AE426" i="3"/>
  <c r="AF426" i="3"/>
  <c r="AG426" i="3"/>
  <c r="AH426" i="3"/>
  <c r="AI426" i="3"/>
  <c r="AJ426" i="3"/>
  <c r="AK426" i="3"/>
  <c r="AM426" i="3" s="1"/>
  <c r="AN426" i="3"/>
  <c r="AB427" i="3"/>
  <c r="AC427" i="3"/>
  <c r="AD427" i="3"/>
  <c r="AE427" i="3"/>
  <c r="AF427" i="3"/>
  <c r="AG427" i="3"/>
  <c r="AH427" i="3"/>
  <c r="AI427" i="3"/>
  <c r="AJ427" i="3"/>
  <c r="AK427" i="3"/>
  <c r="AM427" i="3" s="1"/>
  <c r="AN427" i="3"/>
  <c r="AB428" i="3"/>
  <c r="AC428" i="3"/>
  <c r="AD428" i="3"/>
  <c r="AE428" i="3"/>
  <c r="AF428" i="3"/>
  <c r="AG428" i="3"/>
  <c r="AH428" i="3"/>
  <c r="AI428" i="3"/>
  <c r="AJ428" i="3"/>
  <c r="AK428" i="3"/>
  <c r="AM428" i="3" s="1"/>
  <c r="AN428" i="3"/>
  <c r="AB429" i="3"/>
  <c r="AC429" i="3"/>
  <c r="AD429" i="3"/>
  <c r="AE429" i="3"/>
  <c r="AF429" i="3"/>
  <c r="AG429" i="3"/>
  <c r="AH429" i="3"/>
  <c r="AI429" i="3"/>
  <c r="AJ429" i="3"/>
  <c r="AK429" i="3"/>
  <c r="AM429" i="3" s="1"/>
  <c r="AN429" i="3"/>
  <c r="AB430" i="3"/>
  <c r="AC430" i="3"/>
  <c r="AD430" i="3"/>
  <c r="AE430" i="3"/>
  <c r="AF430" i="3"/>
  <c r="AG430" i="3"/>
  <c r="AH430" i="3"/>
  <c r="AI430" i="3"/>
  <c r="AJ430" i="3"/>
  <c r="AK430" i="3"/>
  <c r="AM430" i="3" s="1"/>
  <c r="AN430" i="3"/>
  <c r="AB431" i="3"/>
  <c r="AC431" i="3"/>
  <c r="AD431" i="3"/>
  <c r="AE431" i="3"/>
  <c r="AF431" i="3"/>
  <c r="AG431" i="3"/>
  <c r="AH431" i="3"/>
  <c r="AI431" i="3"/>
  <c r="AJ431" i="3"/>
  <c r="AK431" i="3"/>
  <c r="AM431" i="3" s="1"/>
  <c r="AN431" i="3"/>
  <c r="AB432" i="3"/>
  <c r="AC432" i="3"/>
  <c r="AD432" i="3"/>
  <c r="AE432" i="3"/>
  <c r="AF432" i="3"/>
  <c r="AG432" i="3"/>
  <c r="AH432" i="3"/>
  <c r="AI432" i="3"/>
  <c r="AJ432" i="3"/>
  <c r="AK432" i="3"/>
  <c r="AM432" i="3" s="1"/>
  <c r="AN432" i="3"/>
  <c r="AB433" i="3"/>
  <c r="AC433" i="3"/>
  <c r="AD433" i="3"/>
  <c r="AE433" i="3"/>
  <c r="AF433" i="3"/>
  <c r="AG433" i="3"/>
  <c r="AH433" i="3"/>
  <c r="AI433" i="3"/>
  <c r="AJ433" i="3"/>
  <c r="AK433" i="3"/>
  <c r="AM433" i="3" s="1"/>
  <c r="AN433" i="3"/>
  <c r="AB434" i="3"/>
  <c r="AC434" i="3"/>
  <c r="AD434" i="3"/>
  <c r="AE434" i="3"/>
  <c r="AF434" i="3"/>
  <c r="AG434" i="3"/>
  <c r="AH434" i="3"/>
  <c r="AI434" i="3"/>
  <c r="AJ434" i="3"/>
  <c r="AK434" i="3"/>
  <c r="AM434" i="3" s="1"/>
  <c r="AN434" i="3"/>
  <c r="AB435" i="3"/>
  <c r="AC435" i="3"/>
  <c r="AD435" i="3"/>
  <c r="AE435" i="3"/>
  <c r="AF435" i="3"/>
  <c r="AG435" i="3"/>
  <c r="AH435" i="3"/>
  <c r="AI435" i="3"/>
  <c r="AJ435" i="3"/>
  <c r="AK435" i="3"/>
  <c r="AM435" i="3" s="1"/>
  <c r="AN435" i="3"/>
  <c r="AB436" i="3"/>
  <c r="AC436" i="3"/>
  <c r="AD436" i="3"/>
  <c r="AE436" i="3"/>
  <c r="AF436" i="3"/>
  <c r="AG436" i="3"/>
  <c r="AH436" i="3"/>
  <c r="AI436" i="3"/>
  <c r="AJ436" i="3"/>
  <c r="AK436" i="3"/>
  <c r="AM436" i="3" s="1"/>
  <c r="AN436" i="3"/>
  <c r="AB437" i="3"/>
  <c r="AC437" i="3"/>
  <c r="AD437" i="3"/>
  <c r="AE437" i="3"/>
  <c r="AF437" i="3"/>
  <c r="AG437" i="3"/>
  <c r="AH437" i="3"/>
  <c r="AI437" i="3"/>
  <c r="AJ437" i="3"/>
  <c r="AK437" i="3"/>
  <c r="AM437" i="3" s="1"/>
  <c r="AN437" i="3"/>
  <c r="AB438" i="3"/>
  <c r="AC438" i="3"/>
  <c r="AD438" i="3"/>
  <c r="AE438" i="3"/>
  <c r="AF438" i="3"/>
  <c r="AG438" i="3"/>
  <c r="AH438" i="3"/>
  <c r="AI438" i="3"/>
  <c r="AJ438" i="3"/>
  <c r="AK438" i="3"/>
  <c r="AM438" i="3" s="1"/>
  <c r="AN438" i="3"/>
  <c r="AB439" i="3"/>
  <c r="AC439" i="3"/>
  <c r="AD439" i="3"/>
  <c r="AE439" i="3"/>
  <c r="AF439" i="3"/>
  <c r="AG439" i="3"/>
  <c r="AH439" i="3"/>
  <c r="AI439" i="3"/>
  <c r="AJ439" i="3"/>
  <c r="AK439" i="3"/>
  <c r="AM439" i="3" s="1"/>
  <c r="AN439" i="3"/>
  <c r="AB440" i="3"/>
  <c r="AC440" i="3"/>
  <c r="AD440" i="3"/>
  <c r="AE440" i="3"/>
  <c r="AF440" i="3"/>
  <c r="AG440" i="3"/>
  <c r="AH440" i="3"/>
  <c r="AI440" i="3"/>
  <c r="AJ440" i="3"/>
  <c r="AK440" i="3"/>
  <c r="AM440" i="3" s="1"/>
  <c r="AN440" i="3"/>
  <c r="AB441" i="3"/>
  <c r="AC441" i="3"/>
  <c r="AD441" i="3"/>
  <c r="AE441" i="3"/>
  <c r="AF441" i="3"/>
  <c r="AG441" i="3"/>
  <c r="AH441" i="3"/>
  <c r="AI441" i="3"/>
  <c r="AJ441" i="3"/>
  <c r="AK441" i="3"/>
  <c r="AM441" i="3" s="1"/>
  <c r="AN441" i="3"/>
  <c r="AB442" i="3"/>
  <c r="AC442" i="3"/>
  <c r="AD442" i="3"/>
  <c r="AE442" i="3"/>
  <c r="AF442" i="3"/>
  <c r="AG442" i="3"/>
  <c r="AH442" i="3"/>
  <c r="AI442" i="3"/>
  <c r="AJ442" i="3"/>
  <c r="AK442" i="3"/>
  <c r="AM442" i="3" s="1"/>
  <c r="AN442" i="3"/>
  <c r="AB443" i="3"/>
  <c r="AC443" i="3"/>
  <c r="AD443" i="3"/>
  <c r="AE443" i="3"/>
  <c r="AF443" i="3"/>
  <c r="AG443" i="3"/>
  <c r="AH443" i="3"/>
  <c r="AI443" i="3"/>
  <c r="AJ443" i="3"/>
  <c r="AK443" i="3"/>
  <c r="AM443" i="3" s="1"/>
  <c r="AN443" i="3"/>
  <c r="AB444" i="3"/>
  <c r="AC444" i="3"/>
  <c r="AD444" i="3"/>
  <c r="AE444" i="3"/>
  <c r="AF444" i="3"/>
  <c r="AG444" i="3"/>
  <c r="AH444" i="3"/>
  <c r="AI444" i="3"/>
  <c r="AJ444" i="3"/>
  <c r="AK444" i="3"/>
  <c r="AM444" i="3" s="1"/>
  <c r="AN444" i="3"/>
  <c r="AB445" i="3"/>
  <c r="AC445" i="3"/>
  <c r="AD445" i="3"/>
  <c r="AE445" i="3"/>
  <c r="AF445" i="3"/>
  <c r="AG445" i="3"/>
  <c r="AH445" i="3"/>
  <c r="AI445" i="3"/>
  <c r="AJ445" i="3"/>
  <c r="AK445" i="3"/>
  <c r="AM445" i="3" s="1"/>
  <c r="AN445" i="3"/>
  <c r="AB446" i="3"/>
  <c r="AC446" i="3"/>
  <c r="AD446" i="3"/>
  <c r="AE446" i="3"/>
  <c r="AF446" i="3"/>
  <c r="AG446" i="3"/>
  <c r="AH446" i="3"/>
  <c r="AI446" i="3"/>
  <c r="AJ446" i="3"/>
  <c r="AK446" i="3"/>
  <c r="AM446" i="3" s="1"/>
  <c r="AN446" i="3"/>
  <c r="AB447" i="3"/>
  <c r="AC447" i="3"/>
  <c r="AD447" i="3"/>
  <c r="AE447" i="3"/>
  <c r="AF447" i="3"/>
  <c r="AG447" i="3"/>
  <c r="AH447" i="3"/>
  <c r="AI447" i="3"/>
  <c r="AJ447" i="3"/>
  <c r="AK447" i="3"/>
  <c r="AM447" i="3" s="1"/>
  <c r="AN447" i="3"/>
  <c r="AB448" i="3"/>
  <c r="AC448" i="3"/>
  <c r="AD448" i="3"/>
  <c r="AE448" i="3"/>
  <c r="AF448" i="3"/>
  <c r="AG448" i="3"/>
  <c r="AH448" i="3"/>
  <c r="AI448" i="3"/>
  <c r="AJ448" i="3"/>
  <c r="AK448" i="3"/>
  <c r="AM448" i="3" s="1"/>
  <c r="AN448" i="3"/>
  <c r="AB449" i="3"/>
  <c r="AC449" i="3"/>
  <c r="AD449" i="3"/>
  <c r="AE449" i="3"/>
  <c r="AF449" i="3"/>
  <c r="AG449" i="3"/>
  <c r="AH449" i="3"/>
  <c r="AI449" i="3"/>
  <c r="AJ449" i="3"/>
  <c r="AK449" i="3"/>
  <c r="AM449" i="3" s="1"/>
  <c r="AN449" i="3"/>
  <c r="AB450" i="3"/>
  <c r="AC450" i="3"/>
  <c r="AD450" i="3"/>
  <c r="AE450" i="3"/>
  <c r="AF450" i="3"/>
  <c r="AG450" i="3"/>
  <c r="AH450" i="3"/>
  <c r="AI450" i="3"/>
  <c r="AJ450" i="3"/>
  <c r="AK450" i="3"/>
  <c r="AM450" i="3" s="1"/>
  <c r="AN450" i="3"/>
  <c r="AB451" i="3"/>
  <c r="AC451" i="3"/>
  <c r="AD451" i="3"/>
  <c r="AE451" i="3"/>
  <c r="AF451" i="3"/>
  <c r="AG451" i="3"/>
  <c r="AH451" i="3"/>
  <c r="AI451" i="3"/>
  <c r="AJ451" i="3"/>
  <c r="AK451" i="3"/>
  <c r="AM451" i="3" s="1"/>
  <c r="AN451" i="3"/>
  <c r="AB452" i="3"/>
  <c r="AC452" i="3"/>
  <c r="AD452" i="3"/>
  <c r="AE452" i="3"/>
  <c r="AF452" i="3"/>
  <c r="AG452" i="3"/>
  <c r="AH452" i="3"/>
  <c r="AI452" i="3"/>
  <c r="AJ452" i="3"/>
  <c r="AK452" i="3"/>
  <c r="AM452" i="3" s="1"/>
  <c r="AN452" i="3"/>
  <c r="AB453" i="3"/>
  <c r="AC453" i="3"/>
  <c r="AD453" i="3"/>
  <c r="AE453" i="3"/>
  <c r="AF453" i="3"/>
  <c r="AG453" i="3"/>
  <c r="AH453" i="3"/>
  <c r="AI453" i="3"/>
  <c r="AJ453" i="3"/>
  <c r="AK453" i="3"/>
  <c r="AM453" i="3" s="1"/>
  <c r="AN453" i="3"/>
  <c r="AB454" i="3"/>
  <c r="AC454" i="3"/>
  <c r="AD454" i="3"/>
  <c r="AE454" i="3"/>
  <c r="AF454" i="3"/>
  <c r="AG454" i="3"/>
  <c r="AH454" i="3"/>
  <c r="AI454" i="3"/>
  <c r="AJ454" i="3"/>
  <c r="AK454" i="3"/>
  <c r="AM454" i="3" s="1"/>
  <c r="AN454" i="3"/>
  <c r="AB455" i="3"/>
  <c r="AC455" i="3"/>
  <c r="AD455" i="3"/>
  <c r="AE455" i="3"/>
  <c r="AF455" i="3"/>
  <c r="AG455" i="3"/>
  <c r="AH455" i="3"/>
  <c r="AI455" i="3"/>
  <c r="AJ455" i="3"/>
  <c r="AK455" i="3"/>
  <c r="AM455" i="3" s="1"/>
  <c r="AN455" i="3"/>
  <c r="AB456" i="3"/>
  <c r="AC456" i="3"/>
  <c r="AD456" i="3"/>
  <c r="AE456" i="3"/>
  <c r="AF456" i="3"/>
  <c r="AG456" i="3"/>
  <c r="AH456" i="3"/>
  <c r="AI456" i="3"/>
  <c r="AJ456" i="3"/>
  <c r="AK456" i="3"/>
  <c r="AM456" i="3" s="1"/>
  <c r="AN456" i="3"/>
  <c r="AB457" i="3"/>
  <c r="AC457" i="3"/>
  <c r="AD457" i="3"/>
  <c r="AE457" i="3"/>
  <c r="AF457" i="3"/>
  <c r="AG457" i="3"/>
  <c r="AH457" i="3"/>
  <c r="AI457" i="3"/>
  <c r="AJ457" i="3"/>
  <c r="AK457" i="3"/>
  <c r="AM457" i="3" s="1"/>
  <c r="AN457" i="3"/>
  <c r="AB458" i="3"/>
  <c r="AC458" i="3"/>
  <c r="AD458" i="3"/>
  <c r="AE458" i="3"/>
  <c r="AF458" i="3"/>
  <c r="AG458" i="3"/>
  <c r="AH458" i="3"/>
  <c r="AI458" i="3"/>
  <c r="AJ458" i="3"/>
  <c r="AK458" i="3"/>
  <c r="AM458" i="3" s="1"/>
  <c r="AN458" i="3"/>
  <c r="AB459" i="3"/>
  <c r="AC459" i="3"/>
  <c r="AD459" i="3"/>
  <c r="AE459" i="3"/>
  <c r="AF459" i="3"/>
  <c r="AG459" i="3"/>
  <c r="AH459" i="3"/>
  <c r="AI459" i="3"/>
  <c r="AJ459" i="3"/>
  <c r="AK459" i="3"/>
  <c r="AM459" i="3" s="1"/>
  <c r="AN459" i="3"/>
  <c r="AB460" i="3"/>
  <c r="AC460" i="3"/>
  <c r="AD460" i="3"/>
  <c r="AE460" i="3"/>
  <c r="AF460" i="3"/>
  <c r="AG460" i="3"/>
  <c r="AH460" i="3"/>
  <c r="AI460" i="3"/>
  <c r="AJ460" i="3"/>
  <c r="AK460" i="3"/>
  <c r="AM460" i="3" s="1"/>
  <c r="AN460" i="3"/>
  <c r="AB461" i="3"/>
  <c r="AC461" i="3"/>
  <c r="AD461" i="3"/>
  <c r="AE461" i="3"/>
  <c r="AF461" i="3"/>
  <c r="AG461" i="3"/>
  <c r="AH461" i="3"/>
  <c r="AI461" i="3"/>
  <c r="AJ461" i="3"/>
  <c r="AK461" i="3"/>
  <c r="AM461" i="3" s="1"/>
  <c r="AN461" i="3"/>
  <c r="AB462" i="3"/>
  <c r="AC462" i="3"/>
  <c r="AD462" i="3"/>
  <c r="AE462" i="3"/>
  <c r="AF462" i="3"/>
  <c r="AG462" i="3"/>
  <c r="AH462" i="3"/>
  <c r="AI462" i="3"/>
  <c r="AJ462" i="3"/>
  <c r="AK462" i="3"/>
  <c r="AM462" i="3" s="1"/>
  <c r="AN462" i="3"/>
  <c r="AB463" i="3"/>
  <c r="AC463" i="3"/>
  <c r="AD463" i="3"/>
  <c r="AE463" i="3"/>
  <c r="AF463" i="3"/>
  <c r="AG463" i="3"/>
  <c r="AH463" i="3"/>
  <c r="AI463" i="3"/>
  <c r="AJ463" i="3"/>
  <c r="AK463" i="3"/>
  <c r="AM463" i="3" s="1"/>
  <c r="AN463" i="3"/>
  <c r="AB464" i="3"/>
  <c r="AC464" i="3"/>
  <c r="AD464" i="3"/>
  <c r="AE464" i="3"/>
  <c r="AF464" i="3"/>
  <c r="AG464" i="3"/>
  <c r="AH464" i="3"/>
  <c r="AI464" i="3"/>
  <c r="AJ464" i="3"/>
  <c r="AK464" i="3"/>
  <c r="AM464" i="3" s="1"/>
  <c r="AN464" i="3"/>
  <c r="AB465" i="3"/>
  <c r="AC465" i="3"/>
  <c r="AD465" i="3"/>
  <c r="AE465" i="3"/>
  <c r="AF465" i="3"/>
  <c r="AG465" i="3"/>
  <c r="AH465" i="3"/>
  <c r="AI465" i="3"/>
  <c r="AJ465" i="3"/>
  <c r="AK465" i="3"/>
  <c r="AM465" i="3" s="1"/>
  <c r="AN465" i="3"/>
  <c r="AB466" i="3"/>
  <c r="AC466" i="3"/>
  <c r="AD466" i="3"/>
  <c r="AE466" i="3"/>
  <c r="AF466" i="3"/>
  <c r="AG466" i="3"/>
  <c r="AH466" i="3"/>
  <c r="AI466" i="3"/>
  <c r="AJ466" i="3"/>
  <c r="AK466" i="3"/>
  <c r="AM466" i="3" s="1"/>
  <c r="AN466" i="3"/>
  <c r="AB467" i="3"/>
  <c r="AC467" i="3"/>
  <c r="AD467" i="3"/>
  <c r="AE467" i="3"/>
  <c r="AF467" i="3"/>
  <c r="AG467" i="3"/>
  <c r="AH467" i="3"/>
  <c r="AI467" i="3"/>
  <c r="AJ467" i="3"/>
  <c r="AK467" i="3"/>
  <c r="AM467" i="3" s="1"/>
  <c r="AN467" i="3"/>
  <c r="AB468" i="3"/>
  <c r="AC468" i="3"/>
  <c r="AD468" i="3"/>
  <c r="AE468" i="3"/>
  <c r="AF468" i="3"/>
  <c r="AG468" i="3"/>
  <c r="AH468" i="3"/>
  <c r="AI468" i="3"/>
  <c r="AJ468" i="3"/>
  <c r="AK468" i="3"/>
  <c r="AM468" i="3" s="1"/>
  <c r="AN468" i="3"/>
  <c r="AB469" i="3"/>
  <c r="AC469" i="3"/>
  <c r="AD469" i="3"/>
  <c r="AE469" i="3"/>
  <c r="AF469" i="3"/>
  <c r="AG469" i="3"/>
  <c r="AH469" i="3"/>
  <c r="AI469" i="3"/>
  <c r="AJ469" i="3"/>
  <c r="AK469" i="3"/>
  <c r="AM469" i="3" s="1"/>
  <c r="AN469" i="3"/>
  <c r="AB470" i="3"/>
  <c r="AC470" i="3"/>
  <c r="AD470" i="3"/>
  <c r="AE470" i="3"/>
  <c r="AF470" i="3"/>
  <c r="AG470" i="3"/>
  <c r="AH470" i="3"/>
  <c r="AI470" i="3"/>
  <c r="AJ470" i="3"/>
  <c r="AK470" i="3"/>
  <c r="AM470" i="3" s="1"/>
  <c r="AN470" i="3"/>
  <c r="AB471" i="3"/>
  <c r="AC471" i="3"/>
  <c r="AD471" i="3"/>
  <c r="AE471" i="3"/>
  <c r="AF471" i="3"/>
  <c r="AG471" i="3"/>
  <c r="AH471" i="3"/>
  <c r="AI471" i="3"/>
  <c r="AJ471" i="3"/>
  <c r="AK471" i="3"/>
  <c r="AM471" i="3" s="1"/>
  <c r="AN471" i="3"/>
  <c r="AB472" i="3"/>
  <c r="AC472" i="3"/>
  <c r="AD472" i="3"/>
  <c r="AE472" i="3"/>
  <c r="AF472" i="3"/>
  <c r="AG472" i="3"/>
  <c r="AH472" i="3"/>
  <c r="AI472" i="3"/>
  <c r="AJ472" i="3"/>
  <c r="AK472" i="3"/>
  <c r="AM472" i="3" s="1"/>
  <c r="AN472" i="3"/>
  <c r="AB473" i="3"/>
  <c r="AC473" i="3"/>
  <c r="AD473" i="3"/>
  <c r="AE473" i="3"/>
  <c r="AF473" i="3"/>
  <c r="AG473" i="3"/>
  <c r="AH473" i="3"/>
  <c r="AI473" i="3"/>
  <c r="AJ473" i="3"/>
  <c r="AK473" i="3"/>
  <c r="AM473" i="3" s="1"/>
  <c r="AN473" i="3"/>
  <c r="AB474" i="3"/>
  <c r="AC474" i="3"/>
  <c r="AD474" i="3"/>
  <c r="AE474" i="3"/>
  <c r="AF474" i="3"/>
  <c r="AG474" i="3"/>
  <c r="AH474" i="3"/>
  <c r="AI474" i="3"/>
  <c r="AJ474" i="3"/>
  <c r="AK474" i="3"/>
  <c r="AM474" i="3" s="1"/>
  <c r="AN474" i="3"/>
  <c r="AB475" i="3"/>
  <c r="AC475" i="3"/>
  <c r="AD475" i="3"/>
  <c r="AE475" i="3"/>
  <c r="AF475" i="3"/>
  <c r="AG475" i="3"/>
  <c r="AH475" i="3"/>
  <c r="AI475" i="3"/>
  <c r="AJ475" i="3"/>
  <c r="AK475" i="3"/>
  <c r="AM475" i="3" s="1"/>
  <c r="AN475" i="3"/>
  <c r="AB476" i="3"/>
  <c r="AC476" i="3"/>
  <c r="AD476" i="3"/>
  <c r="AE476" i="3"/>
  <c r="AF476" i="3"/>
  <c r="AG476" i="3"/>
  <c r="AH476" i="3"/>
  <c r="AI476" i="3"/>
  <c r="AJ476" i="3"/>
  <c r="AK476" i="3"/>
  <c r="AM476" i="3" s="1"/>
  <c r="AN476" i="3"/>
  <c r="AB477" i="3"/>
  <c r="AC477" i="3"/>
  <c r="AD477" i="3"/>
  <c r="AE477" i="3"/>
  <c r="AF477" i="3"/>
  <c r="AG477" i="3"/>
  <c r="AH477" i="3"/>
  <c r="AI477" i="3"/>
  <c r="AJ477" i="3"/>
  <c r="AK477" i="3"/>
  <c r="AM477" i="3" s="1"/>
  <c r="AN477" i="3"/>
  <c r="AB478" i="3"/>
  <c r="AC478" i="3"/>
  <c r="AD478" i="3"/>
  <c r="AE478" i="3"/>
  <c r="AF478" i="3"/>
  <c r="AG478" i="3"/>
  <c r="AH478" i="3"/>
  <c r="AI478" i="3"/>
  <c r="AJ478" i="3"/>
  <c r="AK478" i="3"/>
  <c r="AM478" i="3" s="1"/>
  <c r="AN478" i="3"/>
  <c r="AB479" i="3"/>
  <c r="AC479" i="3"/>
  <c r="AD479" i="3"/>
  <c r="AE479" i="3"/>
  <c r="AF479" i="3"/>
  <c r="AG479" i="3"/>
  <c r="AH479" i="3"/>
  <c r="AI479" i="3"/>
  <c r="AJ479" i="3"/>
  <c r="AK479" i="3"/>
  <c r="AM479" i="3" s="1"/>
  <c r="AN479" i="3"/>
  <c r="AB480" i="3"/>
  <c r="AC480" i="3"/>
  <c r="AD480" i="3"/>
  <c r="AE480" i="3"/>
  <c r="AF480" i="3"/>
  <c r="AG480" i="3"/>
  <c r="AH480" i="3"/>
  <c r="AI480" i="3"/>
  <c r="AJ480" i="3"/>
  <c r="AK480" i="3"/>
  <c r="AM480" i="3" s="1"/>
  <c r="AN480" i="3"/>
  <c r="AB481" i="3"/>
  <c r="AC481" i="3"/>
  <c r="AD481" i="3"/>
  <c r="AE481" i="3"/>
  <c r="AF481" i="3"/>
  <c r="AG481" i="3"/>
  <c r="AH481" i="3"/>
  <c r="AI481" i="3"/>
  <c r="AJ481" i="3"/>
  <c r="AK481" i="3"/>
  <c r="AM481" i="3" s="1"/>
  <c r="AN481" i="3"/>
  <c r="AB482" i="3"/>
  <c r="AC482" i="3"/>
  <c r="AD482" i="3"/>
  <c r="AE482" i="3"/>
  <c r="AF482" i="3"/>
  <c r="AG482" i="3"/>
  <c r="AH482" i="3"/>
  <c r="AI482" i="3"/>
  <c r="AJ482" i="3"/>
  <c r="AK482" i="3"/>
  <c r="AM482" i="3" s="1"/>
  <c r="AN482" i="3"/>
  <c r="AB483" i="3"/>
  <c r="AC483" i="3"/>
  <c r="AD483" i="3"/>
  <c r="AE483" i="3"/>
  <c r="AF483" i="3"/>
  <c r="AG483" i="3"/>
  <c r="AH483" i="3"/>
  <c r="AI483" i="3"/>
  <c r="AJ483" i="3"/>
  <c r="AK483" i="3"/>
  <c r="AM483" i="3" s="1"/>
  <c r="AN483" i="3"/>
  <c r="AB484" i="3"/>
  <c r="AC484" i="3"/>
  <c r="AD484" i="3"/>
  <c r="AE484" i="3"/>
  <c r="AF484" i="3"/>
  <c r="AG484" i="3"/>
  <c r="AH484" i="3"/>
  <c r="AI484" i="3"/>
  <c r="AJ484" i="3"/>
  <c r="AK484" i="3"/>
  <c r="AM484" i="3" s="1"/>
  <c r="AN484" i="3"/>
  <c r="AB485" i="3"/>
  <c r="AC485" i="3"/>
  <c r="AD485" i="3"/>
  <c r="AE485" i="3"/>
  <c r="AF485" i="3"/>
  <c r="AG485" i="3"/>
  <c r="AH485" i="3"/>
  <c r="AI485" i="3"/>
  <c r="AJ485" i="3"/>
  <c r="AK485" i="3"/>
  <c r="AM485" i="3" s="1"/>
  <c r="AN485" i="3"/>
  <c r="AB486" i="3"/>
  <c r="AC486" i="3"/>
  <c r="AD486" i="3"/>
  <c r="AE486" i="3"/>
  <c r="AF486" i="3"/>
  <c r="AG486" i="3"/>
  <c r="AH486" i="3"/>
  <c r="AI486" i="3"/>
  <c r="AJ486" i="3"/>
  <c r="AK486" i="3"/>
  <c r="AM486" i="3" s="1"/>
  <c r="AN486" i="3"/>
  <c r="AB487" i="3"/>
  <c r="AC487" i="3"/>
  <c r="AD487" i="3"/>
  <c r="AE487" i="3"/>
  <c r="AF487" i="3"/>
  <c r="AG487" i="3"/>
  <c r="AH487" i="3"/>
  <c r="AI487" i="3"/>
  <c r="AJ487" i="3"/>
  <c r="AK487" i="3"/>
  <c r="AM487" i="3" s="1"/>
  <c r="AN487" i="3"/>
  <c r="AB488" i="3"/>
  <c r="AC488" i="3"/>
  <c r="AD488" i="3"/>
  <c r="AE488" i="3"/>
  <c r="AF488" i="3"/>
  <c r="AG488" i="3"/>
  <c r="AH488" i="3"/>
  <c r="AI488" i="3"/>
  <c r="AJ488" i="3"/>
  <c r="AK488" i="3"/>
  <c r="AM488" i="3" s="1"/>
  <c r="AN488" i="3"/>
  <c r="AB489" i="3"/>
  <c r="AC489" i="3"/>
  <c r="AD489" i="3"/>
  <c r="AE489" i="3"/>
  <c r="AF489" i="3"/>
  <c r="AG489" i="3"/>
  <c r="AH489" i="3"/>
  <c r="AI489" i="3"/>
  <c r="AJ489" i="3"/>
  <c r="AK489" i="3"/>
  <c r="AM489" i="3" s="1"/>
  <c r="AN489" i="3"/>
  <c r="AB490" i="3"/>
  <c r="AC490" i="3"/>
  <c r="AD490" i="3"/>
  <c r="AE490" i="3"/>
  <c r="AF490" i="3"/>
  <c r="AG490" i="3"/>
  <c r="AH490" i="3"/>
  <c r="AI490" i="3"/>
  <c r="AJ490" i="3"/>
  <c r="AK490" i="3"/>
  <c r="AM490" i="3" s="1"/>
  <c r="AN490" i="3"/>
  <c r="AB491" i="3"/>
  <c r="AC491" i="3"/>
  <c r="AD491" i="3"/>
  <c r="AE491" i="3"/>
  <c r="AF491" i="3"/>
  <c r="AG491" i="3"/>
  <c r="AH491" i="3"/>
  <c r="AI491" i="3"/>
  <c r="AJ491" i="3"/>
  <c r="AK491" i="3"/>
  <c r="AM491" i="3" s="1"/>
  <c r="AN491" i="3"/>
  <c r="AB492" i="3"/>
  <c r="AC492" i="3"/>
  <c r="AD492" i="3"/>
  <c r="AE492" i="3"/>
  <c r="AF492" i="3"/>
  <c r="AG492" i="3"/>
  <c r="AH492" i="3"/>
  <c r="AI492" i="3"/>
  <c r="AJ492" i="3"/>
  <c r="AK492" i="3"/>
  <c r="AM492" i="3" s="1"/>
  <c r="AN492" i="3"/>
  <c r="AB493" i="3"/>
  <c r="AC493" i="3"/>
  <c r="AD493" i="3"/>
  <c r="AE493" i="3"/>
  <c r="AF493" i="3"/>
  <c r="AG493" i="3"/>
  <c r="AH493" i="3"/>
  <c r="AI493" i="3"/>
  <c r="AJ493" i="3"/>
  <c r="AK493" i="3"/>
  <c r="AM493" i="3" s="1"/>
  <c r="AN493" i="3"/>
  <c r="AB494" i="3"/>
  <c r="AC494" i="3"/>
  <c r="AD494" i="3"/>
  <c r="AE494" i="3"/>
  <c r="AF494" i="3"/>
  <c r="AG494" i="3"/>
  <c r="AH494" i="3"/>
  <c r="AI494" i="3"/>
  <c r="AJ494" i="3"/>
  <c r="AK494" i="3"/>
  <c r="AM494" i="3" s="1"/>
  <c r="AN494" i="3"/>
  <c r="AB495" i="3"/>
  <c r="AC495" i="3"/>
  <c r="AD495" i="3"/>
  <c r="AE495" i="3"/>
  <c r="AF495" i="3"/>
  <c r="AG495" i="3"/>
  <c r="AH495" i="3"/>
  <c r="AI495" i="3"/>
  <c r="AJ495" i="3"/>
  <c r="AK495" i="3"/>
  <c r="AM495" i="3" s="1"/>
  <c r="AN495" i="3"/>
  <c r="AB496" i="3"/>
  <c r="AC496" i="3"/>
  <c r="AD496" i="3"/>
  <c r="AE496" i="3"/>
  <c r="AF496" i="3"/>
  <c r="AG496" i="3"/>
  <c r="AH496" i="3"/>
  <c r="AI496" i="3"/>
  <c r="AJ496" i="3"/>
  <c r="AK496" i="3"/>
  <c r="AM496" i="3" s="1"/>
  <c r="AN496" i="3"/>
  <c r="AB497" i="3"/>
  <c r="AC497" i="3"/>
  <c r="AD497" i="3"/>
  <c r="AE497" i="3"/>
  <c r="AF497" i="3"/>
  <c r="AG497" i="3"/>
  <c r="AH497" i="3"/>
  <c r="AI497" i="3"/>
  <c r="AJ497" i="3"/>
  <c r="AK497" i="3"/>
  <c r="AM497" i="3" s="1"/>
  <c r="AN497" i="3"/>
  <c r="AB498" i="3"/>
  <c r="AC498" i="3"/>
  <c r="AD498" i="3"/>
  <c r="AE498" i="3"/>
  <c r="AF498" i="3"/>
  <c r="AG498" i="3"/>
  <c r="AH498" i="3"/>
  <c r="AI498" i="3"/>
  <c r="AJ498" i="3"/>
  <c r="AK498" i="3"/>
  <c r="AM498" i="3" s="1"/>
  <c r="AN498" i="3"/>
  <c r="AB499" i="3"/>
  <c r="AC499" i="3"/>
  <c r="AD499" i="3"/>
  <c r="AE499" i="3"/>
  <c r="AF499" i="3"/>
  <c r="AG499" i="3"/>
  <c r="AH499" i="3"/>
  <c r="AI499" i="3"/>
  <c r="AJ499" i="3"/>
  <c r="AK499" i="3"/>
  <c r="AM499" i="3" s="1"/>
  <c r="AN499" i="3"/>
  <c r="AB500" i="3"/>
  <c r="AC500" i="3"/>
  <c r="AD500" i="3"/>
  <c r="AE500" i="3"/>
  <c r="AF500" i="3"/>
  <c r="AG500" i="3"/>
  <c r="AH500" i="3"/>
  <c r="AI500" i="3"/>
  <c r="AJ500" i="3"/>
  <c r="AK500" i="3"/>
  <c r="AM500" i="3" s="1"/>
  <c r="AN500" i="3"/>
  <c r="AB501" i="3"/>
  <c r="AC501" i="3"/>
  <c r="AD501" i="3"/>
  <c r="AE501" i="3"/>
  <c r="AF501" i="3"/>
  <c r="AG501" i="3"/>
  <c r="AH501" i="3"/>
  <c r="AI501" i="3"/>
  <c r="AJ501" i="3"/>
  <c r="AK501" i="3"/>
  <c r="AM501" i="3" s="1"/>
  <c r="AN501" i="3"/>
  <c r="AB502" i="3"/>
  <c r="AC502" i="3"/>
  <c r="AD502" i="3"/>
  <c r="AE502" i="3"/>
  <c r="AF502" i="3"/>
  <c r="AG502" i="3"/>
  <c r="AH502" i="3"/>
  <c r="AI502" i="3"/>
  <c r="AJ502" i="3"/>
  <c r="AK502" i="3"/>
  <c r="AM502" i="3" s="1"/>
  <c r="AN502" i="3"/>
  <c r="AB503" i="3"/>
  <c r="AC503" i="3"/>
  <c r="AD503" i="3"/>
  <c r="AE503" i="3"/>
  <c r="AF503" i="3"/>
  <c r="AG503" i="3"/>
  <c r="AH503" i="3"/>
  <c r="AI503" i="3"/>
  <c r="AJ503" i="3"/>
  <c r="AK503" i="3"/>
  <c r="AM503" i="3" s="1"/>
  <c r="AN503" i="3"/>
  <c r="AB504" i="3"/>
  <c r="AC504" i="3"/>
  <c r="AD504" i="3"/>
  <c r="AE504" i="3"/>
  <c r="AF504" i="3"/>
  <c r="AG504" i="3"/>
  <c r="AH504" i="3"/>
  <c r="AI504" i="3"/>
  <c r="AJ504" i="3"/>
  <c r="AK504" i="3"/>
  <c r="AM504" i="3" s="1"/>
  <c r="AN504" i="3"/>
  <c r="AB505" i="3"/>
  <c r="AC505" i="3"/>
  <c r="AD505" i="3"/>
  <c r="AE505" i="3"/>
  <c r="AF505" i="3"/>
  <c r="AG505" i="3"/>
  <c r="AH505" i="3"/>
  <c r="AI505" i="3"/>
  <c r="AJ505" i="3"/>
  <c r="AK505" i="3"/>
  <c r="AM505" i="3" s="1"/>
  <c r="AN505" i="3"/>
  <c r="AB506" i="3"/>
  <c r="AC506" i="3"/>
  <c r="AD506" i="3"/>
  <c r="AE506" i="3"/>
  <c r="AF506" i="3"/>
  <c r="AG506" i="3"/>
  <c r="AH506" i="3"/>
  <c r="AI506" i="3"/>
  <c r="AJ506" i="3"/>
  <c r="AK506" i="3"/>
  <c r="AM506" i="3" s="1"/>
  <c r="AN506" i="3"/>
  <c r="AB507" i="3"/>
  <c r="AC507" i="3"/>
  <c r="AD507" i="3"/>
  <c r="AE507" i="3"/>
  <c r="AF507" i="3"/>
  <c r="AG507" i="3"/>
  <c r="AH507" i="3"/>
  <c r="AI507" i="3"/>
  <c r="AJ507" i="3"/>
  <c r="AK507" i="3"/>
  <c r="AM507" i="3" s="1"/>
  <c r="AN507" i="3"/>
  <c r="AB508" i="3"/>
  <c r="AC508" i="3"/>
  <c r="AD508" i="3"/>
  <c r="AE508" i="3"/>
  <c r="AF508" i="3"/>
  <c r="AG508" i="3"/>
  <c r="AH508" i="3"/>
  <c r="AI508" i="3"/>
  <c r="AJ508" i="3"/>
  <c r="AK508" i="3"/>
  <c r="AM508" i="3" s="1"/>
  <c r="AN508" i="3"/>
  <c r="AB509" i="3"/>
  <c r="AC509" i="3"/>
  <c r="AD509" i="3"/>
  <c r="AE509" i="3"/>
  <c r="AF509" i="3"/>
  <c r="AG509" i="3"/>
  <c r="AH509" i="3"/>
  <c r="AI509" i="3"/>
  <c r="AJ509" i="3"/>
  <c r="AK509" i="3"/>
  <c r="AM509" i="3" s="1"/>
  <c r="AN509" i="3"/>
  <c r="AB510" i="3"/>
  <c r="AC510" i="3"/>
  <c r="AD510" i="3"/>
  <c r="AE510" i="3"/>
  <c r="AF510" i="3"/>
  <c r="AG510" i="3"/>
  <c r="AH510" i="3"/>
  <c r="AI510" i="3"/>
  <c r="AJ510" i="3"/>
  <c r="AK510" i="3"/>
  <c r="AM510" i="3" s="1"/>
  <c r="AN510" i="3"/>
  <c r="AB511" i="3"/>
  <c r="AC511" i="3"/>
  <c r="AD511" i="3"/>
  <c r="AE511" i="3"/>
  <c r="AF511" i="3"/>
  <c r="AG511" i="3"/>
  <c r="AH511" i="3"/>
  <c r="AI511" i="3"/>
  <c r="AJ511" i="3"/>
  <c r="AK511" i="3"/>
  <c r="AM511" i="3" s="1"/>
  <c r="AN511" i="3"/>
  <c r="AB512" i="3"/>
  <c r="AC512" i="3"/>
  <c r="AD512" i="3"/>
  <c r="AE512" i="3"/>
  <c r="AF512" i="3"/>
  <c r="AG512" i="3"/>
  <c r="AH512" i="3"/>
  <c r="AI512" i="3"/>
  <c r="AJ512" i="3"/>
  <c r="AK512" i="3"/>
  <c r="AM512" i="3" s="1"/>
  <c r="AN512" i="3"/>
  <c r="AB513" i="3"/>
  <c r="AC513" i="3"/>
  <c r="AD513" i="3"/>
  <c r="AE513" i="3"/>
  <c r="AF513" i="3"/>
  <c r="AG513" i="3"/>
  <c r="AH513" i="3"/>
  <c r="AI513" i="3"/>
  <c r="AJ513" i="3"/>
  <c r="AK513" i="3"/>
  <c r="AM513" i="3" s="1"/>
  <c r="AN513" i="3"/>
  <c r="AB514" i="3"/>
  <c r="AC514" i="3"/>
  <c r="AD514" i="3"/>
  <c r="AE514" i="3"/>
  <c r="AF514" i="3"/>
  <c r="AG514" i="3"/>
  <c r="AH514" i="3"/>
  <c r="AI514" i="3"/>
  <c r="AJ514" i="3"/>
  <c r="AK514" i="3"/>
  <c r="AM514" i="3" s="1"/>
  <c r="AN514" i="3"/>
  <c r="AB515" i="3"/>
  <c r="AC515" i="3"/>
  <c r="AD515" i="3"/>
  <c r="AE515" i="3"/>
  <c r="AF515" i="3"/>
  <c r="AG515" i="3"/>
  <c r="AH515" i="3"/>
  <c r="AI515" i="3"/>
  <c r="AJ515" i="3"/>
  <c r="AK515" i="3"/>
  <c r="AM515" i="3" s="1"/>
  <c r="AN515" i="3"/>
  <c r="AB516" i="3"/>
  <c r="AC516" i="3"/>
  <c r="AD516" i="3"/>
  <c r="AE516" i="3"/>
  <c r="AF516" i="3"/>
  <c r="AG516" i="3"/>
  <c r="AH516" i="3"/>
  <c r="AI516" i="3"/>
  <c r="AJ516" i="3"/>
  <c r="AK516" i="3"/>
  <c r="AM516" i="3" s="1"/>
  <c r="AN516" i="3"/>
  <c r="AB517" i="3"/>
  <c r="AC517" i="3"/>
  <c r="AD517" i="3"/>
  <c r="AE517" i="3"/>
  <c r="AF517" i="3"/>
  <c r="AG517" i="3"/>
  <c r="AH517" i="3"/>
  <c r="AI517" i="3"/>
  <c r="AJ517" i="3"/>
  <c r="AK517" i="3"/>
  <c r="AM517" i="3" s="1"/>
  <c r="AN517" i="3"/>
  <c r="AB518" i="3"/>
  <c r="AC518" i="3"/>
  <c r="AD518" i="3"/>
  <c r="AE518" i="3"/>
  <c r="AF518" i="3"/>
  <c r="AG518" i="3"/>
  <c r="AH518" i="3"/>
  <c r="AI518" i="3"/>
  <c r="AJ518" i="3"/>
  <c r="AK518" i="3"/>
  <c r="AM518" i="3" s="1"/>
  <c r="AN518" i="3"/>
  <c r="AB519" i="3"/>
  <c r="AC519" i="3"/>
  <c r="AD519" i="3"/>
  <c r="AE519" i="3"/>
  <c r="AF519" i="3"/>
  <c r="AG519" i="3"/>
  <c r="AH519" i="3"/>
  <c r="AI519" i="3"/>
  <c r="AJ519" i="3"/>
  <c r="AK519" i="3"/>
  <c r="AM519" i="3" s="1"/>
  <c r="AN519" i="3"/>
  <c r="AB520" i="3"/>
  <c r="AC520" i="3"/>
  <c r="AD520" i="3"/>
  <c r="AE520" i="3"/>
  <c r="AF520" i="3"/>
  <c r="AG520" i="3"/>
  <c r="AH520" i="3"/>
  <c r="AI520" i="3"/>
  <c r="AJ520" i="3"/>
  <c r="AK520" i="3"/>
  <c r="AM520" i="3" s="1"/>
  <c r="AN520" i="3"/>
  <c r="AB521" i="3"/>
  <c r="AC521" i="3"/>
  <c r="AD521" i="3"/>
  <c r="AE521" i="3"/>
  <c r="AF521" i="3"/>
  <c r="AG521" i="3"/>
  <c r="AH521" i="3"/>
  <c r="AI521" i="3"/>
  <c r="AJ521" i="3"/>
  <c r="AK521" i="3"/>
  <c r="AM521" i="3" s="1"/>
  <c r="AN521" i="3"/>
  <c r="AB522" i="3"/>
  <c r="AC522" i="3"/>
  <c r="AD522" i="3"/>
  <c r="AE522" i="3"/>
  <c r="AF522" i="3"/>
  <c r="AG522" i="3"/>
  <c r="AH522" i="3"/>
  <c r="AI522" i="3"/>
  <c r="AJ522" i="3"/>
  <c r="AK522" i="3"/>
  <c r="AM522" i="3" s="1"/>
  <c r="AN522" i="3"/>
  <c r="AB523" i="3"/>
  <c r="AC523" i="3"/>
  <c r="AD523" i="3"/>
  <c r="AE523" i="3"/>
  <c r="AF523" i="3"/>
  <c r="AG523" i="3"/>
  <c r="AH523" i="3"/>
  <c r="AI523" i="3"/>
  <c r="AJ523" i="3"/>
  <c r="AK523" i="3"/>
  <c r="AM523" i="3" s="1"/>
  <c r="AN523" i="3"/>
  <c r="AB524" i="3"/>
  <c r="AC524" i="3"/>
  <c r="AD524" i="3"/>
  <c r="AE524" i="3"/>
  <c r="AF524" i="3"/>
  <c r="AG524" i="3"/>
  <c r="AH524" i="3"/>
  <c r="AI524" i="3"/>
  <c r="AJ524" i="3"/>
  <c r="AK524" i="3"/>
  <c r="AM524" i="3" s="1"/>
  <c r="AN524" i="3"/>
  <c r="AB525" i="3"/>
  <c r="AC525" i="3"/>
  <c r="AD525" i="3"/>
  <c r="AE525" i="3"/>
  <c r="AF525" i="3"/>
  <c r="AG525" i="3"/>
  <c r="AH525" i="3"/>
  <c r="AI525" i="3"/>
  <c r="AJ525" i="3"/>
  <c r="AK525" i="3"/>
  <c r="AM525" i="3" s="1"/>
  <c r="AN525" i="3"/>
  <c r="AB526" i="3"/>
  <c r="AC526" i="3"/>
  <c r="AD526" i="3"/>
  <c r="AE526" i="3"/>
  <c r="AF526" i="3"/>
  <c r="AG526" i="3"/>
  <c r="AH526" i="3"/>
  <c r="AI526" i="3"/>
  <c r="AJ526" i="3"/>
  <c r="AK526" i="3"/>
  <c r="AM526" i="3" s="1"/>
  <c r="AN526" i="3"/>
  <c r="AB527" i="3"/>
  <c r="AC527" i="3"/>
  <c r="AD527" i="3"/>
  <c r="AE527" i="3"/>
  <c r="AF527" i="3"/>
  <c r="AG527" i="3"/>
  <c r="AH527" i="3"/>
  <c r="AI527" i="3"/>
  <c r="AJ527" i="3"/>
  <c r="AK527" i="3"/>
  <c r="AM527" i="3" s="1"/>
  <c r="AN527" i="3"/>
  <c r="AB528" i="3"/>
  <c r="AC528" i="3"/>
  <c r="AD528" i="3"/>
  <c r="AE528" i="3"/>
  <c r="AF528" i="3"/>
  <c r="AG528" i="3"/>
  <c r="AH528" i="3"/>
  <c r="AI528" i="3"/>
  <c r="AJ528" i="3"/>
  <c r="AK528" i="3"/>
  <c r="AM528" i="3" s="1"/>
  <c r="AN528" i="3"/>
  <c r="AB529" i="3"/>
  <c r="AC529" i="3"/>
  <c r="AD529" i="3"/>
  <c r="AE529" i="3"/>
  <c r="AF529" i="3"/>
  <c r="AG529" i="3"/>
  <c r="AH529" i="3"/>
  <c r="AI529" i="3"/>
  <c r="AJ529" i="3"/>
  <c r="AK529" i="3"/>
  <c r="AM529" i="3" s="1"/>
  <c r="AN529" i="3"/>
  <c r="AB530" i="3"/>
  <c r="AC530" i="3"/>
  <c r="AD530" i="3"/>
  <c r="AE530" i="3"/>
  <c r="AF530" i="3"/>
  <c r="AG530" i="3"/>
  <c r="AH530" i="3"/>
  <c r="AI530" i="3"/>
  <c r="AJ530" i="3"/>
  <c r="AK530" i="3"/>
  <c r="AM530" i="3" s="1"/>
  <c r="AN530" i="3"/>
  <c r="AB531" i="3"/>
  <c r="AC531" i="3"/>
  <c r="AD531" i="3"/>
  <c r="AE531" i="3"/>
  <c r="AF531" i="3"/>
  <c r="AG531" i="3"/>
  <c r="AH531" i="3"/>
  <c r="AI531" i="3"/>
  <c r="AJ531" i="3"/>
  <c r="AK531" i="3"/>
  <c r="AM531" i="3" s="1"/>
  <c r="AN531" i="3"/>
  <c r="AB532" i="3"/>
  <c r="AC532" i="3"/>
  <c r="AD532" i="3"/>
  <c r="AE532" i="3"/>
  <c r="AF532" i="3"/>
  <c r="AG532" i="3"/>
  <c r="AH532" i="3"/>
  <c r="AI532" i="3"/>
  <c r="AJ532" i="3"/>
  <c r="AK532" i="3"/>
  <c r="AM532" i="3" s="1"/>
  <c r="AN532" i="3"/>
  <c r="AB533" i="3"/>
  <c r="AC533" i="3"/>
  <c r="AD533" i="3"/>
  <c r="AE533" i="3"/>
  <c r="AF533" i="3"/>
  <c r="AG533" i="3"/>
  <c r="AH533" i="3"/>
  <c r="AI533" i="3"/>
  <c r="AJ533" i="3"/>
  <c r="AK533" i="3"/>
  <c r="AM533" i="3" s="1"/>
  <c r="AN533" i="3"/>
  <c r="AB534" i="3"/>
  <c r="AC534" i="3"/>
  <c r="AD534" i="3"/>
  <c r="AE534" i="3"/>
  <c r="AF534" i="3"/>
  <c r="AG534" i="3"/>
  <c r="AH534" i="3"/>
  <c r="AI534" i="3"/>
  <c r="AJ534" i="3"/>
  <c r="AK534" i="3"/>
  <c r="AM534" i="3" s="1"/>
  <c r="AN534" i="3"/>
  <c r="AB535" i="3"/>
  <c r="AC535" i="3"/>
  <c r="AD535" i="3"/>
  <c r="AE535" i="3"/>
  <c r="AF535" i="3"/>
  <c r="AG535" i="3"/>
  <c r="AH535" i="3"/>
  <c r="AI535" i="3"/>
  <c r="AJ535" i="3"/>
  <c r="AK535" i="3"/>
  <c r="AM535" i="3" s="1"/>
  <c r="AN535" i="3"/>
  <c r="AB536" i="3"/>
  <c r="AC536" i="3"/>
  <c r="AD536" i="3"/>
  <c r="AE536" i="3"/>
  <c r="AF536" i="3"/>
  <c r="AG536" i="3"/>
  <c r="AH536" i="3"/>
  <c r="AI536" i="3"/>
  <c r="AJ536" i="3"/>
  <c r="AK536" i="3"/>
  <c r="AM536" i="3" s="1"/>
  <c r="AN536" i="3"/>
  <c r="AB537" i="3"/>
  <c r="AC537" i="3"/>
  <c r="AD537" i="3"/>
  <c r="AE537" i="3"/>
  <c r="AF537" i="3"/>
  <c r="AG537" i="3"/>
  <c r="AH537" i="3"/>
  <c r="AI537" i="3"/>
  <c r="AJ537" i="3"/>
  <c r="AK537" i="3"/>
  <c r="AM537" i="3" s="1"/>
  <c r="AN537" i="3"/>
  <c r="AB538" i="3"/>
  <c r="AC538" i="3"/>
  <c r="AD538" i="3"/>
  <c r="AE538" i="3"/>
  <c r="AF538" i="3"/>
  <c r="AG538" i="3"/>
  <c r="AH538" i="3"/>
  <c r="AI538" i="3"/>
  <c r="AJ538" i="3"/>
  <c r="AK538" i="3"/>
  <c r="AM538" i="3" s="1"/>
  <c r="AN538" i="3"/>
  <c r="AB539" i="3"/>
  <c r="AC539" i="3"/>
  <c r="AD539" i="3"/>
  <c r="AE539" i="3"/>
  <c r="AF539" i="3"/>
  <c r="AG539" i="3"/>
  <c r="AH539" i="3"/>
  <c r="AI539" i="3"/>
  <c r="AJ539" i="3"/>
  <c r="AK539" i="3"/>
  <c r="AM539" i="3" s="1"/>
  <c r="AN539" i="3"/>
  <c r="AB540" i="3"/>
  <c r="AC540" i="3"/>
  <c r="AD540" i="3"/>
  <c r="AE540" i="3"/>
  <c r="AF540" i="3"/>
  <c r="AG540" i="3"/>
  <c r="AH540" i="3"/>
  <c r="AI540" i="3"/>
  <c r="AJ540" i="3"/>
  <c r="AK540" i="3"/>
  <c r="AM540" i="3" s="1"/>
  <c r="AN540" i="3"/>
  <c r="AB541" i="3"/>
  <c r="AC541" i="3"/>
  <c r="AD541" i="3"/>
  <c r="AE541" i="3"/>
  <c r="AF541" i="3"/>
  <c r="AG541" i="3"/>
  <c r="AH541" i="3"/>
  <c r="AI541" i="3"/>
  <c r="AJ541" i="3"/>
  <c r="AK541" i="3"/>
  <c r="AM541" i="3" s="1"/>
  <c r="AN541" i="3"/>
  <c r="AB542" i="3"/>
  <c r="AC542" i="3"/>
  <c r="AD542" i="3"/>
  <c r="AE542" i="3"/>
  <c r="AF542" i="3"/>
  <c r="AG542" i="3"/>
  <c r="AH542" i="3"/>
  <c r="AI542" i="3"/>
  <c r="AJ542" i="3"/>
  <c r="AK542" i="3"/>
  <c r="AM542" i="3" s="1"/>
  <c r="AN542" i="3"/>
  <c r="AB543" i="3"/>
  <c r="AC543" i="3"/>
  <c r="AD543" i="3"/>
  <c r="AE543" i="3"/>
  <c r="AF543" i="3"/>
  <c r="AG543" i="3"/>
  <c r="AH543" i="3"/>
  <c r="AI543" i="3"/>
  <c r="AJ543" i="3"/>
  <c r="AK543" i="3"/>
  <c r="AM543" i="3" s="1"/>
  <c r="AN543" i="3"/>
  <c r="AB544" i="3"/>
  <c r="AC544" i="3"/>
  <c r="AD544" i="3"/>
  <c r="AE544" i="3"/>
  <c r="AF544" i="3"/>
  <c r="AG544" i="3"/>
  <c r="AH544" i="3"/>
  <c r="AI544" i="3"/>
  <c r="AJ544" i="3"/>
  <c r="AK544" i="3"/>
  <c r="AM544" i="3" s="1"/>
  <c r="AN544" i="3"/>
  <c r="AB545" i="3"/>
  <c r="AC545" i="3"/>
  <c r="AD545" i="3"/>
  <c r="AE545" i="3"/>
  <c r="AF545" i="3"/>
  <c r="AG545" i="3"/>
  <c r="AH545" i="3"/>
  <c r="AI545" i="3"/>
  <c r="AJ545" i="3"/>
  <c r="AK545" i="3"/>
  <c r="AM545" i="3" s="1"/>
  <c r="AN545" i="3"/>
  <c r="AB546" i="3"/>
  <c r="AC546" i="3"/>
  <c r="AD546" i="3"/>
  <c r="AE546" i="3"/>
  <c r="AF546" i="3"/>
  <c r="AG546" i="3"/>
  <c r="AH546" i="3"/>
  <c r="AI546" i="3"/>
  <c r="AJ546" i="3"/>
  <c r="AK546" i="3"/>
  <c r="AM546" i="3" s="1"/>
  <c r="AN546" i="3"/>
  <c r="AB547" i="3"/>
  <c r="AC547" i="3"/>
  <c r="AD547" i="3"/>
  <c r="AE547" i="3"/>
  <c r="AF547" i="3"/>
  <c r="AG547" i="3"/>
  <c r="AH547" i="3"/>
  <c r="AI547" i="3"/>
  <c r="AJ547" i="3"/>
  <c r="AK547" i="3"/>
  <c r="AM547" i="3" s="1"/>
  <c r="AN547" i="3"/>
  <c r="AB548" i="3"/>
  <c r="AC548" i="3"/>
  <c r="AD548" i="3"/>
  <c r="AE548" i="3"/>
  <c r="AF548" i="3"/>
  <c r="AG548" i="3"/>
  <c r="AH548" i="3"/>
  <c r="AI548" i="3"/>
  <c r="AJ548" i="3"/>
  <c r="AK548" i="3"/>
  <c r="AM548" i="3" s="1"/>
  <c r="AN548" i="3"/>
  <c r="AB549" i="3"/>
  <c r="AC549" i="3"/>
  <c r="AD549" i="3"/>
  <c r="AE549" i="3"/>
  <c r="AF549" i="3"/>
  <c r="AG549" i="3"/>
  <c r="AH549" i="3"/>
  <c r="AI549" i="3"/>
  <c r="AJ549" i="3"/>
  <c r="AK549" i="3"/>
  <c r="AM549" i="3" s="1"/>
  <c r="AN549" i="3"/>
  <c r="AB550" i="3"/>
  <c r="AC550" i="3"/>
  <c r="AD550" i="3"/>
  <c r="AE550" i="3"/>
  <c r="AF550" i="3"/>
  <c r="AG550" i="3"/>
  <c r="AH550" i="3"/>
  <c r="AI550" i="3"/>
  <c r="AJ550" i="3"/>
  <c r="AK550" i="3"/>
  <c r="AM550" i="3" s="1"/>
  <c r="AN550" i="3"/>
  <c r="AB551" i="3"/>
  <c r="AC551" i="3"/>
  <c r="AD551" i="3"/>
  <c r="AE551" i="3"/>
  <c r="AF551" i="3"/>
  <c r="AG551" i="3"/>
  <c r="AH551" i="3"/>
  <c r="AI551" i="3"/>
  <c r="AJ551" i="3"/>
  <c r="AK551" i="3"/>
  <c r="AM551" i="3" s="1"/>
  <c r="AN551" i="3"/>
  <c r="AB552" i="3"/>
  <c r="AC552" i="3"/>
  <c r="AD552" i="3"/>
  <c r="AE552" i="3"/>
  <c r="AF552" i="3"/>
  <c r="AG552" i="3"/>
  <c r="AH552" i="3"/>
  <c r="AI552" i="3"/>
  <c r="AJ552" i="3"/>
  <c r="AK552" i="3"/>
  <c r="AM552" i="3" s="1"/>
  <c r="AN552" i="3"/>
  <c r="AB553" i="3"/>
  <c r="AC553" i="3"/>
  <c r="AD553" i="3"/>
  <c r="AE553" i="3"/>
  <c r="AF553" i="3"/>
  <c r="AG553" i="3"/>
  <c r="AH553" i="3"/>
  <c r="AI553" i="3"/>
  <c r="AJ553" i="3"/>
  <c r="AK553" i="3"/>
  <c r="AM553" i="3" s="1"/>
  <c r="AN553" i="3"/>
  <c r="AB554" i="3"/>
  <c r="AC554" i="3"/>
  <c r="AD554" i="3"/>
  <c r="AE554" i="3"/>
  <c r="AF554" i="3"/>
  <c r="AG554" i="3"/>
  <c r="AH554" i="3"/>
  <c r="AI554" i="3"/>
  <c r="AJ554" i="3"/>
  <c r="AK554" i="3"/>
  <c r="AM554" i="3" s="1"/>
  <c r="AN554" i="3"/>
  <c r="AB555" i="3"/>
  <c r="AC555" i="3"/>
  <c r="AD555" i="3"/>
  <c r="AE555" i="3"/>
  <c r="AF555" i="3"/>
  <c r="AG555" i="3"/>
  <c r="AH555" i="3"/>
  <c r="AI555" i="3"/>
  <c r="AJ555" i="3"/>
  <c r="AK555" i="3"/>
  <c r="AM555" i="3" s="1"/>
  <c r="AN555" i="3"/>
  <c r="AB556" i="3"/>
  <c r="AC556" i="3"/>
  <c r="AD556" i="3"/>
  <c r="AE556" i="3"/>
  <c r="AF556" i="3"/>
  <c r="AG556" i="3"/>
  <c r="AH556" i="3"/>
  <c r="AI556" i="3"/>
  <c r="AJ556" i="3"/>
  <c r="AK556" i="3"/>
  <c r="AM556" i="3" s="1"/>
  <c r="AN556" i="3"/>
  <c r="AB557" i="3"/>
  <c r="AC557" i="3"/>
  <c r="AD557" i="3"/>
  <c r="AE557" i="3"/>
  <c r="AF557" i="3"/>
  <c r="AG557" i="3"/>
  <c r="AH557" i="3"/>
  <c r="AI557" i="3"/>
  <c r="AJ557" i="3"/>
  <c r="AK557" i="3"/>
  <c r="AM557" i="3" s="1"/>
  <c r="AN557" i="3"/>
  <c r="AB558" i="3"/>
  <c r="AC558" i="3"/>
  <c r="AD558" i="3"/>
  <c r="AE558" i="3"/>
  <c r="AF558" i="3"/>
  <c r="AG558" i="3"/>
  <c r="AH558" i="3"/>
  <c r="AI558" i="3"/>
  <c r="AJ558" i="3"/>
  <c r="AK558" i="3"/>
  <c r="AM558" i="3" s="1"/>
  <c r="AN558" i="3"/>
  <c r="AB559" i="3"/>
  <c r="AC559" i="3"/>
  <c r="AD559" i="3"/>
  <c r="AE559" i="3"/>
  <c r="AF559" i="3"/>
  <c r="AG559" i="3"/>
  <c r="AH559" i="3"/>
  <c r="AI559" i="3"/>
  <c r="AJ559" i="3"/>
  <c r="AK559" i="3"/>
  <c r="AM559" i="3" s="1"/>
  <c r="AN559" i="3"/>
  <c r="AB560" i="3"/>
  <c r="AC560" i="3"/>
  <c r="AD560" i="3"/>
  <c r="AE560" i="3"/>
  <c r="AF560" i="3"/>
  <c r="AG560" i="3"/>
  <c r="AH560" i="3"/>
  <c r="AI560" i="3"/>
  <c r="AJ560" i="3"/>
  <c r="AK560" i="3"/>
  <c r="AM560" i="3" s="1"/>
  <c r="AN560" i="3"/>
  <c r="AB561" i="3"/>
  <c r="AC561" i="3"/>
  <c r="AD561" i="3"/>
  <c r="AE561" i="3"/>
  <c r="AF561" i="3"/>
  <c r="AG561" i="3"/>
  <c r="AH561" i="3"/>
  <c r="AI561" i="3"/>
  <c r="AJ561" i="3"/>
  <c r="AK561" i="3"/>
  <c r="AM561" i="3" s="1"/>
  <c r="AN561" i="3"/>
  <c r="AB562" i="3"/>
  <c r="AC562" i="3"/>
  <c r="AD562" i="3"/>
  <c r="AE562" i="3"/>
  <c r="AF562" i="3"/>
  <c r="AG562" i="3"/>
  <c r="AH562" i="3"/>
  <c r="AI562" i="3"/>
  <c r="AJ562" i="3"/>
  <c r="AK562" i="3"/>
  <c r="AM562" i="3" s="1"/>
  <c r="AN562" i="3"/>
  <c r="AB563" i="3"/>
  <c r="AC563" i="3"/>
  <c r="AD563" i="3"/>
  <c r="AE563" i="3"/>
  <c r="AF563" i="3"/>
  <c r="AG563" i="3"/>
  <c r="AH563" i="3"/>
  <c r="AI563" i="3"/>
  <c r="AJ563" i="3"/>
  <c r="AK563" i="3"/>
  <c r="AM563" i="3" s="1"/>
  <c r="AN563" i="3"/>
  <c r="AB564" i="3"/>
  <c r="AC564" i="3"/>
  <c r="AD564" i="3"/>
  <c r="AE564" i="3"/>
  <c r="AF564" i="3"/>
  <c r="AG564" i="3"/>
  <c r="AH564" i="3"/>
  <c r="AI564" i="3"/>
  <c r="AJ564" i="3"/>
  <c r="AK564" i="3"/>
  <c r="AM564" i="3" s="1"/>
  <c r="AN564" i="3"/>
  <c r="AB565" i="3"/>
  <c r="AC565" i="3"/>
  <c r="AD565" i="3"/>
  <c r="AE565" i="3"/>
  <c r="AF565" i="3"/>
  <c r="AG565" i="3"/>
  <c r="AH565" i="3"/>
  <c r="AI565" i="3"/>
  <c r="AJ565" i="3"/>
  <c r="AK565" i="3"/>
  <c r="AM565" i="3" s="1"/>
  <c r="AN565" i="3"/>
  <c r="AB566" i="3"/>
  <c r="AC566" i="3"/>
  <c r="AD566" i="3"/>
  <c r="AE566" i="3"/>
  <c r="AF566" i="3"/>
  <c r="AG566" i="3"/>
  <c r="AH566" i="3"/>
  <c r="AI566" i="3"/>
  <c r="AJ566" i="3"/>
  <c r="AK566" i="3"/>
  <c r="AM566" i="3" s="1"/>
  <c r="AN566" i="3"/>
  <c r="AB567" i="3"/>
  <c r="AC567" i="3"/>
  <c r="AD567" i="3"/>
  <c r="AE567" i="3"/>
  <c r="AF567" i="3"/>
  <c r="AG567" i="3"/>
  <c r="AH567" i="3"/>
  <c r="AI567" i="3"/>
  <c r="AJ567" i="3"/>
  <c r="AK567" i="3"/>
  <c r="AM567" i="3" s="1"/>
  <c r="AN567" i="3"/>
  <c r="AB568" i="3"/>
  <c r="AC568" i="3"/>
  <c r="AD568" i="3"/>
  <c r="AE568" i="3"/>
  <c r="AF568" i="3"/>
  <c r="AG568" i="3"/>
  <c r="AH568" i="3"/>
  <c r="AI568" i="3"/>
  <c r="AJ568" i="3"/>
  <c r="AK568" i="3"/>
  <c r="AM568" i="3" s="1"/>
  <c r="AN568" i="3"/>
  <c r="AB569" i="3"/>
  <c r="AC569" i="3"/>
  <c r="AD569" i="3"/>
  <c r="AE569" i="3"/>
  <c r="AF569" i="3"/>
  <c r="AG569" i="3"/>
  <c r="AH569" i="3"/>
  <c r="AI569" i="3"/>
  <c r="AJ569" i="3"/>
  <c r="AK569" i="3"/>
  <c r="AM569" i="3" s="1"/>
  <c r="AN569" i="3"/>
  <c r="AB570" i="3"/>
  <c r="AC570" i="3"/>
  <c r="AD570" i="3"/>
  <c r="AE570" i="3"/>
  <c r="AF570" i="3"/>
  <c r="AG570" i="3"/>
  <c r="AH570" i="3"/>
  <c r="AI570" i="3"/>
  <c r="AJ570" i="3"/>
  <c r="AK570" i="3"/>
  <c r="AM570" i="3" s="1"/>
  <c r="AN570" i="3"/>
  <c r="AB571" i="3"/>
  <c r="AC571" i="3"/>
  <c r="AD571" i="3"/>
  <c r="AE571" i="3"/>
  <c r="AF571" i="3"/>
  <c r="AG571" i="3"/>
  <c r="AH571" i="3"/>
  <c r="AI571" i="3"/>
  <c r="AJ571" i="3"/>
  <c r="AK571" i="3"/>
  <c r="AM571" i="3" s="1"/>
  <c r="AN571" i="3"/>
  <c r="AB572" i="3"/>
  <c r="AC572" i="3"/>
  <c r="AD572" i="3"/>
  <c r="AE572" i="3"/>
  <c r="AF572" i="3"/>
  <c r="AG572" i="3"/>
  <c r="AH572" i="3"/>
  <c r="AI572" i="3"/>
  <c r="AJ572" i="3"/>
  <c r="AK572" i="3"/>
  <c r="AM572" i="3" s="1"/>
  <c r="AN572" i="3"/>
  <c r="AB573" i="3"/>
  <c r="AC573" i="3"/>
  <c r="AD573" i="3"/>
  <c r="AE573" i="3"/>
  <c r="AF573" i="3"/>
  <c r="AG573" i="3"/>
  <c r="AH573" i="3"/>
  <c r="AI573" i="3"/>
  <c r="AJ573" i="3"/>
  <c r="AK573" i="3"/>
  <c r="AM573" i="3" s="1"/>
  <c r="AN573" i="3"/>
  <c r="AB574" i="3"/>
  <c r="AC574" i="3"/>
  <c r="AD574" i="3"/>
  <c r="AE574" i="3"/>
  <c r="AF574" i="3"/>
  <c r="AG574" i="3"/>
  <c r="AH574" i="3"/>
  <c r="AI574" i="3"/>
  <c r="AJ574" i="3"/>
  <c r="AK574" i="3"/>
  <c r="AM574" i="3" s="1"/>
  <c r="AN574" i="3"/>
  <c r="AB575" i="3"/>
  <c r="AC575" i="3"/>
  <c r="AD575" i="3"/>
  <c r="AE575" i="3"/>
  <c r="AF575" i="3"/>
  <c r="AG575" i="3"/>
  <c r="AH575" i="3"/>
  <c r="AI575" i="3"/>
  <c r="AJ575" i="3"/>
  <c r="AK575" i="3"/>
  <c r="AM575" i="3" s="1"/>
  <c r="AN575" i="3"/>
  <c r="AB576" i="3"/>
  <c r="AC576" i="3"/>
  <c r="AD576" i="3"/>
  <c r="AE576" i="3"/>
  <c r="AF576" i="3"/>
  <c r="AG576" i="3"/>
  <c r="AH576" i="3"/>
  <c r="AI576" i="3"/>
  <c r="AJ576" i="3"/>
  <c r="AK576" i="3"/>
  <c r="AM576" i="3" s="1"/>
  <c r="AN576" i="3"/>
  <c r="AB577" i="3"/>
  <c r="AC577" i="3"/>
  <c r="AD577" i="3"/>
  <c r="AE577" i="3"/>
  <c r="AF577" i="3"/>
  <c r="AG577" i="3"/>
  <c r="AH577" i="3"/>
  <c r="AI577" i="3"/>
  <c r="AJ577" i="3"/>
  <c r="AK577" i="3"/>
  <c r="AM577" i="3" s="1"/>
  <c r="AN577" i="3"/>
  <c r="AB578" i="3"/>
  <c r="AC578" i="3"/>
  <c r="AD578" i="3"/>
  <c r="AE578" i="3"/>
  <c r="AF578" i="3"/>
  <c r="AG578" i="3"/>
  <c r="AH578" i="3"/>
  <c r="AI578" i="3"/>
  <c r="AJ578" i="3"/>
  <c r="AK578" i="3"/>
  <c r="AM578" i="3" s="1"/>
  <c r="AN578" i="3"/>
  <c r="AB579" i="3"/>
  <c r="AC579" i="3"/>
  <c r="AD579" i="3"/>
  <c r="AE579" i="3"/>
  <c r="AF579" i="3"/>
  <c r="AG579" i="3"/>
  <c r="AH579" i="3"/>
  <c r="AI579" i="3"/>
  <c r="AJ579" i="3"/>
  <c r="AK579" i="3"/>
  <c r="AM579" i="3" s="1"/>
  <c r="AN579" i="3"/>
  <c r="AB580" i="3"/>
  <c r="AC580" i="3"/>
  <c r="AD580" i="3"/>
  <c r="AE580" i="3"/>
  <c r="AF580" i="3"/>
  <c r="AG580" i="3"/>
  <c r="AH580" i="3"/>
  <c r="AI580" i="3"/>
  <c r="AJ580" i="3"/>
  <c r="AK580" i="3"/>
  <c r="AM580" i="3" s="1"/>
  <c r="AN580" i="3"/>
  <c r="AB581" i="3"/>
  <c r="AC581" i="3"/>
  <c r="AD581" i="3"/>
  <c r="AE581" i="3"/>
  <c r="AF581" i="3"/>
  <c r="AG581" i="3"/>
  <c r="AH581" i="3"/>
  <c r="AI581" i="3"/>
  <c r="AJ581" i="3"/>
  <c r="AK581" i="3"/>
  <c r="AM581" i="3" s="1"/>
  <c r="AN581" i="3"/>
  <c r="AB582" i="3"/>
  <c r="AC582" i="3"/>
  <c r="AD582" i="3"/>
  <c r="AE582" i="3"/>
  <c r="AF582" i="3"/>
  <c r="AG582" i="3"/>
  <c r="AH582" i="3"/>
  <c r="AI582" i="3"/>
  <c r="AJ582" i="3"/>
  <c r="AK582" i="3"/>
  <c r="AM582" i="3" s="1"/>
  <c r="AN582" i="3"/>
  <c r="AB583" i="3"/>
  <c r="AC583" i="3"/>
  <c r="AD583" i="3"/>
  <c r="AE583" i="3"/>
  <c r="AF583" i="3"/>
  <c r="AG583" i="3"/>
  <c r="AH583" i="3"/>
  <c r="AI583" i="3"/>
  <c r="AJ583" i="3"/>
  <c r="AK583" i="3"/>
  <c r="AM583" i="3" s="1"/>
  <c r="AN583" i="3"/>
  <c r="AB584" i="3"/>
  <c r="AC584" i="3"/>
  <c r="AD584" i="3"/>
  <c r="AE584" i="3"/>
  <c r="AF584" i="3"/>
  <c r="AG584" i="3"/>
  <c r="AH584" i="3"/>
  <c r="AI584" i="3"/>
  <c r="AJ584" i="3"/>
  <c r="AK584" i="3"/>
  <c r="AM584" i="3" s="1"/>
  <c r="AN584" i="3"/>
  <c r="AB585" i="3"/>
  <c r="AC585" i="3"/>
  <c r="AD585" i="3"/>
  <c r="AE585" i="3"/>
  <c r="AF585" i="3"/>
  <c r="AG585" i="3"/>
  <c r="AH585" i="3"/>
  <c r="AI585" i="3"/>
  <c r="AJ585" i="3"/>
  <c r="AK585" i="3"/>
  <c r="AM585" i="3" s="1"/>
  <c r="AN585" i="3"/>
  <c r="AB586" i="3"/>
  <c r="AC586" i="3"/>
  <c r="AD586" i="3"/>
  <c r="AE586" i="3"/>
  <c r="AF586" i="3"/>
  <c r="AG586" i="3"/>
  <c r="AH586" i="3"/>
  <c r="AI586" i="3"/>
  <c r="AJ586" i="3"/>
  <c r="AK586" i="3"/>
  <c r="AM586" i="3" s="1"/>
  <c r="AN586" i="3"/>
  <c r="AB587" i="3"/>
  <c r="AC587" i="3"/>
  <c r="AD587" i="3"/>
  <c r="AE587" i="3"/>
  <c r="AF587" i="3"/>
  <c r="AG587" i="3"/>
  <c r="AH587" i="3"/>
  <c r="AI587" i="3"/>
  <c r="AJ587" i="3"/>
  <c r="AK587" i="3"/>
  <c r="AM587" i="3" s="1"/>
  <c r="AN587" i="3"/>
  <c r="AB588" i="3"/>
  <c r="AC588" i="3"/>
  <c r="AD588" i="3"/>
  <c r="AE588" i="3"/>
  <c r="AF588" i="3"/>
  <c r="AG588" i="3"/>
  <c r="AH588" i="3"/>
  <c r="AI588" i="3"/>
  <c r="AJ588" i="3"/>
  <c r="AK588" i="3"/>
  <c r="AM588" i="3" s="1"/>
  <c r="AN588" i="3"/>
  <c r="AB589" i="3"/>
  <c r="AC589" i="3"/>
  <c r="AD589" i="3"/>
  <c r="AE589" i="3"/>
  <c r="AF589" i="3"/>
  <c r="AG589" i="3"/>
  <c r="AH589" i="3"/>
  <c r="AI589" i="3"/>
  <c r="AJ589" i="3"/>
  <c r="AK589" i="3"/>
  <c r="AM589" i="3" s="1"/>
  <c r="AN589" i="3"/>
  <c r="AB590" i="3"/>
  <c r="AC590" i="3"/>
  <c r="AD590" i="3"/>
  <c r="AE590" i="3"/>
  <c r="AF590" i="3"/>
  <c r="AG590" i="3"/>
  <c r="AH590" i="3"/>
  <c r="AI590" i="3"/>
  <c r="AJ590" i="3"/>
  <c r="AK590" i="3"/>
  <c r="AM590" i="3" s="1"/>
  <c r="AN590" i="3"/>
  <c r="AB591" i="3"/>
  <c r="AC591" i="3"/>
  <c r="AD591" i="3"/>
  <c r="AE591" i="3"/>
  <c r="AF591" i="3"/>
  <c r="AG591" i="3"/>
  <c r="AH591" i="3"/>
  <c r="AI591" i="3"/>
  <c r="AJ591" i="3"/>
  <c r="AK591" i="3"/>
  <c r="AM591" i="3" s="1"/>
  <c r="AN591" i="3"/>
  <c r="AB592" i="3"/>
  <c r="AC592" i="3"/>
  <c r="AD592" i="3"/>
  <c r="AE592" i="3"/>
  <c r="AF592" i="3"/>
  <c r="AG592" i="3"/>
  <c r="AH592" i="3"/>
  <c r="AI592" i="3"/>
  <c r="AJ592" i="3"/>
  <c r="AK592" i="3"/>
  <c r="AM592" i="3" s="1"/>
  <c r="AN592" i="3"/>
  <c r="AB593" i="3"/>
  <c r="AC593" i="3"/>
  <c r="AD593" i="3"/>
  <c r="AE593" i="3"/>
  <c r="AF593" i="3"/>
  <c r="AG593" i="3"/>
  <c r="AH593" i="3"/>
  <c r="AI593" i="3"/>
  <c r="AJ593" i="3"/>
  <c r="AK593" i="3"/>
  <c r="AM593" i="3" s="1"/>
  <c r="AN593" i="3"/>
  <c r="AB594" i="3"/>
  <c r="AC594" i="3"/>
  <c r="AD594" i="3"/>
  <c r="AE594" i="3"/>
  <c r="AF594" i="3"/>
  <c r="AG594" i="3"/>
  <c r="AH594" i="3"/>
  <c r="AI594" i="3"/>
  <c r="AJ594" i="3"/>
  <c r="AK594" i="3"/>
  <c r="AM594" i="3" s="1"/>
  <c r="AN594" i="3"/>
  <c r="AB595" i="3"/>
  <c r="AC595" i="3"/>
  <c r="AD595" i="3"/>
  <c r="AE595" i="3"/>
  <c r="AF595" i="3"/>
  <c r="AG595" i="3"/>
  <c r="AH595" i="3"/>
  <c r="AI595" i="3"/>
  <c r="AJ595" i="3"/>
  <c r="AK595" i="3"/>
  <c r="AM595" i="3" s="1"/>
  <c r="AN595" i="3"/>
  <c r="AB596" i="3"/>
  <c r="AC596" i="3"/>
  <c r="AD596" i="3"/>
  <c r="AE596" i="3"/>
  <c r="AF596" i="3"/>
  <c r="AG596" i="3"/>
  <c r="AH596" i="3"/>
  <c r="AI596" i="3"/>
  <c r="AJ596" i="3"/>
  <c r="AK596" i="3"/>
  <c r="AM596" i="3" s="1"/>
  <c r="AN596" i="3"/>
  <c r="AB597" i="3"/>
  <c r="AC597" i="3"/>
  <c r="AD597" i="3"/>
  <c r="AE597" i="3"/>
  <c r="AF597" i="3"/>
  <c r="AG597" i="3"/>
  <c r="AH597" i="3"/>
  <c r="AI597" i="3"/>
  <c r="AJ597" i="3"/>
  <c r="AK597" i="3"/>
  <c r="AM597" i="3" s="1"/>
  <c r="AN597" i="3"/>
  <c r="AB598" i="3"/>
  <c r="AC598" i="3"/>
  <c r="AD598" i="3"/>
  <c r="AE598" i="3"/>
  <c r="AF598" i="3"/>
  <c r="AG598" i="3"/>
  <c r="AH598" i="3"/>
  <c r="AI598" i="3"/>
  <c r="AJ598" i="3"/>
  <c r="AK598" i="3"/>
  <c r="AM598" i="3" s="1"/>
  <c r="AN598" i="3"/>
  <c r="AB599" i="3"/>
  <c r="AC599" i="3"/>
  <c r="AD599" i="3"/>
  <c r="AE599" i="3"/>
  <c r="AF599" i="3"/>
  <c r="AG599" i="3"/>
  <c r="AH599" i="3"/>
  <c r="AI599" i="3"/>
  <c r="AJ599" i="3"/>
  <c r="AK599" i="3"/>
  <c r="AM599" i="3" s="1"/>
  <c r="AN599" i="3"/>
  <c r="AB600" i="3"/>
  <c r="AC600" i="3"/>
  <c r="AD600" i="3"/>
  <c r="AE600" i="3"/>
  <c r="AF600" i="3"/>
  <c r="AG600" i="3"/>
  <c r="AH600" i="3"/>
  <c r="AI600" i="3"/>
  <c r="AJ600" i="3"/>
  <c r="AK600" i="3"/>
  <c r="AM600" i="3" s="1"/>
  <c r="AN600" i="3"/>
  <c r="AB601" i="3"/>
  <c r="AC601" i="3"/>
  <c r="AD601" i="3"/>
  <c r="AE601" i="3"/>
  <c r="AF601" i="3"/>
  <c r="AG601" i="3"/>
  <c r="AH601" i="3"/>
  <c r="AI601" i="3"/>
  <c r="AJ601" i="3"/>
  <c r="AK601" i="3"/>
  <c r="AM601" i="3" s="1"/>
  <c r="AN601" i="3"/>
  <c r="AB602" i="3"/>
  <c r="AC602" i="3"/>
  <c r="AD602" i="3"/>
  <c r="AE602" i="3"/>
  <c r="AF602" i="3"/>
  <c r="AG602" i="3"/>
  <c r="AH602" i="3"/>
  <c r="AI602" i="3"/>
  <c r="AJ602" i="3"/>
  <c r="AK602" i="3"/>
  <c r="AM602" i="3" s="1"/>
  <c r="AN602" i="3"/>
  <c r="AB603" i="3"/>
  <c r="AC603" i="3"/>
  <c r="AD603" i="3"/>
  <c r="AE603" i="3"/>
  <c r="AF603" i="3"/>
  <c r="AG603" i="3"/>
  <c r="AH603" i="3"/>
  <c r="AI603" i="3"/>
  <c r="AJ603" i="3"/>
  <c r="AK603" i="3"/>
  <c r="AM603" i="3" s="1"/>
  <c r="AN603" i="3"/>
  <c r="AB604" i="3"/>
  <c r="AC604" i="3"/>
  <c r="AD604" i="3"/>
  <c r="AE604" i="3"/>
  <c r="AF604" i="3"/>
  <c r="AG604" i="3"/>
  <c r="AH604" i="3"/>
  <c r="AI604" i="3"/>
  <c r="AJ604" i="3"/>
  <c r="AK604" i="3"/>
  <c r="AM604" i="3" s="1"/>
  <c r="AN604" i="3"/>
  <c r="AB605" i="3"/>
  <c r="AC605" i="3"/>
  <c r="AD605" i="3"/>
  <c r="AE605" i="3"/>
  <c r="AF605" i="3"/>
  <c r="AG605" i="3"/>
  <c r="AH605" i="3"/>
  <c r="AI605" i="3"/>
  <c r="AJ605" i="3"/>
  <c r="AK605" i="3"/>
  <c r="AM605" i="3" s="1"/>
  <c r="AN605" i="3"/>
  <c r="AB606" i="3"/>
  <c r="AC606" i="3"/>
  <c r="AD606" i="3"/>
  <c r="AE606" i="3"/>
  <c r="AF606" i="3"/>
  <c r="AG606" i="3"/>
  <c r="AH606" i="3"/>
  <c r="AI606" i="3"/>
  <c r="AJ606" i="3"/>
  <c r="AK606" i="3"/>
  <c r="AM606" i="3" s="1"/>
  <c r="AN606" i="3"/>
  <c r="AB607" i="3"/>
  <c r="AC607" i="3"/>
  <c r="AD607" i="3"/>
  <c r="AE607" i="3"/>
  <c r="AF607" i="3"/>
  <c r="AG607" i="3"/>
  <c r="AH607" i="3"/>
  <c r="AI607" i="3"/>
  <c r="AJ607" i="3"/>
  <c r="AK607" i="3"/>
  <c r="AM607" i="3" s="1"/>
  <c r="AN607" i="3"/>
  <c r="AB608" i="3"/>
  <c r="AC608" i="3"/>
  <c r="AD608" i="3"/>
  <c r="AE608" i="3"/>
  <c r="AF608" i="3"/>
  <c r="AG608" i="3"/>
  <c r="AH608" i="3"/>
  <c r="AI608" i="3"/>
  <c r="AJ608" i="3"/>
  <c r="AK608" i="3"/>
  <c r="AM608" i="3" s="1"/>
  <c r="AN608" i="3"/>
  <c r="AB609" i="3"/>
  <c r="AC609" i="3"/>
  <c r="AD609" i="3"/>
  <c r="AE609" i="3"/>
  <c r="AF609" i="3"/>
  <c r="AG609" i="3"/>
  <c r="AH609" i="3"/>
  <c r="AI609" i="3"/>
  <c r="AJ609" i="3"/>
  <c r="AK609" i="3"/>
  <c r="AM609" i="3" s="1"/>
  <c r="AN609" i="3"/>
  <c r="AB610" i="3"/>
  <c r="AC610" i="3"/>
  <c r="AD610" i="3"/>
  <c r="AE610" i="3"/>
  <c r="AF610" i="3"/>
  <c r="AG610" i="3"/>
  <c r="AH610" i="3"/>
  <c r="AI610" i="3"/>
  <c r="AJ610" i="3"/>
  <c r="AK610" i="3"/>
  <c r="AM610" i="3" s="1"/>
  <c r="AN610" i="3"/>
  <c r="AB611" i="3"/>
  <c r="AC611" i="3"/>
  <c r="AD611" i="3"/>
  <c r="AE611" i="3"/>
  <c r="AF611" i="3"/>
  <c r="AG611" i="3"/>
  <c r="AH611" i="3"/>
  <c r="AI611" i="3"/>
  <c r="AJ611" i="3"/>
  <c r="AK611" i="3"/>
  <c r="AM611" i="3" s="1"/>
  <c r="AN611" i="3"/>
  <c r="AB612" i="3"/>
  <c r="AC612" i="3"/>
  <c r="AD612" i="3"/>
  <c r="AE612" i="3"/>
  <c r="AF612" i="3"/>
  <c r="AG612" i="3"/>
  <c r="AH612" i="3"/>
  <c r="AI612" i="3"/>
  <c r="AJ612" i="3"/>
  <c r="AK612" i="3"/>
  <c r="AM612" i="3" s="1"/>
  <c r="AN612" i="3"/>
  <c r="AB613" i="3"/>
  <c r="AC613" i="3"/>
  <c r="AD613" i="3"/>
  <c r="AE613" i="3"/>
  <c r="AF613" i="3"/>
  <c r="AG613" i="3"/>
  <c r="AH613" i="3"/>
  <c r="AI613" i="3"/>
  <c r="AJ613" i="3"/>
  <c r="AK613" i="3"/>
  <c r="AM613" i="3" s="1"/>
  <c r="AN613" i="3"/>
  <c r="AB614" i="3"/>
  <c r="AC614" i="3"/>
  <c r="AD614" i="3"/>
  <c r="AE614" i="3"/>
  <c r="AF614" i="3"/>
  <c r="AG614" i="3"/>
  <c r="AH614" i="3"/>
  <c r="AI614" i="3"/>
  <c r="AJ614" i="3"/>
  <c r="AK614" i="3"/>
  <c r="AM614" i="3" s="1"/>
  <c r="AN614" i="3"/>
  <c r="AB615" i="3"/>
  <c r="AC615" i="3"/>
  <c r="AD615" i="3"/>
  <c r="AE615" i="3"/>
  <c r="AF615" i="3"/>
  <c r="AG615" i="3"/>
  <c r="AH615" i="3"/>
  <c r="AI615" i="3"/>
  <c r="AJ615" i="3"/>
  <c r="AK615" i="3"/>
  <c r="AM615" i="3" s="1"/>
  <c r="AN615" i="3"/>
  <c r="AB616" i="3"/>
  <c r="AC616" i="3"/>
  <c r="AD616" i="3"/>
  <c r="AE616" i="3"/>
  <c r="AF616" i="3"/>
  <c r="AG616" i="3"/>
  <c r="AH616" i="3"/>
  <c r="AI616" i="3"/>
  <c r="AJ616" i="3"/>
  <c r="AK616" i="3"/>
  <c r="AM616" i="3" s="1"/>
  <c r="AN616" i="3"/>
  <c r="AB617" i="3"/>
  <c r="AC617" i="3"/>
  <c r="AD617" i="3"/>
  <c r="AE617" i="3"/>
  <c r="AF617" i="3"/>
  <c r="AG617" i="3"/>
  <c r="AH617" i="3"/>
  <c r="AI617" i="3"/>
  <c r="AJ617" i="3"/>
  <c r="AK617" i="3"/>
  <c r="AM617" i="3" s="1"/>
  <c r="AN617" i="3"/>
  <c r="AB618" i="3"/>
  <c r="AC618" i="3"/>
  <c r="AD618" i="3"/>
  <c r="AE618" i="3"/>
  <c r="AF618" i="3"/>
  <c r="AG618" i="3"/>
  <c r="AH618" i="3"/>
  <c r="AI618" i="3"/>
  <c r="AJ618" i="3"/>
  <c r="AK618" i="3"/>
  <c r="AM618" i="3" s="1"/>
  <c r="AN618" i="3"/>
  <c r="AB619" i="3"/>
  <c r="AC619" i="3"/>
  <c r="AD619" i="3"/>
  <c r="AE619" i="3"/>
  <c r="AF619" i="3"/>
  <c r="AG619" i="3"/>
  <c r="AH619" i="3"/>
  <c r="AI619" i="3"/>
  <c r="AJ619" i="3"/>
  <c r="AK619" i="3"/>
  <c r="AM619" i="3" s="1"/>
  <c r="AN619" i="3"/>
  <c r="AB620" i="3"/>
  <c r="AC620" i="3"/>
  <c r="AD620" i="3"/>
  <c r="AE620" i="3"/>
  <c r="AF620" i="3"/>
  <c r="AG620" i="3"/>
  <c r="AH620" i="3"/>
  <c r="AI620" i="3"/>
  <c r="AJ620" i="3"/>
  <c r="AK620" i="3"/>
  <c r="AM620" i="3" s="1"/>
  <c r="AN620" i="3"/>
  <c r="AB621" i="3"/>
  <c r="AC621" i="3"/>
  <c r="AD621" i="3"/>
  <c r="AE621" i="3"/>
  <c r="AF621" i="3"/>
  <c r="AG621" i="3"/>
  <c r="AH621" i="3"/>
  <c r="AI621" i="3"/>
  <c r="AJ621" i="3"/>
  <c r="AK621" i="3"/>
  <c r="AM621" i="3" s="1"/>
  <c r="AN621" i="3"/>
  <c r="AB622" i="3"/>
  <c r="AC622" i="3"/>
  <c r="AD622" i="3"/>
  <c r="AE622" i="3"/>
  <c r="AF622" i="3"/>
  <c r="AG622" i="3"/>
  <c r="AH622" i="3"/>
  <c r="AI622" i="3"/>
  <c r="AJ622" i="3"/>
  <c r="AK622" i="3"/>
  <c r="AM622" i="3" s="1"/>
  <c r="AN622" i="3"/>
  <c r="AB623" i="3"/>
  <c r="AC623" i="3"/>
  <c r="AD623" i="3"/>
  <c r="AE623" i="3"/>
  <c r="AF623" i="3"/>
  <c r="AG623" i="3"/>
  <c r="AH623" i="3"/>
  <c r="AI623" i="3"/>
  <c r="AJ623" i="3"/>
  <c r="AK623" i="3"/>
  <c r="AM623" i="3" s="1"/>
  <c r="AN623" i="3"/>
  <c r="AB624" i="3"/>
  <c r="AC624" i="3"/>
  <c r="AD624" i="3"/>
  <c r="AE624" i="3"/>
  <c r="AF624" i="3"/>
  <c r="AG624" i="3"/>
  <c r="AH624" i="3"/>
  <c r="AI624" i="3"/>
  <c r="AJ624" i="3"/>
  <c r="AK624" i="3"/>
  <c r="AM624" i="3" s="1"/>
  <c r="AN624" i="3"/>
  <c r="AB625" i="3"/>
  <c r="AC625" i="3"/>
  <c r="AD625" i="3"/>
  <c r="AE625" i="3"/>
  <c r="AF625" i="3"/>
  <c r="AG625" i="3"/>
  <c r="AH625" i="3"/>
  <c r="AI625" i="3"/>
  <c r="AJ625" i="3"/>
  <c r="AK625" i="3"/>
  <c r="AM625" i="3" s="1"/>
  <c r="AN625" i="3"/>
  <c r="AB626" i="3"/>
  <c r="AC626" i="3"/>
  <c r="AD626" i="3"/>
  <c r="AE626" i="3"/>
  <c r="AF626" i="3"/>
  <c r="AG626" i="3"/>
  <c r="AH626" i="3"/>
  <c r="AI626" i="3"/>
  <c r="AJ626" i="3"/>
  <c r="AK626" i="3"/>
  <c r="AM626" i="3" s="1"/>
  <c r="AN626" i="3"/>
  <c r="AB627" i="3"/>
  <c r="AC627" i="3"/>
  <c r="AD627" i="3"/>
  <c r="AE627" i="3"/>
  <c r="AF627" i="3"/>
  <c r="AG627" i="3"/>
  <c r="AH627" i="3"/>
  <c r="AI627" i="3"/>
  <c r="AJ627" i="3"/>
  <c r="AK627" i="3"/>
  <c r="AM627" i="3" s="1"/>
  <c r="AN627" i="3"/>
  <c r="AB628" i="3"/>
  <c r="AC628" i="3"/>
  <c r="AD628" i="3"/>
  <c r="AE628" i="3"/>
  <c r="AF628" i="3"/>
  <c r="AG628" i="3"/>
  <c r="AH628" i="3"/>
  <c r="AI628" i="3"/>
  <c r="AJ628" i="3"/>
  <c r="AK628" i="3"/>
  <c r="AM628" i="3" s="1"/>
  <c r="AN628" i="3"/>
  <c r="AB629" i="3"/>
  <c r="AC629" i="3"/>
  <c r="AD629" i="3"/>
  <c r="AE629" i="3"/>
  <c r="AF629" i="3"/>
  <c r="AG629" i="3"/>
  <c r="AH629" i="3"/>
  <c r="AI629" i="3"/>
  <c r="AJ629" i="3"/>
  <c r="AK629" i="3"/>
  <c r="AM629" i="3" s="1"/>
  <c r="AN629" i="3"/>
  <c r="AB630" i="3"/>
  <c r="AC630" i="3"/>
  <c r="AD630" i="3"/>
  <c r="AE630" i="3"/>
  <c r="AF630" i="3"/>
  <c r="AG630" i="3"/>
  <c r="AH630" i="3"/>
  <c r="AI630" i="3"/>
  <c r="AJ630" i="3"/>
  <c r="AK630" i="3"/>
  <c r="AM630" i="3" s="1"/>
  <c r="AN630" i="3"/>
  <c r="AB631" i="3"/>
  <c r="AC631" i="3"/>
  <c r="AD631" i="3"/>
  <c r="AE631" i="3"/>
  <c r="AF631" i="3"/>
  <c r="AG631" i="3"/>
  <c r="AH631" i="3"/>
  <c r="AI631" i="3"/>
  <c r="AJ631" i="3"/>
  <c r="AK631" i="3"/>
  <c r="AM631" i="3" s="1"/>
  <c r="AN631" i="3"/>
  <c r="AB632" i="3"/>
  <c r="AC632" i="3"/>
  <c r="AD632" i="3"/>
  <c r="AE632" i="3"/>
  <c r="AF632" i="3"/>
  <c r="AG632" i="3"/>
  <c r="AH632" i="3"/>
  <c r="AI632" i="3"/>
  <c r="AJ632" i="3"/>
  <c r="AK632" i="3"/>
  <c r="AM632" i="3" s="1"/>
  <c r="AN632" i="3"/>
  <c r="AB633" i="3"/>
  <c r="AC633" i="3"/>
  <c r="AD633" i="3"/>
  <c r="AE633" i="3"/>
  <c r="AF633" i="3"/>
  <c r="AG633" i="3"/>
  <c r="AH633" i="3"/>
  <c r="AI633" i="3"/>
  <c r="AJ633" i="3"/>
  <c r="AK633" i="3"/>
  <c r="AM633" i="3" s="1"/>
  <c r="AN633" i="3"/>
  <c r="AB634" i="3"/>
  <c r="AC634" i="3"/>
  <c r="AD634" i="3"/>
  <c r="AE634" i="3"/>
  <c r="AF634" i="3"/>
  <c r="AG634" i="3"/>
  <c r="AH634" i="3"/>
  <c r="AI634" i="3"/>
  <c r="AJ634" i="3"/>
  <c r="AK634" i="3"/>
  <c r="AM634" i="3" s="1"/>
  <c r="AN634" i="3"/>
  <c r="AB635" i="3"/>
  <c r="AC635" i="3"/>
  <c r="AD635" i="3"/>
  <c r="AE635" i="3"/>
  <c r="AF635" i="3"/>
  <c r="AG635" i="3"/>
  <c r="AH635" i="3"/>
  <c r="AI635" i="3"/>
  <c r="AJ635" i="3"/>
  <c r="AK635" i="3"/>
  <c r="AM635" i="3" s="1"/>
  <c r="AN635" i="3"/>
  <c r="AB636" i="3"/>
  <c r="AC636" i="3"/>
  <c r="AD636" i="3"/>
  <c r="AE636" i="3"/>
  <c r="AF636" i="3"/>
  <c r="AG636" i="3"/>
  <c r="AH636" i="3"/>
  <c r="AI636" i="3"/>
  <c r="AJ636" i="3"/>
  <c r="AK636" i="3"/>
  <c r="AM636" i="3" s="1"/>
  <c r="AN636" i="3"/>
  <c r="AB637" i="3"/>
  <c r="AC637" i="3"/>
  <c r="AD637" i="3"/>
  <c r="AE637" i="3"/>
  <c r="AF637" i="3"/>
  <c r="AG637" i="3"/>
  <c r="AH637" i="3"/>
  <c r="AI637" i="3"/>
  <c r="AJ637" i="3"/>
  <c r="AK637" i="3"/>
  <c r="AM637" i="3" s="1"/>
  <c r="AN637" i="3"/>
  <c r="AB638" i="3"/>
  <c r="AC638" i="3"/>
  <c r="AD638" i="3"/>
  <c r="AE638" i="3"/>
  <c r="AF638" i="3"/>
  <c r="AG638" i="3"/>
  <c r="AH638" i="3"/>
  <c r="AI638" i="3"/>
  <c r="AJ638" i="3"/>
  <c r="AK638" i="3"/>
  <c r="AM638" i="3" s="1"/>
  <c r="AN638" i="3"/>
  <c r="AB639" i="3"/>
  <c r="AC639" i="3"/>
  <c r="AD639" i="3"/>
  <c r="AE639" i="3"/>
  <c r="AF639" i="3"/>
  <c r="AG639" i="3"/>
  <c r="AH639" i="3"/>
  <c r="AI639" i="3"/>
  <c r="AJ639" i="3"/>
  <c r="AK639" i="3"/>
  <c r="AM639" i="3" s="1"/>
  <c r="AN639" i="3"/>
  <c r="AB640" i="3"/>
  <c r="AC640" i="3"/>
  <c r="AD640" i="3"/>
  <c r="AE640" i="3"/>
  <c r="AF640" i="3"/>
  <c r="AG640" i="3"/>
  <c r="AH640" i="3"/>
  <c r="AI640" i="3"/>
  <c r="AJ640" i="3"/>
  <c r="AK640" i="3"/>
  <c r="AM640" i="3" s="1"/>
  <c r="AN640" i="3"/>
  <c r="AB641" i="3"/>
  <c r="AC641" i="3"/>
  <c r="AD641" i="3"/>
  <c r="AE641" i="3"/>
  <c r="AF641" i="3"/>
  <c r="AG641" i="3"/>
  <c r="AH641" i="3"/>
  <c r="AI641" i="3"/>
  <c r="AJ641" i="3"/>
  <c r="AK641" i="3"/>
  <c r="AM641" i="3" s="1"/>
  <c r="AN641" i="3"/>
  <c r="AB642" i="3"/>
  <c r="AC642" i="3"/>
  <c r="AD642" i="3"/>
  <c r="AE642" i="3"/>
  <c r="AF642" i="3"/>
  <c r="AG642" i="3"/>
  <c r="AH642" i="3"/>
  <c r="AI642" i="3"/>
  <c r="AJ642" i="3"/>
  <c r="AK642" i="3"/>
  <c r="AM642" i="3" s="1"/>
  <c r="AN642" i="3"/>
  <c r="AB643" i="3"/>
  <c r="AC643" i="3"/>
  <c r="AD643" i="3"/>
  <c r="AE643" i="3"/>
  <c r="AF643" i="3"/>
  <c r="AG643" i="3"/>
  <c r="AH643" i="3"/>
  <c r="AI643" i="3"/>
  <c r="AJ643" i="3"/>
  <c r="AK643" i="3"/>
  <c r="AM643" i="3" s="1"/>
  <c r="AN643" i="3"/>
  <c r="AB644" i="3"/>
  <c r="AC644" i="3"/>
  <c r="AD644" i="3"/>
  <c r="AE644" i="3"/>
  <c r="AF644" i="3"/>
  <c r="AG644" i="3"/>
  <c r="AH644" i="3"/>
  <c r="AI644" i="3"/>
  <c r="AJ644" i="3"/>
  <c r="AK644" i="3"/>
  <c r="AM644" i="3" s="1"/>
  <c r="AN644" i="3"/>
  <c r="AB645" i="3"/>
  <c r="AC645" i="3"/>
  <c r="AD645" i="3"/>
  <c r="AE645" i="3"/>
  <c r="AF645" i="3"/>
  <c r="AG645" i="3"/>
  <c r="AH645" i="3"/>
  <c r="AI645" i="3"/>
  <c r="AJ645" i="3"/>
  <c r="AK645" i="3"/>
  <c r="AM645" i="3" s="1"/>
  <c r="AN645" i="3"/>
  <c r="AB646" i="3"/>
  <c r="AC646" i="3"/>
  <c r="AD646" i="3"/>
  <c r="AE646" i="3"/>
  <c r="AF646" i="3"/>
  <c r="AG646" i="3"/>
  <c r="AH646" i="3"/>
  <c r="AI646" i="3"/>
  <c r="AJ646" i="3"/>
  <c r="AK646" i="3"/>
  <c r="AM646" i="3" s="1"/>
  <c r="AN646" i="3"/>
  <c r="AB647" i="3"/>
  <c r="AC647" i="3"/>
  <c r="AD647" i="3"/>
  <c r="AE647" i="3"/>
  <c r="AF647" i="3"/>
  <c r="AG647" i="3"/>
  <c r="AH647" i="3"/>
  <c r="AI647" i="3"/>
  <c r="AJ647" i="3"/>
  <c r="AK647" i="3"/>
  <c r="AM647" i="3" s="1"/>
  <c r="AN647" i="3"/>
  <c r="AB648" i="3"/>
  <c r="AC648" i="3"/>
  <c r="AD648" i="3"/>
  <c r="AE648" i="3"/>
  <c r="AF648" i="3"/>
  <c r="AG648" i="3"/>
  <c r="AH648" i="3"/>
  <c r="AI648" i="3"/>
  <c r="AJ648" i="3"/>
  <c r="AK648" i="3"/>
  <c r="AM648" i="3" s="1"/>
  <c r="AN648" i="3"/>
  <c r="AB649" i="3"/>
  <c r="AC649" i="3"/>
  <c r="AD649" i="3"/>
  <c r="AE649" i="3"/>
  <c r="AF649" i="3"/>
  <c r="AG649" i="3"/>
  <c r="AH649" i="3"/>
  <c r="AI649" i="3"/>
  <c r="AJ649" i="3"/>
  <c r="AK649" i="3"/>
  <c r="AM649" i="3" s="1"/>
  <c r="AN649" i="3"/>
  <c r="AB650" i="3"/>
  <c r="AC650" i="3"/>
  <c r="AD650" i="3"/>
  <c r="AE650" i="3"/>
  <c r="AF650" i="3"/>
  <c r="AG650" i="3"/>
  <c r="AH650" i="3"/>
  <c r="AI650" i="3"/>
  <c r="AJ650" i="3"/>
  <c r="AK650" i="3"/>
  <c r="AM650" i="3" s="1"/>
  <c r="AN650" i="3"/>
  <c r="AB651" i="3"/>
  <c r="AC651" i="3"/>
  <c r="AD651" i="3"/>
  <c r="AE651" i="3"/>
  <c r="AF651" i="3"/>
  <c r="AG651" i="3"/>
  <c r="AH651" i="3"/>
  <c r="AI651" i="3"/>
  <c r="AJ651" i="3"/>
  <c r="AK651" i="3"/>
  <c r="AM651" i="3" s="1"/>
  <c r="AN651" i="3"/>
  <c r="AB652" i="3"/>
  <c r="AC652" i="3"/>
  <c r="AD652" i="3"/>
  <c r="AE652" i="3"/>
  <c r="AF652" i="3"/>
  <c r="AG652" i="3"/>
  <c r="AH652" i="3"/>
  <c r="AI652" i="3"/>
  <c r="AJ652" i="3"/>
  <c r="AK652" i="3"/>
  <c r="AM652" i="3" s="1"/>
  <c r="AN652" i="3"/>
  <c r="AB653" i="3"/>
  <c r="AC653" i="3"/>
  <c r="AD653" i="3"/>
  <c r="AE653" i="3"/>
  <c r="AF653" i="3"/>
  <c r="AG653" i="3"/>
  <c r="AH653" i="3"/>
  <c r="AI653" i="3"/>
  <c r="AJ653" i="3"/>
  <c r="AK653" i="3"/>
  <c r="AM653" i="3" s="1"/>
  <c r="AN653" i="3"/>
  <c r="AB654" i="3"/>
  <c r="AC654" i="3"/>
  <c r="AD654" i="3"/>
  <c r="AE654" i="3"/>
  <c r="AF654" i="3"/>
  <c r="AG654" i="3"/>
  <c r="AH654" i="3"/>
  <c r="AI654" i="3"/>
  <c r="AJ654" i="3"/>
  <c r="AK654" i="3"/>
  <c r="AM654" i="3" s="1"/>
  <c r="AN654" i="3"/>
  <c r="AB655" i="3"/>
  <c r="AC655" i="3"/>
  <c r="AD655" i="3"/>
  <c r="AE655" i="3"/>
  <c r="AF655" i="3"/>
  <c r="AG655" i="3"/>
  <c r="AH655" i="3"/>
  <c r="AI655" i="3"/>
  <c r="AJ655" i="3"/>
  <c r="AK655" i="3"/>
  <c r="AM655" i="3" s="1"/>
  <c r="AN655" i="3"/>
  <c r="AB656" i="3"/>
  <c r="AC656" i="3"/>
  <c r="AD656" i="3"/>
  <c r="AE656" i="3"/>
  <c r="AF656" i="3"/>
  <c r="AG656" i="3"/>
  <c r="AH656" i="3"/>
  <c r="AI656" i="3"/>
  <c r="AJ656" i="3"/>
  <c r="AK656" i="3"/>
  <c r="AM656" i="3" s="1"/>
  <c r="AN656" i="3"/>
  <c r="AB657" i="3"/>
  <c r="AC657" i="3"/>
  <c r="AD657" i="3"/>
  <c r="AE657" i="3"/>
  <c r="AF657" i="3"/>
  <c r="AG657" i="3"/>
  <c r="AH657" i="3"/>
  <c r="AI657" i="3"/>
  <c r="AJ657" i="3"/>
  <c r="AK657" i="3"/>
  <c r="AM657" i="3" s="1"/>
  <c r="AN657" i="3"/>
  <c r="AB658" i="3"/>
  <c r="AC658" i="3"/>
  <c r="AD658" i="3"/>
  <c r="AE658" i="3"/>
  <c r="AF658" i="3"/>
  <c r="AG658" i="3"/>
  <c r="AH658" i="3"/>
  <c r="AI658" i="3"/>
  <c r="AJ658" i="3"/>
  <c r="AK658" i="3"/>
  <c r="AM658" i="3" s="1"/>
  <c r="AN658" i="3"/>
  <c r="AB659" i="3"/>
  <c r="AC659" i="3"/>
  <c r="AD659" i="3"/>
  <c r="AE659" i="3"/>
  <c r="AF659" i="3"/>
  <c r="AG659" i="3"/>
  <c r="AH659" i="3"/>
  <c r="AI659" i="3"/>
  <c r="AJ659" i="3"/>
  <c r="AK659" i="3"/>
  <c r="AM659" i="3" s="1"/>
  <c r="AN659" i="3"/>
  <c r="AB660" i="3"/>
  <c r="AC660" i="3"/>
  <c r="AD660" i="3"/>
  <c r="AE660" i="3"/>
  <c r="AF660" i="3"/>
  <c r="AG660" i="3"/>
  <c r="AH660" i="3"/>
  <c r="AI660" i="3"/>
  <c r="AJ660" i="3"/>
  <c r="AK660" i="3"/>
  <c r="AM660" i="3" s="1"/>
  <c r="AN660" i="3"/>
  <c r="AB661" i="3"/>
  <c r="AC661" i="3"/>
  <c r="AD661" i="3"/>
  <c r="AE661" i="3"/>
  <c r="AF661" i="3"/>
  <c r="AG661" i="3"/>
  <c r="AH661" i="3"/>
  <c r="AI661" i="3"/>
  <c r="AJ661" i="3"/>
  <c r="AK661" i="3"/>
  <c r="AM661" i="3" s="1"/>
  <c r="AN661" i="3"/>
  <c r="AB662" i="3"/>
  <c r="AC662" i="3"/>
  <c r="AD662" i="3"/>
  <c r="AE662" i="3"/>
  <c r="AF662" i="3"/>
  <c r="AG662" i="3"/>
  <c r="AH662" i="3"/>
  <c r="AI662" i="3"/>
  <c r="AJ662" i="3"/>
  <c r="AK662" i="3"/>
  <c r="AM662" i="3" s="1"/>
  <c r="AN662" i="3"/>
  <c r="AB663" i="3"/>
  <c r="AC663" i="3"/>
  <c r="AD663" i="3"/>
  <c r="AE663" i="3"/>
  <c r="AF663" i="3"/>
  <c r="AG663" i="3"/>
  <c r="AH663" i="3"/>
  <c r="AI663" i="3"/>
  <c r="AJ663" i="3"/>
  <c r="AK663" i="3"/>
  <c r="AM663" i="3" s="1"/>
  <c r="AN663" i="3"/>
  <c r="AB664" i="3"/>
  <c r="AC664" i="3"/>
  <c r="AD664" i="3"/>
  <c r="AE664" i="3"/>
  <c r="AF664" i="3"/>
  <c r="AG664" i="3"/>
  <c r="AH664" i="3"/>
  <c r="AI664" i="3"/>
  <c r="AJ664" i="3"/>
  <c r="AK664" i="3"/>
  <c r="AM664" i="3" s="1"/>
  <c r="AN664" i="3"/>
  <c r="AB665" i="3"/>
  <c r="AC665" i="3"/>
  <c r="AD665" i="3"/>
  <c r="AE665" i="3"/>
  <c r="AF665" i="3"/>
  <c r="AG665" i="3"/>
  <c r="AH665" i="3"/>
  <c r="AI665" i="3"/>
  <c r="AJ665" i="3"/>
  <c r="AK665" i="3"/>
  <c r="AM665" i="3" s="1"/>
  <c r="AN665" i="3"/>
  <c r="AB666" i="3"/>
  <c r="AC666" i="3"/>
  <c r="AD666" i="3"/>
  <c r="AE666" i="3"/>
  <c r="AF666" i="3"/>
  <c r="AG666" i="3"/>
  <c r="AH666" i="3"/>
  <c r="AI666" i="3"/>
  <c r="AJ666" i="3"/>
  <c r="AK666" i="3"/>
  <c r="AM666" i="3" s="1"/>
  <c r="AN666" i="3"/>
  <c r="AB667" i="3"/>
  <c r="AC667" i="3"/>
  <c r="AD667" i="3"/>
  <c r="AE667" i="3"/>
  <c r="AF667" i="3"/>
  <c r="AG667" i="3"/>
  <c r="AH667" i="3"/>
  <c r="AI667" i="3"/>
  <c r="AJ667" i="3"/>
  <c r="AK667" i="3"/>
  <c r="AM667" i="3" s="1"/>
  <c r="AN667" i="3"/>
  <c r="AB668" i="3"/>
  <c r="AC668" i="3"/>
  <c r="AD668" i="3"/>
  <c r="AE668" i="3"/>
  <c r="AF668" i="3"/>
  <c r="AG668" i="3"/>
  <c r="AH668" i="3"/>
  <c r="AI668" i="3"/>
  <c r="AJ668" i="3"/>
  <c r="AK668" i="3"/>
  <c r="AM668" i="3" s="1"/>
  <c r="AN668" i="3"/>
  <c r="AB669" i="3"/>
  <c r="AC669" i="3"/>
  <c r="AD669" i="3"/>
  <c r="AE669" i="3"/>
  <c r="AF669" i="3"/>
  <c r="AG669" i="3"/>
  <c r="AH669" i="3"/>
  <c r="AI669" i="3"/>
  <c r="AJ669" i="3"/>
  <c r="AK669" i="3"/>
  <c r="AM669" i="3" s="1"/>
  <c r="AN669" i="3"/>
  <c r="AB670" i="3"/>
  <c r="AC670" i="3"/>
  <c r="AD670" i="3"/>
  <c r="AE670" i="3"/>
  <c r="AF670" i="3"/>
  <c r="AG670" i="3"/>
  <c r="AH670" i="3"/>
  <c r="AI670" i="3"/>
  <c r="AJ670" i="3"/>
  <c r="AK670" i="3"/>
  <c r="AM670" i="3" s="1"/>
  <c r="AN670" i="3"/>
  <c r="AB671" i="3"/>
  <c r="AC671" i="3"/>
  <c r="AD671" i="3"/>
  <c r="AE671" i="3"/>
  <c r="AF671" i="3"/>
  <c r="AG671" i="3"/>
  <c r="AH671" i="3"/>
  <c r="AI671" i="3"/>
  <c r="AJ671" i="3"/>
  <c r="AK671" i="3"/>
  <c r="AM671" i="3" s="1"/>
  <c r="AN671" i="3"/>
  <c r="AB672" i="3"/>
  <c r="AC672" i="3"/>
  <c r="AD672" i="3"/>
  <c r="AE672" i="3"/>
  <c r="AF672" i="3"/>
  <c r="AG672" i="3"/>
  <c r="AH672" i="3"/>
  <c r="AI672" i="3"/>
  <c r="AJ672" i="3"/>
  <c r="AK672" i="3"/>
  <c r="AM672" i="3" s="1"/>
  <c r="AN672" i="3"/>
  <c r="AB673" i="3"/>
  <c r="AC673" i="3"/>
  <c r="AD673" i="3"/>
  <c r="AE673" i="3"/>
  <c r="AF673" i="3"/>
  <c r="AG673" i="3"/>
  <c r="AH673" i="3"/>
  <c r="AI673" i="3"/>
  <c r="AJ673" i="3"/>
  <c r="AK673" i="3"/>
  <c r="AM673" i="3" s="1"/>
  <c r="AN673" i="3"/>
  <c r="AB674" i="3"/>
  <c r="AC674" i="3"/>
  <c r="AD674" i="3"/>
  <c r="AE674" i="3"/>
  <c r="AF674" i="3"/>
  <c r="AG674" i="3"/>
  <c r="AH674" i="3"/>
  <c r="AI674" i="3"/>
  <c r="AJ674" i="3"/>
  <c r="AK674" i="3"/>
  <c r="AM674" i="3" s="1"/>
  <c r="AN674" i="3"/>
  <c r="AB675" i="3"/>
  <c r="AC675" i="3"/>
  <c r="AD675" i="3"/>
  <c r="AE675" i="3"/>
  <c r="AF675" i="3"/>
  <c r="AG675" i="3"/>
  <c r="AH675" i="3"/>
  <c r="AI675" i="3"/>
  <c r="AJ675" i="3"/>
  <c r="AK675" i="3"/>
  <c r="AM675" i="3" s="1"/>
  <c r="AN675" i="3"/>
  <c r="AB676" i="3"/>
  <c r="AC676" i="3"/>
  <c r="AD676" i="3"/>
  <c r="AE676" i="3"/>
  <c r="AF676" i="3"/>
  <c r="AG676" i="3"/>
  <c r="AH676" i="3"/>
  <c r="AI676" i="3"/>
  <c r="AJ676" i="3"/>
  <c r="AK676" i="3"/>
  <c r="AM676" i="3" s="1"/>
  <c r="AN676" i="3"/>
  <c r="AB677" i="3"/>
  <c r="AC677" i="3"/>
  <c r="AD677" i="3"/>
  <c r="AE677" i="3"/>
  <c r="AF677" i="3"/>
  <c r="AG677" i="3"/>
  <c r="AH677" i="3"/>
  <c r="AI677" i="3"/>
  <c r="AJ677" i="3"/>
  <c r="AK677" i="3"/>
  <c r="AM677" i="3" s="1"/>
  <c r="AN677" i="3"/>
  <c r="AB678" i="3"/>
  <c r="AC678" i="3"/>
  <c r="AD678" i="3"/>
  <c r="AE678" i="3"/>
  <c r="AF678" i="3"/>
  <c r="AG678" i="3"/>
  <c r="AH678" i="3"/>
  <c r="AI678" i="3"/>
  <c r="AJ678" i="3"/>
  <c r="AK678" i="3"/>
  <c r="AM678" i="3" s="1"/>
  <c r="AN678" i="3"/>
  <c r="AB679" i="3"/>
  <c r="AC679" i="3"/>
  <c r="AD679" i="3"/>
  <c r="AE679" i="3"/>
  <c r="AF679" i="3"/>
  <c r="AG679" i="3"/>
  <c r="AH679" i="3"/>
  <c r="AI679" i="3"/>
  <c r="AJ679" i="3"/>
  <c r="AK679" i="3"/>
  <c r="AM679" i="3" s="1"/>
  <c r="AN679" i="3"/>
  <c r="AB680" i="3"/>
  <c r="AC680" i="3"/>
  <c r="AD680" i="3"/>
  <c r="AE680" i="3"/>
  <c r="AF680" i="3"/>
  <c r="AG680" i="3"/>
  <c r="AH680" i="3"/>
  <c r="AI680" i="3"/>
  <c r="AJ680" i="3"/>
  <c r="AK680" i="3"/>
  <c r="AM680" i="3" s="1"/>
  <c r="AN680" i="3"/>
  <c r="AB681" i="3"/>
  <c r="AC681" i="3"/>
  <c r="AD681" i="3"/>
  <c r="AE681" i="3"/>
  <c r="AF681" i="3"/>
  <c r="AG681" i="3"/>
  <c r="AH681" i="3"/>
  <c r="AI681" i="3"/>
  <c r="AJ681" i="3"/>
  <c r="AK681" i="3"/>
  <c r="AM681" i="3" s="1"/>
  <c r="AN681" i="3"/>
  <c r="AB682" i="3"/>
  <c r="AC682" i="3"/>
  <c r="AD682" i="3"/>
  <c r="AE682" i="3"/>
  <c r="AF682" i="3"/>
  <c r="AG682" i="3"/>
  <c r="AH682" i="3"/>
  <c r="AI682" i="3"/>
  <c r="AJ682" i="3"/>
  <c r="AK682" i="3"/>
  <c r="AM682" i="3" s="1"/>
  <c r="AN682" i="3"/>
  <c r="AB683" i="3"/>
  <c r="AC683" i="3"/>
  <c r="AD683" i="3"/>
  <c r="AE683" i="3"/>
  <c r="AF683" i="3"/>
  <c r="AG683" i="3"/>
  <c r="AH683" i="3"/>
  <c r="AI683" i="3"/>
  <c r="AJ683" i="3"/>
  <c r="AK683" i="3"/>
  <c r="AM683" i="3" s="1"/>
  <c r="AN683" i="3"/>
  <c r="AB684" i="3"/>
  <c r="AC684" i="3"/>
  <c r="AD684" i="3"/>
  <c r="AE684" i="3"/>
  <c r="AF684" i="3"/>
  <c r="AG684" i="3"/>
  <c r="AH684" i="3"/>
  <c r="AI684" i="3"/>
  <c r="AJ684" i="3"/>
  <c r="AK684" i="3"/>
  <c r="AM684" i="3" s="1"/>
  <c r="AN684" i="3"/>
  <c r="AB685" i="3"/>
  <c r="AC685" i="3"/>
  <c r="AD685" i="3"/>
  <c r="AE685" i="3"/>
  <c r="AF685" i="3"/>
  <c r="AG685" i="3"/>
  <c r="AH685" i="3"/>
  <c r="AI685" i="3"/>
  <c r="AJ685" i="3"/>
  <c r="AK685" i="3"/>
  <c r="AM685" i="3" s="1"/>
  <c r="AN685" i="3"/>
  <c r="AB686" i="3"/>
  <c r="AC686" i="3"/>
  <c r="AD686" i="3"/>
  <c r="AE686" i="3"/>
  <c r="AF686" i="3"/>
  <c r="AG686" i="3"/>
  <c r="AH686" i="3"/>
  <c r="AI686" i="3"/>
  <c r="AJ686" i="3"/>
  <c r="AK686" i="3"/>
  <c r="AM686" i="3" s="1"/>
  <c r="AN686" i="3"/>
  <c r="AB687" i="3"/>
  <c r="AC687" i="3"/>
  <c r="AD687" i="3"/>
  <c r="AE687" i="3"/>
  <c r="AF687" i="3"/>
  <c r="AG687" i="3"/>
  <c r="AH687" i="3"/>
  <c r="AI687" i="3"/>
  <c r="AJ687" i="3"/>
  <c r="AK687" i="3"/>
  <c r="AM687" i="3" s="1"/>
  <c r="AN687" i="3"/>
  <c r="AB688" i="3"/>
  <c r="AC688" i="3"/>
  <c r="AD688" i="3"/>
  <c r="AE688" i="3"/>
  <c r="AF688" i="3"/>
  <c r="AG688" i="3"/>
  <c r="AH688" i="3"/>
  <c r="AI688" i="3"/>
  <c r="AJ688" i="3"/>
  <c r="AK688" i="3"/>
  <c r="AM688" i="3" s="1"/>
  <c r="AN688" i="3"/>
  <c r="AB689" i="3"/>
  <c r="AC689" i="3"/>
  <c r="AD689" i="3"/>
  <c r="AE689" i="3"/>
  <c r="AF689" i="3"/>
  <c r="AG689" i="3"/>
  <c r="AH689" i="3"/>
  <c r="AI689" i="3"/>
  <c r="AJ689" i="3"/>
  <c r="AK689" i="3"/>
  <c r="AM689" i="3" s="1"/>
  <c r="AN689" i="3"/>
  <c r="AB690" i="3"/>
  <c r="AC690" i="3"/>
  <c r="AD690" i="3"/>
  <c r="AE690" i="3"/>
  <c r="AF690" i="3"/>
  <c r="AG690" i="3"/>
  <c r="AH690" i="3"/>
  <c r="AI690" i="3"/>
  <c r="AJ690" i="3"/>
  <c r="AK690" i="3"/>
  <c r="AM690" i="3" s="1"/>
  <c r="AN690" i="3"/>
  <c r="AB691" i="3"/>
  <c r="AC691" i="3"/>
  <c r="AD691" i="3"/>
  <c r="AE691" i="3"/>
  <c r="AF691" i="3"/>
  <c r="AG691" i="3"/>
  <c r="AH691" i="3"/>
  <c r="AI691" i="3"/>
  <c r="AJ691" i="3"/>
  <c r="AK691" i="3"/>
  <c r="AM691" i="3" s="1"/>
  <c r="AN691" i="3"/>
  <c r="AB692" i="3"/>
  <c r="AC692" i="3"/>
  <c r="AD692" i="3"/>
  <c r="AE692" i="3"/>
  <c r="AF692" i="3"/>
  <c r="AG692" i="3"/>
  <c r="AH692" i="3"/>
  <c r="AI692" i="3"/>
  <c r="AJ692" i="3"/>
  <c r="AK692" i="3"/>
  <c r="AM692" i="3" s="1"/>
  <c r="AN692" i="3"/>
  <c r="AB693" i="3"/>
  <c r="AC693" i="3"/>
  <c r="AD693" i="3"/>
  <c r="AE693" i="3"/>
  <c r="AF693" i="3"/>
  <c r="AG693" i="3"/>
  <c r="AH693" i="3"/>
  <c r="AI693" i="3"/>
  <c r="AJ693" i="3"/>
  <c r="AK693" i="3"/>
  <c r="AM693" i="3" s="1"/>
  <c r="AN693" i="3"/>
  <c r="AB694" i="3"/>
  <c r="AC694" i="3"/>
  <c r="AD694" i="3"/>
  <c r="AE694" i="3"/>
  <c r="AF694" i="3"/>
  <c r="AG694" i="3"/>
  <c r="AH694" i="3"/>
  <c r="AI694" i="3"/>
  <c r="AJ694" i="3"/>
  <c r="AK694" i="3"/>
  <c r="AM694" i="3" s="1"/>
  <c r="AN694" i="3"/>
  <c r="AB695" i="3"/>
  <c r="AC695" i="3"/>
  <c r="AD695" i="3"/>
  <c r="AE695" i="3"/>
  <c r="AF695" i="3"/>
  <c r="AG695" i="3"/>
  <c r="AH695" i="3"/>
  <c r="AI695" i="3"/>
  <c r="AJ695" i="3"/>
  <c r="AK695" i="3"/>
  <c r="AM695" i="3" s="1"/>
  <c r="AN695" i="3"/>
  <c r="AB696" i="3"/>
  <c r="AC696" i="3"/>
  <c r="AD696" i="3"/>
  <c r="AE696" i="3"/>
  <c r="AF696" i="3"/>
  <c r="AG696" i="3"/>
  <c r="AH696" i="3"/>
  <c r="AI696" i="3"/>
  <c r="AJ696" i="3"/>
  <c r="AK696" i="3"/>
  <c r="AM696" i="3" s="1"/>
  <c r="AN696" i="3"/>
  <c r="AB697" i="3"/>
  <c r="AC697" i="3"/>
  <c r="AD697" i="3"/>
  <c r="AE697" i="3"/>
  <c r="AF697" i="3"/>
  <c r="AG697" i="3"/>
  <c r="AH697" i="3"/>
  <c r="AI697" i="3"/>
  <c r="AJ697" i="3"/>
  <c r="AK697" i="3"/>
  <c r="AM697" i="3" s="1"/>
  <c r="AN697" i="3"/>
  <c r="AB698" i="3"/>
  <c r="AC698" i="3"/>
  <c r="AD698" i="3"/>
  <c r="AE698" i="3"/>
  <c r="AF698" i="3"/>
  <c r="AG698" i="3"/>
  <c r="AH698" i="3"/>
  <c r="AI698" i="3"/>
  <c r="AJ698" i="3"/>
  <c r="AK698" i="3"/>
  <c r="AM698" i="3" s="1"/>
  <c r="AN698" i="3"/>
  <c r="AB699" i="3"/>
  <c r="AC699" i="3"/>
  <c r="AD699" i="3"/>
  <c r="AE699" i="3"/>
  <c r="AF699" i="3"/>
  <c r="AG699" i="3"/>
  <c r="AH699" i="3"/>
  <c r="AI699" i="3"/>
  <c r="AJ699" i="3"/>
  <c r="AK699" i="3"/>
  <c r="AM699" i="3" s="1"/>
  <c r="AN699" i="3"/>
  <c r="AB700" i="3"/>
  <c r="AC700" i="3"/>
  <c r="AD700" i="3"/>
  <c r="AE700" i="3"/>
  <c r="AF700" i="3"/>
  <c r="AG700" i="3"/>
  <c r="AH700" i="3"/>
  <c r="AI700" i="3"/>
  <c r="AJ700" i="3"/>
  <c r="AK700" i="3"/>
  <c r="AM700" i="3" s="1"/>
  <c r="AN700" i="3"/>
  <c r="AB701" i="3"/>
  <c r="AC701" i="3"/>
  <c r="AD701" i="3"/>
  <c r="AE701" i="3"/>
  <c r="AF701" i="3"/>
  <c r="AG701" i="3"/>
  <c r="AH701" i="3"/>
  <c r="AI701" i="3"/>
  <c r="AJ701" i="3"/>
  <c r="AK701" i="3"/>
  <c r="AM701" i="3" s="1"/>
  <c r="AN701" i="3"/>
  <c r="AB702" i="3"/>
  <c r="AC702" i="3"/>
  <c r="AD702" i="3"/>
  <c r="AE702" i="3"/>
  <c r="AF702" i="3"/>
  <c r="AG702" i="3"/>
  <c r="AH702" i="3"/>
  <c r="AI702" i="3"/>
  <c r="AJ702" i="3"/>
  <c r="AK702" i="3"/>
  <c r="AM702" i="3" s="1"/>
  <c r="AN702" i="3"/>
  <c r="AB703" i="3"/>
  <c r="AC703" i="3"/>
  <c r="AD703" i="3"/>
  <c r="AE703" i="3"/>
  <c r="AF703" i="3"/>
  <c r="AG703" i="3"/>
  <c r="AH703" i="3"/>
  <c r="AI703" i="3"/>
  <c r="AJ703" i="3"/>
  <c r="AK703" i="3"/>
  <c r="AM703" i="3" s="1"/>
  <c r="AN703" i="3"/>
  <c r="AB704" i="3"/>
  <c r="AC704" i="3"/>
  <c r="AD704" i="3"/>
  <c r="AE704" i="3"/>
  <c r="AF704" i="3"/>
  <c r="AG704" i="3"/>
  <c r="AH704" i="3"/>
  <c r="AI704" i="3"/>
  <c r="AJ704" i="3"/>
  <c r="AK704" i="3"/>
  <c r="AM704" i="3" s="1"/>
  <c r="AN704" i="3"/>
  <c r="AB705" i="3"/>
  <c r="AC705" i="3"/>
  <c r="AD705" i="3"/>
  <c r="AE705" i="3"/>
  <c r="AF705" i="3"/>
  <c r="AG705" i="3"/>
  <c r="AH705" i="3"/>
  <c r="AI705" i="3"/>
  <c r="AJ705" i="3"/>
  <c r="AK705" i="3"/>
  <c r="AM705" i="3" s="1"/>
  <c r="AN705" i="3"/>
  <c r="AB706" i="3"/>
  <c r="AC706" i="3"/>
  <c r="AD706" i="3"/>
  <c r="AE706" i="3"/>
  <c r="AF706" i="3"/>
  <c r="AG706" i="3"/>
  <c r="AH706" i="3"/>
  <c r="AI706" i="3"/>
  <c r="AJ706" i="3"/>
  <c r="AK706" i="3"/>
  <c r="AM706" i="3" s="1"/>
  <c r="AN706" i="3"/>
  <c r="AB707" i="3"/>
  <c r="AC707" i="3"/>
  <c r="AD707" i="3"/>
  <c r="AE707" i="3"/>
  <c r="AF707" i="3"/>
  <c r="AG707" i="3"/>
  <c r="AH707" i="3"/>
  <c r="AI707" i="3"/>
  <c r="AJ707" i="3"/>
  <c r="AK707" i="3"/>
  <c r="AM707" i="3" s="1"/>
  <c r="AN707" i="3"/>
  <c r="AB708" i="3"/>
  <c r="AC708" i="3"/>
  <c r="AD708" i="3"/>
  <c r="AE708" i="3"/>
  <c r="AF708" i="3"/>
  <c r="AG708" i="3"/>
  <c r="AH708" i="3"/>
  <c r="AI708" i="3"/>
  <c r="AJ708" i="3"/>
  <c r="AK708" i="3"/>
  <c r="AM708" i="3" s="1"/>
  <c r="AN708" i="3"/>
  <c r="AB709" i="3"/>
  <c r="AC709" i="3"/>
  <c r="AD709" i="3"/>
  <c r="AE709" i="3"/>
  <c r="AF709" i="3"/>
  <c r="AG709" i="3"/>
  <c r="AH709" i="3"/>
  <c r="AI709" i="3"/>
  <c r="AJ709" i="3"/>
  <c r="AK709" i="3"/>
  <c r="AM709" i="3" s="1"/>
  <c r="AN709" i="3"/>
  <c r="AB710" i="3"/>
  <c r="AC710" i="3"/>
  <c r="AD710" i="3"/>
  <c r="AE710" i="3"/>
  <c r="AF710" i="3"/>
  <c r="AG710" i="3"/>
  <c r="AH710" i="3"/>
  <c r="AI710" i="3"/>
  <c r="AJ710" i="3"/>
  <c r="AK710" i="3"/>
  <c r="AM710" i="3" s="1"/>
  <c r="AN710" i="3"/>
  <c r="AB711" i="3"/>
  <c r="AC711" i="3"/>
  <c r="AD711" i="3"/>
  <c r="AE711" i="3"/>
  <c r="AF711" i="3"/>
  <c r="AG711" i="3"/>
  <c r="AH711" i="3"/>
  <c r="AI711" i="3"/>
  <c r="AJ711" i="3"/>
  <c r="AK711" i="3"/>
  <c r="AM711" i="3" s="1"/>
  <c r="AN711" i="3"/>
  <c r="AB712" i="3"/>
  <c r="AC712" i="3"/>
  <c r="AD712" i="3"/>
  <c r="AE712" i="3"/>
  <c r="AF712" i="3"/>
  <c r="AG712" i="3"/>
  <c r="AH712" i="3"/>
  <c r="AI712" i="3"/>
  <c r="AJ712" i="3"/>
  <c r="AK712" i="3"/>
  <c r="AM712" i="3" s="1"/>
  <c r="AN712" i="3"/>
  <c r="AB713" i="3"/>
  <c r="AC713" i="3"/>
  <c r="AD713" i="3"/>
  <c r="AE713" i="3"/>
  <c r="AF713" i="3"/>
  <c r="AG713" i="3"/>
  <c r="AH713" i="3"/>
  <c r="AI713" i="3"/>
  <c r="AJ713" i="3"/>
  <c r="AK713" i="3"/>
  <c r="AM713" i="3" s="1"/>
  <c r="AN713" i="3"/>
  <c r="AB714" i="3"/>
  <c r="AC714" i="3"/>
  <c r="AD714" i="3"/>
  <c r="AE714" i="3"/>
  <c r="AF714" i="3"/>
  <c r="AG714" i="3"/>
  <c r="AH714" i="3"/>
  <c r="AI714" i="3"/>
  <c r="AJ714" i="3"/>
  <c r="AK714" i="3"/>
  <c r="AM714" i="3" s="1"/>
  <c r="AN714" i="3"/>
  <c r="AB715" i="3"/>
  <c r="AC715" i="3"/>
  <c r="AD715" i="3"/>
  <c r="AE715" i="3"/>
  <c r="AF715" i="3"/>
  <c r="AG715" i="3"/>
  <c r="AH715" i="3"/>
  <c r="AI715" i="3"/>
  <c r="AJ715" i="3"/>
  <c r="AK715" i="3"/>
  <c r="AM715" i="3" s="1"/>
  <c r="AN715" i="3"/>
  <c r="AB716" i="3"/>
  <c r="AC716" i="3"/>
  <c r="AD716" i="3"/>
  <c r="AE716" i="3"/>
  <c r="AF716" i="3"/>
  <c r="AG716" i="3"/>
  <c r="AH716" i="3"/>
  <c r="AI716" i="3"/>
  <c r="AJ716" i="3"/>
  <c r="AK716" i="3"/>
  <c r="AM716" i="3" s="1"/>
  <c r="AN716" i="3"/>
  <c r="AB717" i="3"/>
  <c r="AC717" i="3"/>
  <c r="AD717" i="3"/>
  <c r="AE717" i="3"/>
  <c r="AF717" i="3"/>
  <c r="AG717" i="3"/>
  <c r="AH717" i="3"/>
  <c r="AI717" i="3"/>
  <c r="AJ717" i="3"/>
  <c r="AK717" i="3"/>
  <c r="AM717" i="3" s="1"/>
  <c r="AN717" i="3"/>
  <c r="AB718" i="3"/>
  <c r="AC718" i="3"/>
  <c r="AD718" i="3"/>
  <c r="AE718" i="3"/>
  <c r="AF718" i="3"/>
  <c r="AG718" i="3"/>
  <c r="AH718" i="3"/>
  <c r="AI718" i="3"/>
  <c r="AJ718" i="3"/>
  <c r="AK718" i="3"/>
  <c r="AM718" i="3" s="1"/>
  <c r="AN718" i="3"/>
  <c r="AB719" i="3"/>
  <c r="AC719" i="3"/>
  <c r="AD719" i="3"/>
  <c r="AE719" i="3"/>
  <c r="AF719" i="3"/>
  <c r="AG719" i="3"/>
  <c r="AH719" i="3"/>
  <c r="AI719" i="3"/>
  <c r="AJ719" i="3"/>
  <c r="AK719" i="3"/>
  <c r="AM719" i="3" s="1"/>
  <c r="AN719" i="3"/>
  <c r="AB720" i="3"/>
  <c r="AC720" i="3"/>
  <c r="AD720" i="3"/>
  <c r="AE720" i="3"/>
  <c r="AF720" i="3"/>
  <c r="AG720" i="3"/>
  <c r="AH720" i="3"/>
  <c r="AI720" i="3"/>
  <c r="AJ720" i="3"/>
  <c r="AK720" i="3"/>
  <c r="AM720" i="3" s="1"/>
  <c r="AN720" i="3"/>
  <c r="AB721" i="3"/>
  <c r="AC721" i="3"/>
  <c r="AD721" i="3"/>
  <c r="AE721" i="3"/>
  <c r="AF721" i="3"/>
  <c r="AG721" i="3"/>
  <c r="AH721" i="3"/>
  <c r="AI721" i="3"/>
  <c r="AJ721" i="3"/>
  <c r="AK721" i="3"/>
  <c r="AM721" i="3" s="1"/>
  <c r="AN721" i="3"/>
  <c r="AB722" i="3"/>
  <c r="AC722" i="3"/>
  <c r="AD722" i="3"/>
  <c r="AE722" i="3"/>
  <c r="AF722" i="3"/>
  <c r="AG722" i="3"/>
  <c r="AH722" i="3"/>
  <c r="AI722" i="3"/>
  <c r="AJ722" i="3"/>
  <c r="AK722" i="3"/>
  <c r="AM722" i="3" s="1"/>
  <c r="AN722" i="3"/>
  <c r="AB723" i="3"/>
  <c r="AC723" i="3"/>
  <c r="AD723" i="3"/>
  <c r="AE723" i="3"/>
  <c r="AF723" i="3"/>
  <c r="AG723" i="3"/>
  <c r="AH723" i="3"/>
  <c r="AI723" i="3"/>
  <c r="AJ723" i="3"/>
  <c r="AK723" i="3"/>
  <c r="AM723" i="3" s="1"/>
  <c r="AN723" i="3"/>
  <c r="AB724" i="3"/>
  <c r="AC724" i="3"/>
  <c r="AD724" i="3"/>
  <c r="AE724" i="3"/>
  <c r="AF724" i="3"/>
  <c r="AG724" i="3"/>
  <c r="AH724" i="3"/>
  <c r="AI724" i="3"/>
  <c r="AJ724" i="3"/>
  <c r="AK724" i="3"/>
  <c r="AM724" i="3" s="1"/>
  <c r="AN724" i="3"/>
  <c r="AB725" i="3"/>
  <c r="AC725" i="3"/>
  <c r="AD725" i="3"/>
  <c r="AE725" i="3"/>
  <c r="AF725" i="3"/>
  <c r="AG725" i="3"/>
  <c r="AH725" i="3"/>
  <c r="AI725" i="3"/>
  <c r="AJ725" i="3"/>
  <c r="AK725" i="3"/>
  <c r="AM725" i="3" s="1"/>
  <c r="AN725" i="3"/>
  <c r="AB726" i="3"/>
  <c r="AC726" i="3"/>
  <c r="AD726" i="3"/>
  <c r="AE726" i="3"/>
  <c r="AF726" i="3"/>
  <c r="AG726" i="3"/>
  <c r="AH726" i="3"/>
  <c r="AI726" i="3"/>
  <c r="AJ726" i="3"/>
  <c r="AK726" i="3"/>
  <c r="AM726" i="3" s="1"/>
  <c r="AN726" i="3"/>
  <c r="AB727" i="3"/>
  <c r="AC727" i="3"/>
  <c r="AD727" i="3"/>
  <c r="AE727" i="3"/>
  <c r="AF727" i="3"/>
  <c r="AG727" i="3"/>
  <c r="AH727" i="3"/>
  <c r="AI727" i="3"/>
  <c r="AJ727" i="3"/>
  <c r="AK727" i="3"/>
  <c r="AM727" i="3" s="1"/>
  <c r="AN727" i="3"/>
  <c r="AB728" i="3"/>
  <c r="AC728" i="3"/>
  <c r="AD728" i="3"/>
  <c r="AE728" i="3"/>
  <c r="AF728" i="3"/>
  <c r="AG728" i="3"/>
  <c r="AH728" i="3"/>
  <c r="AI728" i="3"/>
  <c r="AJ728" i="3"/>
  <c r="AK728" i="3"/>
  <c r="AM728" i="3" s="1"/>
  <c r="AN728" i="3"/>
  <c r="AB729" i="3"/>
  <c r="AC729" i="3"/>
  <c r="AD729" i="3"/>
  <c r="AE729" i="3"/>
  <c r="AF729" i="3"/>
  <c r="AG729" i="3"/>
  <c r="AH729" i="3"/>
  <c r="AI729" i="3"/>
  <c r="AJ729" i="3"/>
  <c r="AK729" i="3"/>
  <c r="AM729" i="3" s="1"/>
  <c r="AN729" i="3"/>
  <c r="AB730" i="3"/>
  <c r="AC730" i="3"/>
  <c r="AD730" i="3"/>
  <c r="AE730" i="3"/>
  <c r="AF730" i="3"/>
  <c r="AG730" i="3"/>
  <c r="AH730" i="3"/>
  <c r="AI730" i="3"/>
  <c r="AJ730" i="3"/>
  <c r="AK730" i="3"/>
  <c r="AM730" i="3" s="1"/>
  <c r="AN730" i="3"/>
  <c r="AB731" i="3"/>
  <c r="AC731" i="3"/>
  <c r="AD731" i="3"/>
  <c r="AE731" i="3"/>
  <c r="AF731" i="3"/>
  <c r="AG731" i="3"/>
  <c r="AH731" i="3"/>
  <c r="AI731" i="3"/>
  <c r="AJ731" i="3"/>
  <c r="AK731" i="3"/>
  <c r="AM731" i="3" s="1"/>
  <c r="AN731" i="3"/>
  <c r="AB732" i="3"/>
  <c r="AC732" i="3"/>
  <c r="AD732" i="3"/>
  <c r="AE732" i="3"/>
  <c r="AF732" i="3"/>
  <c r="AG732" i="3"/>
  <c r="AH732" i="3"/>
  <c r="AI732" i="3"/>
  <c r="AJ732" i="3"/>
  <c r="AK732" i="3"/>
  <c r="AM732" i="3" s="1"/>
  <c r="AN732" i="3"/>
  <c r="AB733" i="3"/>
  <c r="AC733" i="3"/>
  <c r="AD733" i="3"/>
  <c r="AE733" i="3"/>
  <c r="AF733" i="3"/>
  <c r="AG733" i="3"/>
  <c r="AH733" i="3"/>
  <c r="AI733" i="3"/>
  <c r="AJ733" i="3"/>
  <c r="AK733" i="3"/>
  <c r="AM733" i="3" s="1"/>
  <c r="AN733" i="3"/>
  <c r="AB734" i="3"/>
  <c r="AC734" i="3"/>
  <c r="AD734" i="3"/>
  <c r="AE734" i="3"/>
  <c r="AF734" i="3"/>
  <c r="AG734" i="3"/>
  <c r="AH734" i="3"/>
  <c r="AI734" i="3"/>
  <c r="AJ734" i="3"/>
  <c r="AK734" i="3"/>
  <c r="AM734" i="3" s="1"/>
  <c r="AN734" i="3"/>
  <c r="AB735" i="3"/>
  <c r="AC735" i="3"/>
  <c r="AD735" i="3"/>
  <c r="AE735" i="3"/>
  <c r="AF735" i="3"/>
  <c r="AG735" i="3"/>
  <c r="AH735" i="3"/>
  <c r="AI735" i="3"/>
  <c r="AJ735" i="3"/>
  <c r="AK735" i="3"/>
  <c r="AM735" i="3" s="1"/>
  <c r="AN735" i="3"/>
  <c r="AB736" i="3"/>
  <c r="AC736" i="3"/>
  <c r="AD736" i="3"/>
  <c r="AE736" i="3"/>
  <c r="AF736" i="3"/>
  <c r="AG736" i="3"/>
  <c r="AH736" i="3"/>
  <c r="AI736" i="3"/>
  <c r="AJ736" i="3"/>
  <c r="AK736" i="3"/>
  <c r="AM736" i="3" s="1"/>
  <c r="AN736" i="3"/>
  <c r="AB737" i="3"/>
  <c r="AC737" i="3"/>
  <c r="AD737" i="3"/>
  <c r="AE737" i="3"/>
  <c r="AF737" i="3"/>
  <c r="AG737" i="3"/>
  <c r="AH737" i="3"/>
  <c r="AI737" i="3"/>
  <c r="AJ737" i="3"/>
  <c r="AK737" i="3"/>
  <c r="AM737" i="3" s="1"/>
  <c r="AN737" i="3"/>
  <c r="AB738" i="3"/>
  <c r="AC738" i="3"/>
  <c r="AD738" i="3"/>
  <c r="AE738" i="3"/>
  <c r="AF738" i="3"/>
  <c r="AG738" i="3"/>
  <c r="AH738" i="3"/>
  <c r="AI738" i="3"/>
  <c r="AJ738" i="3"/>
  <c r="AK738" i="3"/>
  <c r="AM738" i="3" s="1"/>
  <c r="AN738" i="3"/>
  <c r="AB739" i="3"/>
  <c r="AC739" i="3"/>
  <c r="AD739" i="3"/>
  <c r="AE739" i="3"/>
  <c r="AF739" i="3"/>
  <c r="AG739" i="3"/>
  <c r="AH739" i="3"/>
  <c r="AI739" i="3"/>
  <c r="AJ739" i="3"/>
  <c r="AK739" i="3"/>
  <c r="AM739" i="3" s="1"/>
  <c r="AN739" i="3"/>
  <c r="AB740" i="3"/>
  <c r="AC740" i="3"/>
  <c r="AD740" i="3"/>
  <c r="AE740" i="3"/>
  <c r="AF740" i="3"/>
  <c r="AG740" i="3"/>
  <c r="AH740" i="3"/>
  <c r="AI740" i="3"/>
  <c r="AJ740" i="3"/>
  <c r="AK740" i="3"/>
  <c r="AM740" i="3" s="1"/>
  <c r="AN740" i="3"/>
  <c r="AB741" i="3"/>
  <c r="AC741" i="3"/>
  <c r="AD741" i="3"/>
  <c r="AE741" i="3"/>
  <c r="AF741" i="3"/>
  <c r="AG741" i="3"/>
  <c r="AH741" i="3"/>
  <c r="AI741" i="3"/>
  <c r="AJ741" i="3"/>
  <c r="AK741" i="3"/>
  <c r="AM741" i="3" s="1"/>
  <c r="AN741" i="3"/>
  <c r="AB742" i="3"/>
  <c r="AC742" i="3"/>
  <c r="AD742" i="3"/>
  <c r="AE742" i="3"/>
  <c r="AF742" i="3"/>
  <c r="AG742" i="3"/>
  <c r="AH742" i="3"/>
  <c r="AI742" i="3"/>
  <c r="AJ742" i="3"/>
  <c r="AK742" i="3"/>
  <c r="AM742" i="3" s="1"/>
  <c r="AN742" i="3"/>
  <c r="AB743" i="3"/>
  <c r="AC743" i="3"/>
  <c r="AD743" i="3"/>
  <c r="AE743" i="3"/>
  <c r="AF743" i="3"/>
  <c r="AG743" i="3"/>
  <c r="AH743" i="3"/>
  <c r="AI743" i="3"/>
  <c r="AJ743" i="3"/>
  <c r="AK743" i="3"/>
  <c r="AM743" i="3" s="1"/>
  <c r="AN743" i="3"/>
  <c r="AB744" i="3"/>
  <c r="AC744" i="3"/>
  <c r="AD744" i="3"/>
  <c r="AE744" i="3"/>
  <c r="AF744" i="3"/>
  <c r="AG744" i="3"/>
  <c r="AH744" i="3"/>
  <c r="AI744" i="3"/>
  <c r="AJ744" i="3"/>
  <c r="AK744" i="3"/>
  <c r="AM744" i="3" s="1"/>
  <c r="AN744" i="3"/>
  <c r="AB745" i="3"/>
  <c r="AC745" i="3"/>
  <c r="AD745" i="3"/>
  <c r="AE745" i="3"/>
  <c r="AF745" i="3"/>
  <c r="AG745" i="3"/>
  <c r="AH745" i="3"/>
  <c r="AI745" i="3"/>
  <c r="AJ745" i="3"/>
  <c r="AK745" i="3"/>
  <c r="AM745" i="3" s="1"/>
  <c r="AN745" i="3"/>
  <c r="AB746" i="3"/>
  <c r="AC746" i="3"/>
  <c r="AD746" i="3"/>
  <c r="AE746" i="3"/>
  <c r="AF746" i="3"/>
  <c r="AG746" i="3"/>
  <c r="AH746" i="3"/>
  <c r="AI746" i="3"/>
  <c r="AJ746" i="3"/>
  <c r="AK746" i="3"/>
  <c r="AM746" i="3" s="1"/>
  <c r="AN746" i="3"/>
  <c r="AB747" i="3"/>
  <c r="AC747" i="3"/>
  <c r="AD747" i="3"/>
  <c r="AE747" i="3"/>
  <c r="AF747" i="3"/>
  <c r="AG747" i="3"/>
  <c r="AH747" i="3"/>
  <c r="AI747" i="3"/>
  <c r="AJ747" i="3"/>
  <c r="AK747" i="3"/>
  <c r="AM747" i="3" s="1"/>
  <c r="AN747" i="3"/>
  <c r="AB748" i="3"/>
  <c r="AC748" i="3"/>
  <c r="AD748" i="3"/>
  <c r="AE748" i="3"/>
  <c r="AF748" i="3"/>
  <c r="AG748" i="3"/>
  <c r="AH748" i="3"/>
  <c r="AI748" i="3"/>
  <c r="AJ748" i="3"/>
  <c r="AK748" i="3"/>
  <c r="AM748" i="3" s="1"/>
  <c r="AN748" i="3"/>
  <c r="AB749" i="3"/>
  <c r="AC749" i="3"/>
  <c r="AD749" i="3"/>
  <c r="AE749" i="3"/>
  <c r="AF749" i="3"/>
  <c r="AG749" i="3"/>
  <c r="AH749" i="3"/>
  <c r="AI749" i="3"/>
  <c r="AJ749" i="3"/>
  <c r="AK749" i="3"/>
  <c r="AM749" i="3" s="1"/>
  <c r="AN749" i="3"/>
  <c r="AB750" i="3"/>
  <c r="AC750" i="3"/>
  <c r="AD750" i="3"/>
  <c r="AE750" i="3"/>
  <c r="AF750" i="3"/>
  <c r="AG750" i="3"/>
  <c r="AH750" i="3"/>
  <c r="AI750" i="3"/>
  <c r="AJ750" i="3"/>
  <c r="AK750" i="3"/>
  <c r="AM750" i="3" s="1"/>
  <c r="AN750" i="3"/>
  <c r="AB751" i="3"/>
  <c r="AC751" i="3"/>
  <c r="AD751" i="3"/>
  <c r="AE751" i="3"/>
  <c r="AF751" i="3"/>
  <c r="AG751" i="3"/>
  <c r="AH751" i="3"/>
  <c r="AI751" i="3"/>
  <c r="AJ751" i="3"/>
  <c r="AK751" i="3"/>
  <c r="AM751" i="3" s="1"/>
  <c r="AN751" i="3"/>
  <c r="AB752" i="3"/>
  <c r="AC752" i="3"/>
  <c r="AD752" i="3"/>
  <c r="AE752" i="3"/>
  <c r="AF752" i="3"/>
  <c r="AG752" i="3"/>
  <c r="AH752" i="3"/>
  <c r="AI752" i="3"/>
  <c r="AJ752" i="3"/>
  <c r="AK752" i="3"/>
  <c r="AM752" i="3" s="1"/>
  <c r="AN752" i="3"/>
  <c r="AB753" i="3"/>
  <c r="AC753" i="3"/>
  <c r="AD753" i="3"/>
  <c r="AE753" i="3"/>
  <c r="AF753" i="3"/>
  <c r="AG753" i="3"/>
  <c r="AH753" i="3"/>
  <c r="AI753" i="3"/>
  <c r="AJ753" i="3"/>
  <c r="AK753" i="3"/>
  <c r="AM753" i="3" s="1"/>
  <c r="AN753" i="3"/>
  <c r="AB754" i="3"/>
  <c r="AC754" i="3"/>
  <c r="AD754" i="3"/>
  <c r="AE754" i="3"/>
  <c r="AF754" i="3"/>
  <c r="AG754" i="3"/>
  <c r="AH754" i="3"/>
  <c r="AI754" i="3"/>
  <c r="AJ754" i="3"/>
  <c r="AK754" i="3"/>
  <c r="AM754" i="3" s="1"/>
  <c r="AN754" i="3"/>
  <c r="AB755" i="3"/>
  <c r="AC755" i="3"/>
  <c r="AD755" i="3"/>
  <c r="AE755" i="3"/>
  <c r="AF755" i="3"/>
  <c r="AG755" i="3"/>
  <c r="AH755" i="3"/>
  <c r="AI755" i="3"/>
  <c r="AJ755" i="3"/>
  <c r="AK755" i="3"/>
  <c r="AM755" i="3" s="1"/>
  <c r="AN755" i="3"/>
  <c r="AB756" i="3"/>
  <c r="AC756" i="3"/>
  <c r="AD756" i="3"/>
  <c r="AE756" i="3"/>
  <c r="AF756" i="3"/>
  <c r="AG756" i="3"/>
  <c r="AH756" i="3"/>
  <c r="AI756" i="3"/>
  <c r="AJ756" i="3"/>
  <c r="AK756" i="3"/>
  <c r="AM756" i="3" s="1"/>
  <c r="AN756" i="3"/>
  <c r="AB757" i="3"/>
  <c r="AC757" i="3"/>
  <c r="AD757" i="3"/>
  <c r="AE757" i="3"/>
  <c r="AF757" i="3"/>
  <c r="AG757" i="3"/>
  <c r="AH757" i="3"/>
  <c r="AI757" i="3"/>
  <c r="AJ757" i="3"/>
  <c r="AK757" i="3"/>
  <c r="AM757" i="3" s="1"/>
  <c r="AN757" i="3"/>
  <c r="AB758" i="3"/>
  <c r="AC758" i="3"/>
  <c r="AD758" i="3"/>
  <c r="AE758" i="3"/>
  <c r="AF758" i="3"/>
  <c r="AG758" i="3"/>
  <c r="AH758" i="3"/>
  <c r="AI758" i="3"/>
  <c r="AJ758" i="3"/>
  <c r="AK758" i="3"/>
  <c r="AM758" i="3" s="1"/>
  <c r="AN758" i="3"/>
  <c r="AB759" i="3"/>
  <c r="AC759" i="3"/>
  <c r="AD759" i="3"/>
  <c r="AE759" i="3"/>
  <c r="AF759" i="3"/>
  <c r="AG759" i="3"/>
  <c r="AH759" i="3"/>
  <c r="AI759" i="3"/>
  <c r="AJ759" i="3"/>
  <c r="AK759" i="3"/>
  <c r="AM759" i="3" s="1"/>
  <c r="AN759" i="3"/>
  <c r="AB760" i="3"/>
  <c r="AC760" i="3"/>
  <c r="AD760" i="3"/>
  <c r="AE760" i="3"/>
  <c r="AF760" i="3"/>
  <c r="AG760" i="3"/>
  <c r="AH760" i="3"/>
  <c r="AI760" i="3"/>
  <c r="AJ760" i="3"/>
  <c r="AK760" i="3"/>
  <c r="AM760" i="3" s="1"/>
  <c r="AN760" i="3"/>
  <c r="AB761" i="3"/>
  <c r="AC761" i="3"/>
  <c r="AD761" i="3"/>
  <c r="AE761" i="3"/>
  <c r="AF761" i="3"/>
  <c r="AG761" i="3"/>
  <c r="AH761" i="3"/>
  <c r="AI761" i="3"/>
  <c r="AJ761" i="3"/>
  <c r="AK761" i="3"/>
  <c r="AM761" i="3" s="1"/>
  <c r="AN761" i="3"/>
  <c r="AB762" i="3"/>
  <c r="AC762" i="3"/>
  <c r="AD762" i="3"/>
  <c r="AE762" i="3"/>
  <c r="AF762" i="3"/>
  <c r="AG762" i="3"/>
  <c r="AH762" i="3"/>
  <c r="AI762" i="3"/>
  <c r="AJ762" i="3"/>
  <c r="AK762" i="3"/>
  <c r="AM762" i="3" s="1"/>
  <c r="AN762" i="3"/>
  <c r="AB763" i="3"/>
  <c r="AC763" i="3"/>
  <c r="AD763" i="3"/>
  <c r="AE763" i="3"/>
  <c r="AF763" i="3"/>
  <c r="AG763" i="3"/>
  <c r="AH763" i="3"/>
  <c r="AI763" i="3"/>
  <c r="AJ763" i="3"/>
  <c r="AK763" i="3"/>
  <c r="AM763" i="3" s="1"/>
  <c r="AN763" i="3"/>
  <c r="AB764" i="3"/>
  <c r="AC764" i="3"/>
  <c r="AD764" i="3"/>
  <c r="AE764" i="3"/>
  <c r="AF764" i="3"/>
  <c r="AG764" i="3"/>
  <c r="AH764" i="3"/>
  <c r="AI764" i="3"/>
  <c r="AJ764" i="3"/>
  <c r="AK764" i="3"/>
  <c r="AM764" i="3" s="1"/>
  <c r="AN764" i="3"/>
  <c r="AB765" i="3"/>
  <c r="AC765" i="3"/>
  <c r="AD765" i="3"/>
  <c r="AE765" i="3"/>
  <c r="AF765" i="3"/>
  <c r="AG765" i="3"/>
  <c r="AH765" i="3"/>
  <c r="AI765" i="3"/>
  <c r="AJ765" i="3"/>
  <c r="AK765" i="3"/>
  <c r="AM765" i="3" s="1"/>
  <c r="AN765" i="3"/>
  <c r="AB766" i="3"/>
  <c r="AC766" i="3"/>
  <c r="AD766" i="3"/>
  <c r="AE766" i="3"/>
  <c r="AF766" i="3"/>
  <c r="AG766" i="3"/>
  <c r="AH766" i="3"/>
  <c r="AI766" i="3"/>
  <c r="AJ766" i="3"/>
  <c r="AK766" i="3"/>
  <c r="AM766" i="3" s="1"/>
  <c r="AN766" i="3"/>
  <c r="AB767" i="3"/>
  <c r="AC767" i="3"/>
  <c r="AD767" i="3"/>
  <c r="AE767" i="3"/>
  <c r="AF767" i="3"/>
  <c r="AG767" i="3"/>
  <c r="AH767" i="3"/>
  <c r="AI767" i="3"/>
  <c r="AJ767" i="3"/>
  <c r="AK767" i="3"/>
  <c r="AM767" i="3" s="1"/>
  <c r="AN767" i="3"/>
  <c r="AB768" i="3"/>
  <c r="AC768" i="3"/>
  <c r="AD768" i="3"/>
  <c r="AE768" i="3"/>
  <c r="AF768" i="3"/>
  <c r="AG768" i="3"/>
  <c r="AH768" i="3"/>
  <c r="AI768" i="3"/>
  <c r="AJ768" i="3"/>
  <c r="AK768" i="3"/>
  <c r="AM768" i="3" s="1"/>
  <c r="AN768" i="3"/>
  <c r="AB769" i="3"/>
  <c r="AC769" i="3"/>
  <c r="AD769" i="3"/>
  <c r="AE769" i="3"/>
  <c r="AF769" i="3"/>
  <c r="AG769" i="3"/>
  <c r="AH769" i="3"/>
  <c r="AI769" i="3"/>
  <c r="AJ769" i="3"/>
  <c r="AK769" i="3"/>
  <c r="AM769" i="3" s="1"/>
  <c r="AN769" i="3"/>
  <c r="AB770" i="3"/>
  <c r="AC770" i="3"/>
  <c r="AD770" i="3"/>
  <c r="AE770" i="3"/>
  <c r="AF770" i="3"/>
  <c r="AG770" i="3"/>
  <c r="AH770" i="3"/>
  <c r="AI770" i="3"/>
  <c r="AJ770" i="3"/>
  <c r="AK770" i="3"/>
  <c r="AM770" i="3" s="1"/>
  <c r="AN770" i="3"/>
  <c r="AB771" i="3"/>
  <c r="AC771" i="3"/>
  <c r="AD771" i="3"/>
  <c r="AE771" i="3"/>
  <c r="AF771" i="3"/>
  <c r="AG771" i="3"/>
  <c r="AH771" i="3"/>
  <c r="AI771" i="3"/>
  <c r="AJ771" i="3"/>
  <c r="AK771" i="3"/>
  <c r="AM771" i="3" s="1"/>
  <c r="AN771" i="3"/>
  <c r="AB772" i="3"/>
  <c r="AC772" i="3"/>
  <c r="AD772" i="3"/>
  <c r="AE772" i="3"/>
  <c r="AF772" i="3"/>
  <c r="AG772" i="3"/>
  <c r="AH772" i="3"/>
  <c r="AI772" i="3"/>
  <c r="AJ772" i="3"/>
  <c r="AK772" i="3"/>
  <c r="AM772" i="3" s="1"/>
  <c r="AN772" i="3"/>
  <c r="AB773" i="3"/>
  <c r="AC773" i="3"/>
  <c r="AD773" i="3"/>
  <c r="AE773" i="3"/>
  <c r="AF773" i="3"/>
  <c r="AG773" i="3"/>
  <c r="AH773" i="3"/>
  <c r="AI773" i="3"/>
  <c r="AJ773" i="3"/>
  <c r="AK773" i="3"/>
  <c r="AM773" i="3" s="1"/>
  <c r="AN773" i="3"/>
  <c r="AB774" i="3"/>
  <c r="AC774" i="3"/>
  <c r="AD774" i="3"/>
  <c r="AE774" i="3"/>
  <c r="AF774" i="3"/>
  <c r="AG774" i="3"/>
  <c r="AH774" i="3"/>
  <c r="AI774" i="3"/>
  <c r="AJ774" i="3"/>
  <c r="AK774" i="3"/>
  <c r="AM774" i="3" s="1"/>
  <c r="AN774" i="3"/>
  <c r="AB775" i="3"/>
  <c r="AC775" i="3"/>
  <c r="AD775" i="3"/>
  <c r="AE775" i="3"/>
  <c r="AF775" i="3"/>
  <c r="AG775" i="3"/>
  <c r="AH775" i="3"/>
  <c r="AI775" i="3"/>
  <c r="AJ775" i="3"/>
  <c r="AK775" i="3"/>
  <c r="AM775" i="3" s="1"/>
  <c r="AN775" i="3"/>
  <c r="AB776" i="3"/>
  <c r="AC776" i="3"/>
  <c r="AD776" i="3"/>
  <c r="AE776" i="3"/>
  <c r="AF776" i="3"/>
  <c r="AG776" i="3"/>
  <c r="AH776" i="3"/>
  <c r="AI776" i="3"/>
  <c r="AJ776" i="3"/>
  <c r="AK776" i="3"/>
  <c r="AM776" i="3" s="1"/>
  <c r="AN776" i="3"/>
  <c r="AB777" i="3"/>
  <c r="AC777" i="3"/>
  <c r="AD777" i="3"/>
  <c r="AE777" i="3"/>
  <c r="AF777" i="3"/>
  <c r="AG777" i="3"/>
  <c r="AH777" i="3"/>
  <c r="AI777" i="3"/>
  <c r="AJ777" i="3"/>
  <c r="AK777" i="3"/>
  <c r="AM777" i="3" s="1"/>
  <c r="AN777" i="3"/>
  <c r="AB778" i="3"/>
  <c r="AC778" i="3"/>
  <c r="AD778" i="3"/>
  <c r="AE778" i="3"/>
  <c r="AF778" i="3"/>
  <c r="AG778" i="3"/>
  <c r="AH778" i="3"/>
  <c r="AI778" i="3"/>
  <c r="AJ778" i="3"/>
  <c r="AK778" i="3"/>
  <c r="AM778" i="3" s="1"/>
  <c r="AN778" i="3"/>
  <c r="AB779" i="3"/>
  <c r="AC779" i="3"/>
  <c r="AD779" i="3"/>
  <c r="AE779" i="3"/>
  <c r="AF779" i="3"/>
  <c r="AG779" i="3"/>
  <c r="AH779" i="3"/>
  <c r="AI779" i="3"/>
  <c r="AJ779" i="3"/>
  <c r="AK779" i="3"/>
  <c r="AM779" i="3" s="1"/>
  <c r="AN779" i="3"/>
  <c r="AB780" i="3"/>
  <c r="AC780" i="3"/>
  <c r="AD780" i="3"/>
  <c r="AE780" i="3"/>
  <c r="AF780" i="3"/>
  <c r="AG780" i="3"/>
  <c r="AH780" i="3"/>
  <c r="AI780" i="3"/>
  <c r="AJ780" i="3"/>
  <c r="AK780" i="3"/>
  <c r="AM780" i="3" s="1"/>
  <c r="AN780" i="3"/>
  <c r="AB781" i="3"/>
  <c r="AC781" i="3"/>
  <c r="AD781" i="3"/>
  <c r="AE781" i="3"/>
  <c r="AF781" i="3"/>
  <c r="AG781" i="3"/>
  <c r="AH781" i="3"/>
  <c r="AI781" i="3"/>
  <c r="AJ781" i="3"/>
  <c r="AK781" i="3"/>
  <c r="AM781" i="3" s="1"/>
  <c r="AN781" i="3"/>
  <c r="AB782" i="3"/>
  <c r="AC782" i="3"/>
  <c r="AD782" i="3"/>
  <c r="AE782" i="3"/>
  <c r="AF782" i="3"/>
  <c r="AG782" i="3"/>
  <c r="AH782" i="3"/>
  <c r="AI782" i="3"/>
  <c r="AJ782" i="3"/>
  <c r="AK782" i="3"/>
  <c r="AM782" i="3" s="1"/>
  <c r="AN782" i="3"/>
  <c r="AB783" i="3"/>
  <c r="AC783" i="3"/>
  <c r="AD783" i="3"/>
  <c r="AE783" i="3"/>
  <c r="AF783" i="3"/>
  <c r="AG783" i="3"/>
  <c r="AH783" i="3"/>
  <c r="AI783" i="3"/>
  <c r="AJ783" i="3"/>
  <c r="AK783" i="3"/>
  <c r="AM783" i="3" s="1"/>
  <c r="AN783" i="3"/>
  <c r="AB784" i="3"/>
  <c r="AC784" i="3"/>
  <c r="AD784" i="3"/>
  <c r="AE784" i="3"/>
  <c r="AF784" i="3"/>
  <c r="AG784" i="3"/>
  <c r="AH784" i="3"/>
  <c r="AI784" i="3"/>
  <c r="AJ784" i="3"/>
  <c r="AK784" i="3"/>
  <c r="AM784" i="3" s="1"/>
  <c r="AN784" i="3"/>
  <c r="AB785" i="3"/>
  <c r="AC785" i="3"/>
  <c r="AD785" i="3"/>
  <c r="AE785" i="3"/>
  <c r="AF785" i="3"/>
  <c r="AG785" i="3"/>
  <c r="AH785" i="3"/>
  <c r="AI785" i="3"/>
  <c r="AJ785" i="3"/>
  <c r="AK785" i="3"/>
  <c r="AM785" i="3" s="1"/>
  <c r="AN785" i="3"/>
  <c r="AB786" i="3"/>
  <c r="AC786" i="3"/>
  <c r="AD786" i="3"/>
  <c r="AE786" i="3"/>
  <c r="AF786" i="3"/>
  <c r="AG786" i="3"/>
  <c r="AH786" i="3"/>
  <c r="AI786" i="3"/>
  <c r="AJ786" i="3"/>
  <c r="AK786" i="3"/>
  <c r="AM786" i="3" s="1"/>
  <c r="AN786" i="3"/>
  <c r="AB787" i="3"/>
  <c r="AC787" i="3"/>
  <c r="AD787" i="3"/>
  <c r="AE787" i="3"/>
  <c r="AF787" i="3"/>
  <c r="AG787" i="3"/>
  <c r="AH787" i="3"/>
  <c r="AI787" i="3"/>
  <c r="AJ787" i="3"/>
  <c r="AK787" i="3"/>
  <c r="AM787" i="3" s="1"/>
  <c r="AN787" i="3"/>
  <c r="AB788" i="3"/>
  <c r="AC788" i="3"/>
  <c r="AD788" i="3"/>
  <c r="AE788" i="3"/>
  <c r="AF788" i="3"/>
  <c r="AG788" i="3"/>
  <c r="AH788" i="3"/>
  <c r="AI788" i="3"/>
  <c r="AJ788" i="3"/>
  <c r="AK788" i="3"/>
  <c r="AM788" i="3" s="1"/>
  <c r="AN788" i="3"/>
  <c r="AB789" i="3"/>
  <c r="AC789" i="3"/>
  <c r="AD789" i="3"/>
  <c r="AE789" i="3"/>
  <c r="AF789" i="3"/>
  <c r="AG789" i="3"/>
  <c r="AH789" i="3"/>
  <c r="AI789" i="3"/>
  <c r="AJ789" i="3"/>
  <c r="AK789" i="3"/>
  <c r="AM789" i="3" s="1"/>
  <c r="AN789" i="3"/>
  <c r="AB790" i="3"/>
  <c r="AC790" i="3"/>
  <c r="AD790" i="3"/>
  <c r="AE790" i="3"/>
  <c r="AF790" i="3"/>
  <c r="AG790" i="3"/>
  <c r="AH790" i="3"/>
  <c r="AI790" i="3"/>
  <c r="AJ790" i="3"/>
  <c r="AK790" i="3"/>
  <c r="AM790" i="3" s="1"/>
  <c r="AN790" i="3"/>
  <c r="AB791" i="3"/>
  <c r="AC791" i="3"/>
  <c r="AD791" i="3"/>
  <c r="AE791" i="3"/>
  <c r="AF791" i="3"/>
  <c r="AG791" i="3"/>
  <c r="AH791" i="3"/>
  <c r="AI791" i="3"/>
  <c r="AJ791" i="3"/>
  <c r="AK791" i="3"/>
  <c r="AM791" i="3" s="1"/>
  <c r="AN791" i="3"/>
  <c r="AB792" i="3"/>
  <c r="AC792" i="3"/>
  <c r="AD792" i="3"/>
  <c r="AE792" i="3"/>
  <c r="AF792" i="3"/>
  <c r="AG792" i="3"/>
  <c r="AH792" i="3"/>
  <c r="AI792" i="3"/>
  <c r="AJ792" i="3"/>
  <c r="AK792" i="3"/>
  <c r="AM792" i="3" s="1"/>
  <c r="AN792" i="3"/>
  <c r="AB793" i="3"/>
  <c r="AC793" i="3"/>
  <c r="AD793" i="3"/>
  <c r="AE793" i="3"/>
  <c r="AF793" i="3"/>
  <c r="AG793" i="3"/>
  <c r="AH793" i="3"/>
  <c r="AI793" i="3"/>
  <c r="AJ793" i="3"/>
  <c r="AK793" i="3"/>
  <c r="AM793" i="3" s="1"/>
  <c r="AN793" i="3"/>
  <c r="AB794" i="3"/>
  <c r="AC794" i="3"/>
  <c r="AD794" i="3"/>
  <c r="AE794" i="3"/>
  <c r="AF794" i="3"/>
  <c r="AG794" i="3"/>
  <c r="AH794" i="3"/>
  <c r="AI794" i="3"/>
  <c r="AJ794" i="3"/>
  <c r="AK794" i="3"/>
  <c r="AM794" i="3" s="1"/>
  <c r="AN794" i="3"/>
  <c r="AB795" i="3"/>
  <c r="AC795" i="3"/>
  <c r="AD795" i="3"/>
  <c r="AE795" i="3"/>
  <c r="AF795" i="3"/>
  <c r="AG795" i="3"/>
  <c r="AH795" i="3"/>
  <c r="AI795" i="3"/>
  <c r="AJ795" i="3"/>
  <c r="AK795" i="3"/>
  <c r="AM795" i="3" s="1"/>
  <c r="AN795" i="3"/>
  <c r="AB796" i="3"/>
  <c r="AC796" i="3"/>
  <c r="AD796" i="3"/>
  <c r="AE796" i="3"/>
  <c r="AF796" i="3"/>
  <c r="AG796" i="3"/>
  <c r="AH796" i="3"/>
  <c r="AI796" i="3"/>
  <c r="AJ796" i="3"/>
  <c r="AK796" i="3"/>
  <c r="AM796" i="3" s="1"/>
  <c r="AN796" i="3"/>
  <c r="AB797" i="3"/>
  <c r="AC797" i="3"/>
  <c r="AD797" i="3"/>
  <c r="AE797" i="3"/>
  <c r="AF797" i="3"/>
  <c r="AG797" i="3"/>
  <c r="AH797" i="3"/>
  <c r="AI797" i="3"/>
  <c r="AJ797" i="3"/>
  <c r="AK797" i="3"/>
  <c r="AM797" i="3" s="1"/>
  <c r="AN797" i="3"/>
  <c r="AB798" i="3"/>
  <c r="AC798" i="3"/>
  <c r="AD798" i="3"/>
  <c r="AE798" i="3"/>
  <c r="AF798" i="3"/>
  <c r="AG798" i="3"/>
  <c r="AH798" i="3"/>
  <c r="AI798" i="3"/>
  <c r="AJ798" i="3"/>
  <c r="AK798" i="3"/>
  <c r="AM798" i="3" s="1"/>
  <c r="AN798" i="3"/>
  <c r="AB799" i="3"/>
  <c r="AC799" i="3"/>
  <c r="AD799" i="3"/>
  <c r="AE799" i="3"/>
  <c r="AF799" i="3"/>
  <c r="AG799" i="3"/>
  <c r="AH799" i="3"/>
  <c r="AI799" i="3"/>
  <c r="AJ799" i="3"/>
  <c r="AK799" i="3"/>
  <c r="AM799" i="3" s="1"/>
  <c r="AN799" i="3"/>
  <c r="AB800" i="3"/>
  <c r="AC800" i="3"/>
  <c r="AD800" i="3"/>
  <c r="AE800" i="3"/>
  <c r="AF800" i="3"/>
  <c r="AG800" i="3"/>
  <c r="AH800" i="3"/>
  <c r="AI800" i="3"/>
  <c r="AJ800" i="3"/>
  <c r="AK800" i="3"/>
  <c r="AM800" i="3" s="1"/>
  <c r="AN800" i="3"/>
  <c r="AB801" i="3"/>
  <c r="AC801" i="3"/>
  <c r="AD801" i="3"/>
  <c r="AE801" i="3"/>
  <c r="AF801" i="3"/>
  <c r="AG801" i="3"/>
  <c r="AH801" i="3"/>
  <c r="AI801" i="3"/>
  <c r="AJ801" i="3"/>
  <c r="AK801" i="3"/>
  <c r="AM801" i="3" s="1"/>
  <c r="AN801" i="3"/>
  <c r="AB802" i="3"/>
  <c r="AC802" i="3"/>
  <c r="AD802" i="3"/>
  <c r="AE802" i="3"/>
  <c r="AF802" i="3"/>
  <c r="AG802" i="3"/>
  <c r="AH802" i="3"/>
  <c r="AI802" i="3"/>
  <c r="AJ802" i="3"/>
  <c r="AK802" i="3"/>
  <c r="AM802" i="3" s="1"/>
  <c r="AN802" i="3"/>
  <c r="AB803" i="3"/>
  <c r="AC803" i="3"/>
  <c r="AD803" i="3"/>
  <c r="AE803" i="3"/>
  <c r="AF803" i="3"/>
  <c r="AG803" i="3"/>
  <c r="AH803" i="3"/>
  <c r="AI803" i="3"/>
  <c r="AJ803" i="3"/>
  <c r="AK803" i="3"/>
  <c r="AM803" i="3" s="1"/>
  <c r="AN803" i="3"/>
  <c r="AB804" i="3"/>
  <c r="AC804" i="3"/>
  <c r="AD804" i="3"/>
  <c r="AE804" i="3"/>
  <c r="AF804" i="3"/>
  <c r="AG804" i="3"/>
  <c r="AH804" i="3"/>
  <c r="AI804" i="3"/>
  <c r="AJ804" i="3"/>
  <c r="AK804" i="3"/>
  <c r="AM804" i="3" s="1"/>
  <c r="AN804" i="3"/>
  <c r="AB805" i="3"/>
  <c r="AC805" i="3"/>
  <c r="AD805" i="3"/>
  <c r="AE805" i="3"/>
  <c r="AF805" i="3"/>
  <c r="AG805" i="3"/>
  <c r="AH805" i="3"/>
  <c r="AI805" i="3"/>
  <c r="AJ805" i="3"/>
  <c r="AK805" i="3"/>
  <c r="AM805" i="3" s="1"/>
  <c r="AN805" i="3"/>
  <c r="AB806" i="3"/>
  <c r="AC806" i="3"/>
  <c r="AD806" i="3"/>
  <c r="AE806" i="3"/>
  <c r="AF806" i="3"/>
  <c r="AG806" i="3"/>
  <c r="AH806" i="3"/>
  <c r="AI806" i="3"/>
  <c r="AJ806" i="3"/>
  <c r="AK806" i="3"/>
  <c r="AM806" i="3" s="1"/>
  <c r="AN806" i="3"/>
  <c r="AB807" i="3"/>
  <c r="AC807" i="3"/>
  <c r="AD807" i="3"/>
  <c r="AE807" i="3"/>
  <c r="AF807" i="3"/>
  <c r="AG807" i="3"/>
  <c r="AH807" i="3"/>
  <c r="AI807" i="3"/>
  <c r="AJ807" i="3"/>
  <c r="AK807" i="3"/>
  <c r="AM807" i="3" s="1"/>
  <c r="AN807" i="3"/>
  <c r="AB808" i="3"/>
  <c r="AC808" i="3"/>
  <c r="AD808" i="3"/>
  <c r="AE808" i="3"/>
  <c r="AF808" i="3"/>
  <c r="AG808" i="3"/>
  <c r="AH808" i="3"/>
  <c r="AI808" i="3"/>
  <c r="AJ808" i="3"/>
  <c r="AK808" i="3"/>
  <c r="AM808" i="3" s="1"/>
  <c r="AN808" i="3"/>
  <c r="AB809" i="3"/>
  <c r="AC809" i="3"/>
  <c r="AD809" i="3"/>
  <c r="AE809" i="3"/>
  <c r="AF809" i="3"/>
  <c r="AG809" i="3"/>
  <c r="AH809" i="3"/>
  <c r="AI809" i="3"/>
  <c r="AJ809" i="3"/>
  <c r="AK809" i="3"/>
  <c r="AM809" i="3" s="1"/>
  <c r="AN809" i="3"/>
  <c r="AB810" i="3"/>
  <c r="AC810" i="3"/>
  <c r="AD810" i="3"/>
  <c r="AE810" i="3"/>
  <c r="AF810" i="3"/>
  <c r="AG810" i="3"/>
  <c r="AH810" i="3"/>
  <c r="AI810" i="3"/>
  <c r="AJ810" i="3"/>
  <c r="AK810" i="3"/>
  <c r="AM810" i="3" s="1"/>
  <c r="AN810" i="3"/>
  <c r="AB811" i="3"/>
  <c r="AC811" i="3"/>
  <c r="AD811" i="3"/>
  <c r="AE811" i="3"/>
  <c r="AF811" i="3"/>
  <c r="AG811" i="3"/>
  <c r="AH811" i="3"/>
  <c r="AI811" i="3"/>
  <c r="AJ811" i="3"/>
  <c r="AK811" i="3"/>
  <c r="AM811" i="3" s="1"/>
  <c r="AN811" i="3"/>
  <c r="AB812" i="3"/>
  <c r="AC812" i="3"/>
  <c r="AD812" i="3"/>
  <c r="AE812" i="3"/>
  <c r="AF812" i="3"/>
  <c r="AG812" i="3"/>
  <c r="AH812" i="3"/>
  <c r="AI812" i="3"/>
  <c r="AJ812" i="3"/>
  <c r="AK812" i="3"/>
  <c r="AM812" i="3" s="1"/>
  <c r="AN812" i="3"/>
  <c r="AB813" i="3"/>
  <c r="AC813" i="3"/>
  <c r="AD813" i="3"/>
  <c r="AE813" i="3"/>
  <c r="AF813" i="3"/>
  <c r="AG813" i="3"/>
  <c r="AH813" i="3"/>
  <c r="AI813" i="3"/>
  <c r="AJ813" i="3"/>
  <c r="AK813" i="3"/>
  <c r="AM813" i="3" s="1"/>
  <c r="AN813" i="3"/>
  <c r="AB814" i="3"/>
  <c r="AC814" i="3"/>
  <c r="AD814" i="3"/>
  <c r="AE814" i="3"/>
  <c r="AF814" i="3"/>
  <c r="AG814" i="3"/>
  <c r="AH814" i="3"/>
  <c r="AI814" i="3"/>
  <c r="AJ814" i="3"/>
  <c r="AK814" i="3"/>
  <c r="AM814" i="3" s="1"/>
  <c r="AN814" i="3"/>
  <c r="AB815" i="3"/>
  <c r="AC815" i="3"/>
  <c r="AD815" i="3"/>
  <c r="AE815" i="3"/>
  <c r="AF815" i="3"/>
  <c r="AG815" i="3"/>
  <c r="AH815" i="3"/>
  <c r="AI815" i="3"/>
  <c r="AJ815" i="3"/>
  <c r="AK815" i="3"/>
  <c r="AM815" i="3" s="1"/>
  <c r="AN815" i="3"/>
  <c r="AB816" i="3"/>
  <c r="AC816" i="3"/>
  <c r="AD816" i="3"/>
  <c r="AE816" i="3"/>
  <c r="AF816" i="3"/>
  <c r="AG816" i="3"/>
  <c r="AH816" i="3"/>
  <c r="AI816" i="3"/>
  <c r="AJ816" i="3"/>
  <c r="AK816" i="3"/>
  <c r="AM816" i="3" s="1"/>
  <c r="AN816" i="3"/>
  <c r="AB817" i="3"/>
  <c r="AC817" i="3"/>
  <c r="AD817" i="3"/>
  <c r="AE817" i="3"/>
  <c r="AF817" i="3"/>
  <c r="AG817" i="3"/>
  <c r="AH817" i="3"/>
  <c r="AI817" i="3"/>
  <c r="AJ817" i="3"/>
  <c r="AK817" i="3"/>
  <c r="AM817" i="3" s="1"/>
  <c r="AN817" i="3"/>
  <c r="AB818" i="3"/>
  <c r="AC818" i="3"/>
  <c r="AD818" i="3"/>
  <c r="AE818" i="3"/>
  <c r="AF818" i="3"/>
  <c r="AG818" i="3"/>
  <c r="AH818" i="3"/>
  <c r="AI818" i="3"/>
  <c r="AJ818" i="3"/>
  <c r="AK818" i="3"/>
  <c r="AM818" i="3" s="1"/>
  <c r="AN818" i="3"/>
  <c r="AB819" i="3"/>
  <c r="AC819" i="3"/>
  <c r="AD819" i="3"/>
  <c r="AE819" i="3"/>
  <c r="AF819" i="3"/>
  <c r="AG819" i="3"/>
  <c r="AH819" i="3"/>
  <c r="AI819" i="3"/>
  <c r="AJ819" i="3"/>
  <c r="AK819" i="3"/>
  <c r="AM819" i="3" s="1"/>
  <c r="AN819" i="3"/>
  <c r="AB820" i="3"/>
  <c r="AC820" i="3"/>
  <c r="AD820" i="3"/>
  <c r="AE820" i="3"/>
  <c r="AF820" i="3"/>
  <c r="AG820" i="3"/>
  <c r="AH820" i="3"/>
  <c r="AI820" i="3"/>
  <c r="AJ820" i="3"/>
  <c r="AK820" i="3"/>
  <c r="AM820" i="3" s="1"/>
  <c r="AN820" i="3"/>
  <c r="AB821" i="3"/>
  <c r="AC821" i="3"/>
  <c r="AD821" i="3"/>
  <c r="AE821" i="3"/>
  <c r="AF821" i="3"/>
  <c r="AG821" i="3"/>
  <c r="AH821" i="3"/>
  <c r="AI821" i="3"/>
  <c r="AJ821" i="3"/>
  <c r="AK821" i="3"/>
  <c r="AM821" i="3" s="1"/>
  <c r="AN821" i="3"/>
  <c r="AB822" i="3"/>
  <c r="AC822" i="3"/>
  <c r="AD822" i="3"/>
  <c r="AE822" i="3"/>
  <c r="AF822" i="3"/>
  <c r="AG822" i="3"/>
  <c r="AH822" i="3"/>
  <c r="AI822" i="3"/>
  <c r="AJ822" i="3"/>
  <c r="AK822" i="3"/>
  <c r="AM822" i="3" s="1"/>
  <c r="AN822" i="3"/>
  <c r="AB823" i="3"/>
  <c r="AC823" i="3"/>
  <c r="AD823" i="3"/>
  <c r="AE823" i="3"/>
  <c r="AF823" i="3"/>
  <c r="AG823" i="3"/>
  <c r="AH823" i="3"/>
  <c r="AI823" i="3"/>
  <c r="AJ823" i="3"/>
  <c r="AK823" i="3"/>
  <c r="AM823" i="3" s="1"/>
  <c r="AN823" i="3"/>
  <c r="AB824" i="3"/>
  <c r="AC824" i="3"/>
  <c r="AD824" i="3"/>
  <c r="AE824" i="3"/>
  <c r="AF824" i="3"/>
  <c r="AG824" i="3"/>
  <c r="AH824" i="3"/>
  <c r="AI824" i="3"/>
  <c r="AJ824" i="3"/>
  <c r="AK824" i="3"/>
  <c r="AM824" i="3" s="1"/>
  <c r="AN824" i="3"/>
  <c r="AB825" i="3"/>
  <c r="AC825" i="3"/>
  <c r="AD825" i="3"/>
  <c r="AE825" i="3"/>
  <c r="AF825" i="3"/>
  <c r="AG825" i="3"/>
  <c r="AH825" i="3"/>
  <c r="AI825" i="3"/>
  <c r="AJ825" i="3"/>
  <c r="AK825" i="3"/>
  <c r="AM825" i="3" s="1"/>
  <c r="AN825" i="3"/>
  <c r="AB826" i="3"/>
  <c r="AC826" i="3"/>
  <c r="AD826" i="3"/>
  <c r="AE826" i="3"/>
  <c r="AF826" i="3"/>
  <c r="AG826" i="3"/>
  <c r="AH826" i="3"/>
  <c r="AI826" i="3"/>
  <c r="AJ826" i="3"/>
  <c r="AK826" i="3"/>
  <c r="AM826" i="3" s="1"/>
  <c r="AN826" i="3"/>
  <c r="AB827" i="3"/>
  <c r="AC827" i="3"/>
  <c r="AD827" i="3"/>
  <c r="AE827" i="3"/>
  <c r="AF827" i="3"/>
  <c r="AG827" i="3"/>
  <c r="AH827" i="3"/>
  <c r="AI827" i="3"/>
  <c r="AJ827" i="3"/>
  <c r="AK827" i="3"/>
  <c r="AM827" i="3" s="1"/>
  <c r="AN827" i="3"/>
  <c r="AB828" i="3"/>
  <c r="AC828" i="3"/>
  <c r="AD828" i="3"/>
  <c r="AE828" i="3"/>
  <c r="AF828" i="3"/>
  <c r="AG828" i="3"/>
  <c r="AH828" i="3"/>
  <c r="AI828" i="3"/>
  <c r="AJ828" i="3"/>
  <c r="AK828" i="3"/>
  <c r="AM828" i="3" s="1"/>
  <c r="AN828" i="3"/>
  <c r="AB829" i="3"/>
  <c r="AC829" i="3"/>
  <c r="AD829" i="3"/>
  <c r="AE829" i="3"/>
  <c r="AF829" i="3"/>
  <c r="AG829" i="3"/>
  <c r="AH829" i="3"/>
  <c r="AI829" i="3"/>
  <c r="AJ829" i="3"/>
  <c r="AK829" i="3"/>
  <c r="AM829" i="3" s="1"/>
  <c r="AN829" i="3"/>
  <c r="AB830" i="3"/>
  <c r="AC830" i="3"/>
  <c r="AD830" i="3"/>
  <c r="AE830" i="3"/>
  <c r="AF830" i="3"/>
  <c r="AG830" i="3"/>
  <c r="AH830" i="3"/>
  <c r="AI830" i="3"/>
  <c r="AJ830" i="3"/>
  <c r="AK830" i="3"/>
  <c r="AM830" i="3" s="1"/>
  <c r="AN830" i="3"/>
  <c r="AB831" i="3"/>
  <c r="AC831" i="3"/>
  <c r="AD831" i="3"/>
  <c r="AE831" i="3"/>
  <c r="AF831" i="3"/>
  <c r="AG831" i="3"/>
  <c r="AH831" i="3"/>
  <c r="AI831" i="3"/>
  <c r="AJ831" i="3"/>
  <c r="AK831" i="3"/>
  <c r="AM831" i="3" s="1"/>
  <c r="AN831" i="3"/>
  <c r="AB832" i="3"/>
  <c r="AC832" i="3"/>
  <c r="AD832" i="3"/>
  <c r="AE832" i="3"/>
  <c r="AF832" i="3"/>
  <c r="AG832" i="3"/>
  <c r="AH832" i="3"/>
  <c r="AI832" i="3"/>
  <c r="AJ832" i="3"/>
  <c r="AK832" i="3"/>
  <c r="AM832" i="3" s="1"/>
  <c r="AN832" i="3"/>
  <c r="AB833" i="3"/>
  <c r="AC833" i="3"/>
  <c r="AD833" i="3"/>
  <c r="AE833" i="3"/>
  <c r="AF833" i="3"/>
  <c r="AG833" i="3"/>
  <c r="AH833" i="3"/>
  <c r="AI833" i="3"/>
  <c r="AJ833" i="3"/>
  <c r="AK833" i="3"/>
  <c r="AM833" i="3" s="1"/>
  <c r="AN833" i="3"/>
  <c r="AB834" i="3"/>
  <c r="AC834" i="3"/>
  <c r="AD834" i="3"/>
  <c r="AE834" i="3"/>
  <c r="AF834" i="3"/>
  <c r="AG834" i="3"/>
  <c r="AH834" i="3"/>
  <c r="AI834" i="3"/>
  <c r="AJ834" i="3"/>
  <c r="AK834" i="3"/>
  <c r="AM834" i="3" s="1"/>
  <c r="AN834" i="3"/>
  <c r="AB835" i="3"/>
  <c r="AC835" i="3"/>
  <c r="AD835" i="3"/>
  <c r="AE835" i="3"/>
  <c r="AF835" i="3"/>
  <c r="AG835" i="3"/>
  <c r="AH835" i="3"/>
  <c r="AI835" i="3"/>
  <c r="AJ835" i="3"/>
  <c r="AK835" i="3"/>
  <c r="AM835" i="3" s="1"/>
  <c r="AN835" i="3"/>
  <c r="AB836" i="3"/>
  <c r="AC836" i="3"/>
  <c r="AD836" i="3"/>
  <c r="AE836" i="3"/>
  <c r="AF836" i="3"/>
  <c r="AG836" i="3"/>
  <c r="AH836" i="3"/>
  <c r="AI836" i="3"/>
  <c r="AJ836" i="3"/>
  <c r="AK836" i="3"/>
  <c r="AM836" i="3" s="1"/>
  <c r="AN836" i="3"/>
  <c r="AB837" i="3"/>
  <c r="AC837" i="3"/>
  <c r="AD837" i="3"/>
  <c r="AE837" i="3"/>
  <c r="AF837" i="3"/>
  <c r="AG837" i="3"/>
  <c r="AH837" i="3"/>
  <c r="AI837" i="3"/>
  <c r="AJ837" i="3"/>
  <c r="AK837" i="3"/>
  <c r="AM837" i="3" s="1"/>
  <c r="AN837" i="3"/>
  <c r="AB838" i="3"/>
  <c r="AC838" i="3"/>
  <c r="AD838" i="3"/>
  <c r="AE838" i="3"/>
  <c r="AF838" i="3"/>
  <c r="AG838" i="3"/>
  <c r="AH838" i="3"/>
  <c r="AI838" i="3"/>
  <c r="AJ838" i="3"/>
  <c r="AK838" i="3"/>
  <c r="AM838" i="3" s="1"/>
  <c r="AN838" i="3"/>
  <c r="AB839" i="3"/>
  <c r="AC839" i="3"/>
  <c r="AD839" i="3"/>
  <c r="AE839" i="3"/>
  <c r="AF839" i="3"/>
  <c r="AG839" i="3"/>
  <c r="AH839" i="3"/>
  <c r="AI839" i="3"/>
  <c r="AJ839" i="3"/>
  <c r="AK839" i="3"/>
  <c r="AM839" i="3" s="1"/>
  <c r="AN839" i="3"/>
  <c r="AB840" i="3"/>
  <c r="AC840" i="3"/>
  <c r="AD840" i="3"/>
  <c r="AE840" i="3"/>
  <c r="AF840" i="3"/>
  <c r="AG840" i="3"/>
  <c r="AH840" i="3"/>
  <c r="AI840" i="3"/>
  <c r="AJ840" i="3"/>
  <c r="AK840" i="3"/>
  <c r="AM840" i="3" s="1"/>
  <c r="AN840" i="3"/>
  <c r="AB841" i="3"/>
  <c r="AC841" i="3"/>
  <c r="AD841" i="3"/>
  <c r="AE841" i="3"/>
  <c r="AF841" i="3"/>
  <c r="AG841" i="3"/>
  <c r="AH841" i="3"/>
  <c r="AI841" i="3"/>
  <c r="AJ841" i="3"/>
  <c r="AK841" i="3"/>
  <c r="AM841" i="3" s="1"/>
  <c r="AN841" i="3"/>
  <c r="AB842" i="3"/>
  <c r="AC842" i="3"/>
  <c r="AD842" i="3"/>
  <c r="AE842" i="3"/>
  <c r="AF842" i="3"/>
  <c r="AG842" i="3"/>
  <c r="AH842" i="3"/>
  <c r="AI842" i="3"/>
  <c r="AJ842" i="3"/>
  <c r="AK842" i="3"/>
  <c r="AM842" i="3" s="1"/>
  <c r="AN842" i="3"/>
  <c r="AB843" i="3"/>
  <c r="AC843" i="3"/>
  <c r="AD843" i="3"/>
  <c r="AE843" i="3"/>
  <c r="AF843" i="3"/>
  <c r="AG843" i="3"/>
  <c r="AH843" i="3"/>
  <c r="AI843" i="3"/>
  <c r="AJ843" i="3"/>
  <c r="AK843" i="3"/>
  <c r="AM843" i="3" s="1"/>
  <c r="AN843" i="3"/>
  <c r="AB844" i="3"/>
  <c r="AC844" i="3"/>
  <c r="AD844" i="3"/>
  <c r="AE844" i="3"/>
  <c r="AF844" i="3"/>
  <c r="AG844" i="3"/>
  <c r="AH844" i="3"/>
  <c r="AI844" i="3"/>
  <c r="AJ844" i="3"/>
  <c r="AK844" i="3"/>
  <c r="AM844" i="3" s="1"/>
  <c r="AN844" i="3"/>
  <c r="AB845" i="3"/>
  <c r="AC845" i="3"/>
  <c r="AD845" i="3"/>
  <c r="AE845" i="3"/>
  <c r="AF845" i="3"/>
  <c r="AG845" i="3"/>
  <c r="AH845" i="3"/>
  <c r="AI845" i="3"/>
  <c r="AJ845" i="3"/>
  <c r="AK845" i="3"/>
  <c r="AM845" i="3" s="1"/>
  <c r="AN845" i="3"/>
  <c r="AB846" i="3"/>
  <c r="AC846" i="3"/>
  <c r="AD846" i="3"/>
  <c r="AE846" i="3"/>
  <c r="AF846" i="3"/>
  <c r="AG846" i="3"/>
  <c r="AH846" i="3"/>
  <c r="AI846" i="3"/>
  <c r="AJ846" i="3"/>
  <c r="AK846" i="3"/>
  <c r="AM846" i="3" s="1"/>
  <c r="AN846" i="3"/>
  <c r="AB847" i="3"/>
  <c r="AC847" i="3"/>
  <c r="AD847" i="3"/>
  <c r="AE847" i="3"/>
  <c r="AF847" i="3"/>
  <c r="AG847" i="3"/>
  <c r="AH847" i="3"/>
  <c r="AI847" i="3"/>
  <c r="AJ847" i="3"/>
  <c r="AK847" i="3"/>
  <c r="AM847" i="3" s="1"/>
  <c r="AN847" i="3"/>
  <c r="AB848" i="3"/>
  <c r="AC848" i="3"/>
  <c r="AD848" i="3"/>
  <c r="AE848" i="3"/>
  <c r="AF848" i="3"/>
  <c r="AG848" i="3"/>
  <c r="AH848" i="3"/>
  <c r="AI848" i="3"/>
  <c r="AJ848" i="3"/>
  <c r="AK848" i="3"/>
  <c r="AM848" i="3" s="1"/>
  <c r="AN848" i="3"/>
  <c r="AB849" i="3"/>
  <c r="AC849" i="3"/>
  <c r="AD849" i="3"/>
  <c r="AE849" i="3"/>
  <c r="AF849" i="3"/>
  <c r="AG849" i="3"/>
  <c r="AH849" i="3"/>
  <c r="AI849" i="3"/>
  <c r="AJ849" i="3"/>
  <c r="AK849" i="3"/>
  <c r="AM849" i="3" s="1"/>
  <c r="AN849" i="3"/>
  <c r="AB850" i="3"/>
  <c r="AC850" i="3"/>
  <c r="AD850" i="3"/>
  <c r="AE850" i="3"/>
  <c r="AF850" i="3"/>
  <c r="AG850" i="3"/>
  <c r="AH850" i="3"/>
  <c r="AI850" i="3"/>
  <c r="AJ850" i="3"/>
  <c r="AK850" i="3"/>
  <c r="AM850" i="3" s="1"/>
  <c r="AN850" i="3"/>
  <c r="AB851" i="3"/>
  <c r="AC851" i="3"/>
  <c r="AD851" i="3"/>
  <c r="AE851" i="3"/>
  <c r="AF851" i="3"/>
  <c r="AG851" i="3"/>
  <c r="AH851" i="3"/>
  <c r="AI851" i="3"/>
  <c r="AJ851" i="3"/>
  <c r="AK851" i="3"/>
  <c r="AM851" i="3" s="1"/>
  <c r="AN851" i="3"/>
  <c r="AB852" i="3"/>
  <c r="AC852" i="3"/>
  <c r="AD852" i="3"/>
  <c r="AE852" i="3"/>
  <c r="AF852" i="3"/>
  <c r="AG852" i="3"/>
  <c r="AH852" i="3"/>
  <c r="AI852" i="3"/>
  <c r="AJ852" i="3"/>
  <c r="AK852" i="3"/>
  <c r="AM852" i="3" s="1"/>
  <c r="AN852" i="3"/>
  <c r="AB853" i="3"/>
  <c r="AC853" i="3"/>
  <c r="AD853" i="3"/>
  <c r="AE853" i="3"/>
  <c r="AF853" i="3"/>
  <c r="AG853" i="3"/>
  <c r="AH853" i="3"/>
  <c r="AI853" i="3"/>
  <c r="AJ853" i="3"/>
  <c r="AK853" i="3"/>
  <c r="AM853" i="3" s="1"/>
  <c r="AN853" i="3"/>
  <c r="AB854" i="3"/>
  <c r="AC854" i="3"/>
  <c r="AD854" i="3"/>
  <c r="AE854" i="3"/>
  <c r="AF854" i="3"/>
  <c r="AG854" i="3"/>
  <c r="AH854" i="3"/>
  <c r="AI854" i="3"/>
  <c r="AJ854" i="3"/>
  <c r="AK854" i="3"/>
  <c r="AM854" i="3" s="1"/>
  <c r="AN854" i="3"/>
  <c r="AB855" i="3"/>
  <c r="AC855" i="3"/>
  <c r="AD855" i="3"/>
  <c r="AE855" i="3"/>
  <c r="AF855" i="3"/>
  <c r="AG855" i="3"/>
  <c r="AH855" i="3"/>
  <c r="AI855" i="3"/>
  <c r="AJ855" i="3"/>
  <c r="AK855" i="3"/>
  <c r="AM855" i="3" s="1"/>
  <c r="AN855" i="3"/>
  <c r="AB856" i="3"/>
  <c r="AC856" i="3"/>
  <c r="AD856" i="3"/>
  <c r="AE856" i="3"/>
  <c r="AF856" i="3"/>
  <c r="AG856" i="3"/>
  <c r="AH856" i="3"/>
  <c r="AI856" i="3"/>
  <c r="AJ856" i="3"/>
  <c r="AK856" i="3"/>
  <c r="AM856" i="3" s="1"/>
  <c r="AN856" i="3"/>
  <c r="AB857" i="3"/>
  <c r="AC857" i="3"/>
  <c r="AD857" i="3"/>
  <c r="AE857" i="3"/>
  <c r="AF857" i="3"/>
  <c r="AG857" i="3"/>
  <c r="AH857" i="3"/>
  <c r="AI857" i="3"/>
  <c r="AJ857" i="3"/>
  <c r="AK857" i="3"/>
  <c r="AM857" i="3" s="1"/>
  <c r="AN857" i="3"/>
  <c r="AB858" i="3"/>
  <c r="AC858" i="3"/>
  <c r="AD858" i="3"/>
  <c r="AE858" i="3"/>
  <c r="AF858" i="3"/>
  <c r="AG858" i="3"/>
  <c r="AH858" i="3"/>
  <c r="AI858" i="3"/>
  <c r="AJ858" i="3"/>
  <c r="AK858" i="3"/>
  <c r="AM858" i="3" s="1"/>
  <c r="AN858" i="3"/>
  <c r="AB859" i="3"/>
  <c r="AC859" i="3"/>
  <c r="AD859" i="3"/>
  <c r="AE859" i="3"/>
  <c r="AF859" i="3"/>
  <c r="AG859" i="3"/>
  <c r="AH859" i="3"/>
  <c r="AI859" i="3"/>
  <c r="AJ859" i="3"/>
  <c r="AK859" i="3"/>
  <c r="AM859" i="3" s="1"/>
  <c r="AN859" i="3"/>
  <c r="AB860" i="3"/>
  <c r="AC860" i="3"/>
  <c r="AD860" i="3"/>
  <c r="AE860" i="3"/>
  <c r="AF860" i="3"/>
  <c r="AG860" i="3"/>
  <c r="AH860" i="3"/>
  <c r="AI860" i="3"/>
  <c r="AJ860" i="3"/>
  <c r="AK860" i="3"/>
  <c r="AM860" i="3" s="1"/>
  <c r="AN860" i="3"/>
  <c r="AB861" i="3"/>
  <c r="AC861" i="3"/>
  <c r="AD861" i="3"/>
  <c r="AE861" i="3"/>
  <c r="AF861" i="3"/>
  <c r="AG861" i="3"/>
  <c r="AH861" i="3"/>
  <c r="AI861" i="3"/>
  <c r="AJ861" i="3"/>
  <c r="AK861" i="3"/>
  <c r="AM861" i="3" s="1"/>
  <c r="AN861" i="3"/>
  <c r="AB862" i="3"/>
  <c r="AC862" i="3"/>
  <c r="AD862" i="3"/>
  <c r="AE862" i="3"/>
  <c r="AF862" i="3"/>
  <c r="AG862" i="3"/>
  <c r="AH862" i="3"/>
  <c r="AI862" i="3"/>
  <c r="AJ862" i="3"/>
  <c r="AK862" i="3"/>
  <c r="AM862" i="3" s="1"/>
  <c r="AN862" i="3"/>
  <c r="AB863" i="3"/>
  <c r="AC863" i="3"/>
  <c r="AD863" i="3"/>
  <c r="AE863" i="3"/>
  <c r="AF863" i="3"/>
  <c r="AG863" i="3"/>
  <c r="AH863" i="3"/>
  <c r="AI863" i="3"/>
  <c r="AJ863" i="3"/>
  <c r="AK863" i="3"/>
  <c r="AM863" i="3" s="1"/>
  <c r="AN863" i="3"/>
  <c r="AB864" i="3"/>
  <c r="AC864" i="3"/>
  <c r="AD864" i="3"/>
  <c r="AE864" i="3"/>
  <c r="AF864" i="3"/>
  <c r="AG864" i="3"/>
  <c r="AH864" i="3"/>
  <c r="AI864" i="3"/>
  <c r="AJ864" i="3"/>
  <c r="AK864" i="3"/>
  <c r="AM864" i="3" s="1"/>
  <c r="AN864" i="3"/>
  <c r="AB865" i="3"/>
  <c r="AC865" i="3"/>
  <c r="AD865" i="3"/>
  <c r="AE865" i="3"/>
  <c r="AF865" i="3"/>
  <c r="AG865" i="3"/>
  <c r="AH865" i="3"/>
  <c r="AI865" i="3"/>
  <c r="AJ865" i="3"/>
  <c r="AK865" i="3"/>
  <c r="AM865" i="3" s="1"/>
  <c r="AN865" i="3"/>
  <c r="AB866" i="3"/>
  <c r="AC866" i="3"/>
  <c r="AD866" i="3"/>
  <c r="AE866" i="3"/>
  <c r="AF866" i="3"/>
  <c r="AG866" i="3"/>
  <c r="AH866" i="3"/>
  <c r="AI866" i="3"/>
  <c r="AJ866" i="3"/>
  <c r="AK866" i="3"/>
  <c r="AM866" i="3" s="1"/>
  <c r="AN866" i="3"/>
  <c r="AB867" i="3"/>
  <c r="AC867" i="3"/>
  <c r="AD867" i="3"/>
  <c r="AE867" i="3"/>
  <c r="AF867" i="3"/>
  <c r="AG867" i="3"/>
  <c r="AH867" i="3"/>
  <c r="AI867" i="3"/>
  <c r="AJ867" i="3"/>
  <c r="AK867" i="3"/>
  <c r="AM867" i="3" s="1"/>
  <c r="AN867" i="3"/>
  <c r="AB868" i="3"/>
  <c r="AC868" i="3"/>
  <c r="AD868" i="3"/>
  <c r="AE868" i="3"/>
  <c r="AF868" i="3"/>
  <c r="AG868" i="3"/>
  <c r="AH868" i="3"/>
  <c r="AI868" i="3"/>
  <c r="AJ868" i="3"/>
  <c r="AK868" i="3"/>
  <c r="AM868" i="3" s="1"/>
  <c r="AN868" i="3"/>
  <c r="AB869" i="3"/>
  <c r="AC869" i="3"/>
  <c r="AD869" i="3"/>
  <c r="AE869" i="3"/>
  <c r="AF869" i="3"/>
  <c r="AG869" i="3"/>
  <c r="AH869" i="3"/>
  <c r="AI869" i="3"/>
  <c r="AJ869" i="3"/>
  <c r="AK869" i="3"/>
  <c r="AM869" i="3" s="1"/>
  <c r="AN869" i="3"/>
  <c r="AB870" i="3"/>
  <c r="AC870" i="3"/>
  <c r="AD870" i="3"/>
  <c r="AE870" i="3"/>
  <c r="AF870" i="3"/>
  <c r="AG870" i="3"/>
  <c r="AH870" i="3"/>
  <c r="AI870" i="3"/>
  <c r="AJ870" i="3"/>
  <c r="AK870" i="3"/>
  <c r="AM870" i="3" s="1"/>
  <c r="AN870" i="3"/>
  <c r="AB871" i="3"/>
  <c r="AC871" i="3"/>
  <c r="AD871" i="3"/>
  <c r="AE871" i="3"/>
  <c r="AF871" i="3"/>
  <c r="AG871" i="3"/>
  <c r="AH871" i="3"/>
  <c r="AI871" i="3"/>
  <c r="AJ871" i="3"/>
  <c r="AK871" i="3"/>
  <c r="AM871" i="3" s="1"/>
  <c r="AN871" i="3"/>
  <c r="AB872" i="3"/>
  <c r="AC872" i="3"/>
  <c r="AD872" i="3"/>
  <c r="AE872" i="3"/>
  <c r="AF872" i="3"/>
  <c r="AG872" i="3"/>
  <c r="AH872" i="3"/>
  <c r="AI872" i="3"/>
  <c r="AJ872" i="3"/>
  <c r="AK872" i="3"/>
  <c r="AM872" i="3" s="1"/>
  <c r="AN872" i="3"/>
  <c r="AB873" i="3"/>
  <c r="AC873" i="3"/>
  <c r="AD873" i="3"/>
  <c r="AE873" i="3"/>
  <c r="AF873" i="3"/>
  <c r="AG873" i="3"/>
  <c r="AH873" i="3"/>
  <c r="AI873" i="3"/>
  <c r="AJ873" i="3"/>
  <c r="AK873" i="3"/>
  <c r="AM873" i="3" s="1"/>
  <c r="AN873" i="3"/>
  <c r="AB874" i="3"/>
  <c r="AC874" i="3"/>
  <c r="AD874" i="3"/>
  <c r="AE874" i="3"/>
  <c r="AF874" i="3"/>
  <c r="AG874" i="3"/>
  <c r="AH874" i="3"/>
  <c r="AI874" i="3"/>
  <c r="AJ874" i="3"/>
  <c r="AK874" i="3"/>
  <c r="AM874" i="3" s="1"/>
  <c r="AN874" i="3"/>
  <c r="AB875" i="3"/>
  <c r="AC875" i="3"/>
  <c r="AD875" i="3"/>
  <c r="AE875" i="3"/>
  <c r="AF875" i="3"/>
  <c r="AG875" i="3"/>
  <c r="AH875" i="3"/>
  <c r="AI875" i="3"/>
  <c r="AJ875" i="3"/>
  <c r="AK875" i="3"/>
  <c r="AM875" i="3" s="1"/>
  <c r="AN875" i="3"/>
  <c r="AB876" i="3"/>
  <c r="AC876" i="3"/>
  <c r="AD876" i="3"/>
  <c r="AE876" i="3"/>
  <c r="AF876" i="3"/>
  <c r="AG876" i="3"/>
  <c r="AH876" i="3"/>
  <c r="AI876" i="3"/>
  <c r="AJ876" i="3"/>
  <c r="AK876" i="3"/>
  <c r="AM876" i="3" s="1"/>
  <c r="AN876" i="3"/>
  <c r="AB877" i="3"/>
  <c r="AC877" i="3"/>
  <c r="AD877" i="3"/>
  <c r="AE877" i="3"/>
  <c r="AF877" i="3"/>
  <c r="AG877" i="3"/>
  <c r="AH877" i="3"/>
  <c r="AI877" i="3"/>
  <c r="AJ877" i="3"/>
  <c r="AK877" i="3"/>
  <c r="AM877" i="3" s="1"/>
  <c r="AN877" i="3"/>
  <c r="AB878" i="3"/>
  <c r="AC878" i="3"/>
  <c r="AD878" i="3"/>
  <c r="AE878" i="3"/>
  <c r="AF878" i="3"/>
  <c r="AG878" i="3"/>
  <c r="AH878" i="3"/>
  <c r="AI878" i="3"/>
  <c r="AJ878" i="3"/>
  <c r="AK878" i="3"/>
  <c r="AM878" i="3" s="1"/>
  <c r="AN878" i="3"/>
  <c r="AB879" i="3"/>
  <c r="AC879" i="3"/>
  <c r="AD879" i="3"/>
  <c r="AE879" i="3"/>
  <c r="AF879" i="3"/>
  <c r="AG879" i="3"/>
  <c r="AH879" i="3"/>
  <c r="AI879" i="3"/>
  <c r="AJ879" i="3"/>
  <c r="AK879" i="3"/>
  <c r="AM879" i="3" s="1"/>
  <c r="AN879" i="3"/>
  <c r="AB880" i="3"/>
  <c r="AC880" i="3"/>
  <c r="AD880" i="3"/>
  <c r="AE880" i="3"/>
  <c r="AF880" i="3"/>
  <c r="AG880" i="3"/>
  <c r="AH880" i="3"/>
  <c r="AI880" i="3"/>
  <c r="AJ880" i="3"/>
  <c r="AK880" i="3"/>
  <c r="AM880" i="3" s="1"/>
  <c r="AN880" i="3"/>
  <c r="AB881" i="3"/>
  <c r="AC881" i="3"/>
  <c r="AD881" i="3"/>
  <c r="AE881" i="3"/>
  <c r="AF881" i="3"/>
  <c r="AG881" i="3"/>
  <c r="AH881" i="3"/>
  <c r="AI881" i="3"/>
  <c r="AJ881" i="3"/>
  <c r="AK881" i="3"/>
  <c r="AM881" i="3" s="1"/>
  <c r="AN881" i="3"/>
  <c r="AB882" i="3"/>
  <c r="AC882" i="3"/>
  <c r="AD882" i="3"/>
  <c r="AE882" i="3"/>
  <c r="AF882" i="3"/>
  <c r="AG882" i="3"/>
  <c r="AH882" i="3"/>
  <c r="AI882" i="3"/>
  <c r="AJ882" i="3"/>
  <c r="AK882" i="3"/>
  <c r="AM882" i="3" s="1"/>
  <c r="AN882" i="3"/>
  <c r="AB883" i="3"/>
  <c r="AC883" i="3"/>
  <c r="AD883" i="3"/>
  <c r="AE883" i="3"/>
  <c r="AF883" i="3"/>
  <c r="AG883" i="3"/>
  <c r="AH883" i="3"/>
  <c r="AI883" i="3"/>
  <c r="AJ883" i="3"/>
  <c r="AK883" i="3"/>
  <c r="AM883" i="3" s="1"/>
  <c r="AN883" i="3"/>
  <c r="AB884" i="3"/>
  <c r="AC884" i="3"/>
  <c r="AD884" i="3"/>
  <c r="AE884" i="3"/>
  <c r="AF884" i="3"/>
  <c r="AG884" i="3"/>
  <c r="AH884" i="3"/>
  <c r="AI884" i="3"/>
  <c r="AJ884" i="3"/>
  <c r="AK884" i="3"/>
  <c r="AM884" i="3" s="1"/>
  <c r="AN884" i="3"/>
  <c r="AB885" i="3"/>
  <c r="AC885" i="3"/>
  <c r="AD885" i="3"/>
  <c r="AE885" i="3"/>
  <c r="AF885" i="3"/>
  <c r="AG885" i="3"/>
  <c r="AH885" i="3"/>
  <c r="AI885" i="3"/>
  <c r="AJ885" i="3"/>
  <c r="AK885" i="3"/>
  <c r="AM885" i="3" s="1"/>
  <c r="AN885" i="3"/>
  <c r="AB886" i="3"/>
  <c r="AC886" i="3"/>
  <c r="AD886" i="3"/>
  <c r="AE886" i="3"/>
  <c r="AF886" i="3"/>
  <c r="AG886" i="3"/>
  <c r="AH886" i="3"/>
  <c r="AI886" i="3"/>
  <c r="AJ886" i="3"/>
  <c r="AK886" i="3"/>
  <c r="AM886" i="3" s="1"/>
  <c r="AN886" i="3"/>
  <c r="AB887" i="3"/>
  <c r="AC887" i="3"/>
  <c r="AD887" i="3"/>
  <c r="AE887" i="3"/>
  <c r="AF887" i="3"/>
  <c r="AG887" i="3"/>
  <c r="AH887" i="3"/>
  <c r="AI887" i="3"/>
  <c r="AJ887" i="3"/>
  <c r="AK887" i="3"/>
  <c r="AM887" i="3" s="1"/>
  <c r="AN887" i="3"/>
  <c r="AB888" i="3"/>
  <c r="AC888" i="3"/>
  <c r="AD888" i="3"/>
  <c r="AE888" i="3"/>
  <c r="AF888" i="3"/>
  <c r="AG888" i="3"/>
  <c r="AH888" i="3"/>
  <c r="AI888" i="3"/>
  <c r="AJ888" i="3"/>
  <c r="AK888" i="3"/>
  <c r="AM888" i="3" s="1"/>
  <c r="AN888" i="3"/>
  <c r="AB889" i="3"/>
  <c r="AC889" i="3"/>
  <c r="AD889" i="3"/>
  <c r="AE889" i="3"/>
  <c r="AF889" i="3"/>
  <c r="AG889" i="3"/>
  <c r="AH889" i="3"/>
  <c r="AI889" i="3"/>
  <c r="AJ889" i="3"/>
  <c r="AK889" i="3"/>
  <c r="AM889" i="3" s="1"/>
  <c r="AN889" i="3"/>
  <c r="AB890" i="3"/>
  <c r="AC890" i="3"/>
  <c r="AD890" i="3"/>
  <c r="AE890" i="3"/>
  <c r="AF890" i="3"/>
  <c r="AG890" i="3"/>
  <c r="AH890" i="3"/>
  <c r="AI890" i="3"/>
  <c r="AJ890" i="3"/>
  <c r="AK890" i="3"/>
  <c r="AM890" i="3" s="1"/>
  <c r="AN890" i="3"/>
  <c r="AB891" i="3"/>
  <c r="AC891" i="3"/>
  <c r="AD891" i="3"/>
  <c r="AE891" i="3"/>
  <c r="AF891" i="3"/>
  <c r="AG891" i="3"/>
  <c r="AH891" i="3"/>
  <c r="AI891" i="3"/>
  <c r="AJ891" i="3"/>
  <c r="AK891" i="3"/>
  <c r="AM891" i="3" s="1"/>
  <c r="AN891" i="3"/>
  <c r="AB892" i="3"/>
  <c r="AC892" i="3"/>
  <c r="AD892" i="3"/>
  <c r="AE892" i="3"/>
  <c r="AF892" i="3"/>
  <c r="AG892" i="3"/>
  <c r="AH892" i="3"/>
  <c r="AI892" i="3"/>
  <c r="AJ892" i="3"/>
  <c r="AK892" i="3"/>
  <c r="AM892" i="3" s="1"/>
  <c r="AN892" i="3"/>
  <c r="AB893" i="3"/>
  <c r="AC893" i="3"/>
  <c r="AD893" i="3"/>
  <c r="AE893" i="3"/>
  <c r="AF893" i="3"/>
  <c r="AG893" i="3"/>
  <c r="AH893" i="3"/>
  <c r="AI893" i="3"/>
  <c r="AJ893" i="3"/>
  <c r="AK893" i="3"/>
  <c r="AM893" i="3" s="1"/>
  <c r="AN893" i="3"/>
  <c r="AB894" i="3"/>
  <c r="AC894" i="3"/>
  <c r="AD894" i="3"/>
  <c r="AE894" i="3"/>
  <c r="AF894" i="3"/>
  <c r="AG894" i="3"/>
  <c r="AH894" i="3"/>
  <c r="AI894" i="3"/>
  <c r="AJ894" i="3"/>
  <c r="AK894" i="3"/>
  <c r="AM894" i="3" s="1"/>
  <c r="AN894" i="3"/>
  <c r="AB895" i="3"/>
  <c r="AC895" i="3"/>
  <c r="AD895" i="3"/>
  <c r="AE895" i="3"/>
  <c r="AF895" i="3"/>
  <c r="AG895" i="3"/>
  <c r="AH895" i="3"/>
  <c r="AI895" i="3"/>
  <c r="AJ895" i="3"/>
  <c r="AK895" i="3"/>
  <c r="AM895" i="3" s="1"/>
  <c r="AN895" i="3"/>
  <c r="AB896" i="3"/>
  <c r="AC896" i="3"/>
  <c r="AD896" i="3"/>
  <c r="AE896" i="3"/>
  <c r="AF896" i="3"/>
  <c r="AG896" i="3"/>
  <c r="AH896" i="3"/>
  <c r="AI896" i="3"/>
  <c r="AJ896" i="3"/>
  <c r="AK896" i="3"/>
  <c r="AM896" i="3" s="1"/>
  <c r="AN896" i="3"/>
  <c r="AB897" i="3"/>
  <c r="AC897" i="3"/>
  <c r="AD897" i="3"/>
  <c r="AE897" i="3"/>
  <c r="AF897" i="3"/>
  <c r="AG897" i="3"/>
  <c r="AH897" i="3"/>
  <c r="AI897" i="3"/>
  <c r="AJ897" i="3"/>
  <c r="AK897" i="3"/>
  <c r="AM897" i="3" s="1"/>
  <c r="AN897" i="3"/>
  <c r="AB898" i="3"/>
  <c r="AC898" i="3"/>
  <c r="AD898" i="3"/>
  <c r="AE898" i="3"/>
  <c r="AF898" i="3"/>
  <c r="AG898" i="3"/>
  <c r="AH898" i="3"/>
  <c r="AI898" i="3"/>
  <c r="AJ898" i="3"/>
  <c r="AK898" i="3"/>
  <c r="AM898" i="3" s="1"/>
  <c r="AN898" i="3"/>
  <c r="AB899" i="3"/>
  <c r="AC899" i="3"/>
  <c r="AD899" i="3"/>
  <c r="AE899" i="3"/>
  <c r="AF899" i="3"/>
  <c r="AG899" i="3"/>
  <c r="AH899" i="3"/>
  <c r="AI899" i="3"/>
  <c r="AJ899" i="3"/>
  <c r="AK899" i="3"/>
  <c r="AM899" i="3" s="1"/>
  <c r="AN899" i="3"/>
  <c r="AB900" i="3"/>
  <c r="AC900" i="3"/>
  <c r="AD900" i="3"/>
  <c r="AE900" i="3"/>
  <c r="AF900" i="3"/>
  <c r="AG900" i="3"/>
  <c r="AH900" i="3"/>
  <c r="AI900" i="3"/>
  <c r="AJ900" i="3"/>
  <c r="AK900" i="3"/>
  <c r="AM900" i="3" s="1"/>
  <c r="AN900" i="3"/>
  <c r="AB901" i="3"/>
  <c r="AC901" i="3"/>
  <c r="AD901" i="3"/>
  <c r="AE901" i="3"/>
  <c r="AF901" i="3"/>
  <c r="AG901" i="3"/>
  <c r="AH901" i="3"/>
  <c r="AI901" i="3"/>
  <c r="AJ901" i="3"/>
  <c r="AK901" i="3"/>
  <c r="AM901" i="3" s="1"/>
  <c r="AN901" i="3"/>
  <c r="AB902" i="3"/>
  <c r="AC902" i="3"/>
  <c r="AD902" i="3"/>
  <c r="AE902" i="3"/>
  <c r="AF902" i="3"/>
  <c r="AG902" i="3"/>
  <c r="AH902" i="3"/>
  <c r="AI902" i="3"/>
  <c r="AJ902" i="3"/>
  <c r="AK902" i="3"/>
  <c r="AM902" i="3" s="1"/>
  <c r="AN902" i="3"/>
  <c r="AB903" i="3"/>
  <c r="AC903" i="3"/>
  <c r="AD903" i="3"/>
  <c r="AE903" i="3"/>
  <c r="AF903" i="3"/>
  <c r="AG903" i="3"/>
  <c r="AH903" i="3"/>
  <c r="AI903" i="3"/>
  <c r="AJ903" i="3"/>
  <c r="AK903" i="3"/>
  <c r="AM903" i="3" s="1"/>
  <c r="AN903" i="3"/>
  <c r="AB904" i="3"/>
  <c r="AC904" i="3"/>
  <c r="AD904" i="3"/>
  <c r="AE904" i="3"/>
  <c r="AF904" i="3"/>
  <c r="AG904" i="3"/>
  <c r="AH904" i="3"/>
  <c r="AI904" i="3"/>
  <c r="AJ904" i="3"/>
  <c r="AK904" i="3"/>
  <c r="AM904" i="3" s="1"/>
  <c r="AN904" i="3"/>
  <c r="AB905" i="3"/>
  <c r="AC905" i="3"/>
  <c r="AD905" i="3"/>
  <c r="AE905" i="3"/>
  <c r="AF905" i="3"/>
  <c r="AG905" i="3"/>
  <c r="AH905" i="3"/>
  <c r="AI905" i="3"/>
  <c r="AJ905" i="3"/>
  <c r="AK905" i="3"/>
  <c r="AM905" i="3" s="1"/>
  <c r="AN905" i="3"/>
  <c r="AB906" i="3"/>
  <c r="AC906" i="3"/>
  <c r="AD906" i="3"/>
  <c r="AE906" i="3"/>
  <c r="AF906" i="3"/>
  <c r="AG906" i="3"/>
  <c r="AH906" i="3"/>
  <c r="AI906" i="3"/>
  <c r="AJ906" i="3"/>
  <c r="AK906" i="3"/>
  <c r="AM906" i="3" s="1"/>
  <c r="AN906" i="3"/>
  <c r="AB907" i="3"/>
  <c r="AC907" i="3"/>
  <c r="AD907" i="3"/>
  <c r="AE907" i="3"/>
  <c r="AF907" i="3"/>
  <c r="AG907" i="3"/>
  <c r="AH907" i="3"/>
  <c r="AI907" i="3"/>
  <c r="AJ907" i="3"/>
  <c r="AK907" i="3"/>
  <c r="AM907" i="3" s="1"/>
  <c r="AN907" i="3"/>
  <c r="AB908" i="3"/>
  <c r="AC908" i="3"/>
  <c r="AD908" i="3"/>
  <c r="AE908" i="3"/>
  <c r="AF908" i="3"/>
  <c r="AG908" i="3"/>
  <c r="AH908" i="3"/>
  <c r="AI908" i="3"/>
  <c r="AJ908" i="3"/>
  <c r="AK908" i="3"/>
  <c r="AM908" i="3" s="1"/>
  <c r="AN908" i="3"/>
  <c r="AB909" i="3"/>
  <c r="AC909" i="3"/>
  <c r="AD909" i="3"/>
  <c r="AE909" i="3"/>
  <c r="AF909" i="3"/>
  <c r="AG909" i="3"/>
  <c r="AH909" i="3"/>
  <c r="AI909" i="3"/>
  <c r="AJ909" i="3"/>
  <c r="AK909" i="3"/>
  <c r="AM909" i="3" s="1"/>
  <c r="AN909" i="3"/>
  <c r="AB910" i="3"/>
  <c r="AC910" i="3"/>
  <c r="AD910" i="3"/>
  <c r="AE910" i="3"/>
  <c r="AF910" i="3"/>
  <c r="AG910" i="3"/>
  <c r="AH910" i="3"/>
  <c r="AI910" i="3"/>
  <c r="AJ910" i="3"/>
  <c r="AK910" i="3"/>
  <c r="AM910" i="3" s="1"/>
  <c r="AN910" i="3"/>
  <c r="AB911" i="3"/>
  <c r="AC911" i="3"/>
  <c r="AD911" i="3"/>
  <c r="AE911" i="3"/>
  <c r="AF911" i="3"/>
  <c r="AG911" i="3"/>
  <c r="AH911" i="3"/>
  <c r="AI911" i="3"/>
  <c r="AJ911" i="3"/>
  <c r="AK911" i="3"/>
  <c r="AM911" i="3" s="1"/>
  <c r="AN911" i="3"/>
  <c r="AB912" i="3"/>
  <c r="AC912" i="3"/>
  <c r="AD912" i="3"/>
  <c r="AE912" i="3"/>
  <c r="AF912" i="3"/>
  <c r="AG912" i="3"/>
  <c r="AH912" i="3"/>
  <c r="AI912" i="3"/>
  <c r="AJ912" i="3"/>
  <c r="AK912" i="3"/>
  <c r="AM912" i="3" s="1"/>
  <c r="AN912" i="3"/>
  <c r="AB913" i="3"/>
  <c r="AC913" i="3"/>
  <c r="AD913" i="3"/>
  <c r="AE913" i="3"/>
  <c r="AF913" i="3"/>
  <c r="AG913" i="3"/>
  <c r="AH913" i="3"/>
  <c r="AI913" i="3"/>
  <c r="AJ913" i="3"/>
  <c r="AK913" i="3"/>
  <c r="AM913" i="3" s="1"/>
  <c r="AN913" i="3"/>
  <c r="AB914" i="3"/>
  <c r="AC914" i="3"/>
  <c r="AD914" i="3"/>
  <c r="AE914" i="3"/>
  <c r="AF914" i="3"/>
  <c r="AG914" i="3"/>
  <c r="AH914" i="3"/>
  <c r="AI914" i="3"/>
  <c r="AJ914" i="3"/>
  <c r="AK914" i="3"/>
  <c r="AM914" i="3" s="1"/>
  <c r="AN914" i="3"/>
  <c r="AB915" i="3"/>
  <c r="AC915" i="3"/>
  <c r="AD915" i="3"/>
  <c r="AE915" i="3"/>
  <c r="AF915" i="3"/>
  <c r="AG915" i="3"/>
  <c r="AH915" i="3"/>
  <c r="AI915" i="3"/>
  <c r="AJ915" i="3"/>
  <c r="AK915" i="3"/>
  <c r="AM915" i="3" s="1"/>
  <c r="AN915" i="3"/>
  <c r="AB916" i="3"/>
  <c r="AC916" i="3"/>
  <c r="AD916" i="3"/>
  <c r="AE916" i="3"/>
  <c r="AF916" i="3"/>
  <c r="AG916" i="3"/>
  <c r="AH916" i="3"/>
  <c r="AI916" i="3"/>
  <c r="AJ916" i="3"/>
  <c r="AK916" i="3"/>
  <c r="AM916" i="3" s="1"/>
  <c r="AN916" i="3"/>
  <c r="AB917" i="3"/>
  <c r="AC917" i="3"/>
  <c r="AD917" i="3"/>
  <c r="AE917" i="3"/>
  <c r="AF917" i="3"/>
  <c r="AG917" i="3"/>
  <c r="AH917" i="3"/>
  <c r="AI917" i="3"/>
  <c r="AJ917" i="3"/>
  <c r="AK917" i="3"/>
  <c r="AM917" i="3" s="1"/>
  <c r="AN917" i="3"/>
  <c r="AB918" i="3"/>
  <c r="AC918" i="3"/>
  <c r="AD918" i="3"/>
  <c r="AE918" i="3"/>
  <c r="AF918" i="3"/>
  <c r="AG918" i="3"/>
  <c r="AH918" i="3"/>
  <c r="AI918" i="3"/>
  <c r="AJ918" i="3"/>
  <c r="AK918" i="3"/>
  <c r="AM918" i="3" s="1"/>
  <c r="AN918" i="3"/>
  <c r="AB919" i="3"/>
  <c r="AC919" i="3"/>
  <c r="AD919" i="3"/>
  <c r="AE919" i="3"/>
  <c r="AF919" i="3"/>
  <c r="AG919" i="3"/>
  <c r="AH919" i="3"/>
  <c r="AI919" i="3"/>
  <c r="AJ919" i="3"/>
  <c r="AK919" i="3"/>
  <c r="AM919" i="3" s="1"/>
  <c r="AN919" i="3"/>
  <c r="AB920" i="3"/>
  <c r="AC920" i="3"/>
  <c r="AD920" i="3"/>
  <c r="AE920" i="3"/>
  <c r="AF920" i="3"/>
  <c r="AG920" i="3"/>
  <c r="AH920" i="3"/>
  <c r="AI920" i="3"/>
  <c r="AJ920" i="3"/>
  <c r="AK920" i="3"/>
  <c r="AM920" i="3" s="1"/>
  <c r="AN920" i="3"/>
  <c r="AB921" i="3"/>
  <c r="AC921" i="3"/>
  <c r="AD921" i="3"/>
  <c r="AE921" i="3"/>
  <c r="AF921" i="3"/>
  <c r="AG921" i="3"/>
  <c r="AH921" i="3"/>
  <c r="AI921" i="3"/>
  <c r="AJ921" i="3"/>
  <c r="AK921" i="3"/>
  <c r="AM921" i="3" s="1"/>
  <c r="AN921" i="3"/>
  <c r="AB922" i="3"/>
  <c r="AC922" i="3"/>
  <c r="AD922" i="3"/>
  <c r="AE922" i="3"/>
  <c r="AF922" i="3"/>
  <c r="AG922" i="3"/>
  <c r="AH922" i="3"/>
  <c r="AI922" i="3"/>
  <c r="AJ922" i="3"/>
  <c r="AK922" i="3"/>
  <c r="AM922" i="3" s="1"/>
  <c r="AN922" i="3"/>
  <c r="AB923" i="3"/>
  <c r="AC923" i="3"/>
  <c r="AD923" i="3"/>
  <c r="AE923" i="3"/>
  <c r="AF923" i="3"/>
  <c r="AG923" i="3"/>
  <c r="AH923" i="3"/>
  <c r="AI923" i="3"/>
  <c r="AJ923" i="3"/>
  <c r="AK923" i="3"/>
  <c r="AM923" i="3" s="1"/>
  <c r="AN923" i="3"/>
  <c r="AB924" i="3"/>
  <c r="AC924" i="3"/>
  <c r="AD924" i="3"/>
  <c r="AE924" i="3"/>
  <c r="AF924" i="3"/>
  <c r="AG924" i="3"/>
  <c r="AH924" i="3"/>
  <c r="AI924" i="3"/>
  <c r="AJ924" i="3"/>
  <c r="AK924" i="3"/>
  <c r="AM924" i="3" s="1"/>
  <c r="AN924" i="3"/>
  <c r="AB925" i="3"/>
  <c r="AC925" i="3"/>
  <c r="AD925" i="3"/>
  <c r="AE925" i="3"/>
  <c r="AF925" i="3"/>
  <c r="AG925" i="3"/>
  <c r="AH925" i="3"/>
  <c r="AI925" i="3"/>
  <c r="AJ925" i="3"/>
  <c r="AK925" i="3"/>
  <c r="AM925" i="3" s="1"/>
  <c r="AN925" i="3"/>
  <c r="AB926" i="3"/>
  <c r="AC926" i="3"/>
  <c r="AD926" i="3"/>
  <c r="AE926" i="3"/>
  <c r="AF926" i="3"/>
  <c r="AG926" i="3"/>
  <c r="AH926" i="3"/>
  <c r="AI926" i="3"/>
  <c r="AJ926" i="3"/>
  <c r="AK926" i="3"/>
  <c r="AM926" i="3" s="1"/>
  <c r="AN926" i="3"/>
  <c r="AB927" i="3"/>
  <c r="AC927" i="3"/>
  <c r="AD927" i="3"/>
  <c r="AE927" i="3"/>
  <c r="AF927" i="3"/>
  <c r="AG927" i="3"/>
  <c r="AH927" i="3"/>
  <c r="AI927" i="3"/>
  <c r="AJ927" i="3"/>
  <c r="AK927" i="3"/>
  <c r="AM927" i="3" s="1"/>
  <c r="AN927" i="3"/>
  <c r="AB928" i="3"/>
  <c r="AC928" i="3"/>
  <c r="AD928" i="3"/>
  <c r="AE928" i="3"/>
  <c r="AF928" i="3"/>
  <c r="AG928" i="3"/>
  <c r="AH928" i="3"/>
  <c r="AI928" i="3"/>
  <c r="AJ928" i="3"/>
  <c r="AK928" i="3"/>
  <c r="AM928" i="3" s="1"/>
  <c r="AN928" i="3"/>
  <c r="AB929" i="3"/>
  <c r="AC929" i="3"/>
  <c r="AD929" i="3"/>
  <c r="AE929" i="3"/>
  <c r="AF929" i="3"/>
  <c r="AG929" i="3"/>
  <c r="AH929" i="3"/>
  <c r="AI929" i="3"/>
  <c r="AJ929" i="3"/>
  <c r="AK929" i="3"/>
  <c r="AM929" i="3" s="1"/>
  <c r="AN929" i="3"/>
  <c r="AB930" i="3"/>
  <c r="AC930" i="3"/>
  <c r="AD930" i="3"/>
  <c r="AE930" i="3"/>
  <c r="AF930" i="3"/>
  <c r="AG930" i="3"/>
  <c r="AH930" i="3"/>
  <c r="AI930" i="3"/>
  <c r="AJ930" i="3"/>
  <c r="AK930" i="3"/>
  <c r="AM930" i="3" s="1"/>
  <c r="AN930" i="3"/>
  <c r="AB931" i="3"/>
  <c r="AC931" i="3"/>
  <c r="AD931" i="3"/>
  <c r="AE931" i="3"/>
  <c r="AF931" i="3"/>
  <c r="AG931" i="3"/>
  <c r="AH931" i="3"/>
  <c r="AI931" i="3"/>
  <c r="AJ931" i="3"/>
  <c r="AK931" i="3"/>
  <c r="AM931" i="3" s="1"/>
  <c r="AN931" i="3"/>
  <c r="AB932" i="3"/>
  <c r="AC932" i="3"/>
  <c r="AD932" i="3"/>
  <c r="AE932" i="3"/>
  <c r="AF932" i="3"/>
  <c r="AG932" i="3"/>
  <c r="AH932" i="3"/>
  <c r="AI932" i="3"/>
  <c r="AJ932" i="3"/>
  <c r="AK932" i="3"/>
  <c r="AM932" i="3" s="1"/>
  <c r="AN932" i="3"/>
  <c r="AB933" i="3"/>
  <c r="AC933" i="3"/>
  <c r="AD933" i="3"/>
  <c r="AE933" i="3"/>
  <c r="AF933" i="3"/>
  <c r="AG933" i="3"/>
  <c r="AH933" i="3"/>
  <c r="AI933" i="3"/>
  <c r="AJ933" i="3"/>
  <c r="AK933" i="3"/>
  <c r="AM933" i="3" s="1"/>
  <c r="AN933" i="3"/>
  <c r="AB934" i="3"/>
  <c r="AC934" i="3"/>
  <c r="AD934" i="3"/>
  <c r="AE934" i="3"/>
  <c r="AF934" i="3"/>
  <c r="AG934" i="3"/>
  <c r="AH934" i="3"/>
  <c r="AI934" i="3"/>
  <c r="AJ934" i="3"/>
  <c r="AK934" i="3"/>
  <c r="AM934" i="3" s="1"/>
  <c r="AN934" i="3"/>
  <c r="AB935" i="3"/>
  <c r="AC935" i="3"/>
  <c r="AD935" i="3"/>
  <c r="AE935" i="3"/>
  <c r="AF935" i="3"/>
  <c r="AG935" i="3"/>
  <c r="AH935" i="3"/>
  <c r="AI935" i="3"/>
  <c r="AJ935" i="3"/>
  <c r="AK935" i="3"/>
  <c r="AM935" i="3" s="1"/>
  <c r="AN935" i="3"/>
  <c r="AB936" i="3"/>
  <c r="AC936" i="3"/>
  <c r="AD936" i="3"/>
  <c r="AE936" i="3"/>
  <c r="AF936" i="3"/>
  <c r="AG936" i="3"/>
  <c r="AH936" i="3"/>
  <c r="AI936" i="3"/>
  <c r="AJ936" i="3"/>
  <c r="AK936" i="3"/>
  <c r="AM936" i="3" s="1"/>
  <c r="AN936" i="3"/>
  <c r="AB937" i="3"/>
  <c r="AC937" i="3"/>
  <c r="AD937" i="3"/>
  <c r="AE937" i="3"/>
  <c r="AF937" i="3"/>
  <c r="AG937" i="3"/>
  <c r="AH937" i="3"/>
  <c r="AI937" i="3"/>
  <c r="AJ937" i="3"/>
  <c r="AK937" i="3"/>
  <c r="AM937" i="3" s="1"/>
  <c r="AN937" i="3"/>
  <c r="AB938" i="3"/>
  <c r="AC938" i="3"/>
  <c r="AD938" i="3"/>
  <c r="AE938" i="3"/>
  <c r="AF938" i="3"/>
  <c r="AG938" i="3"/>
  <c r="AH938" i="3"/>
  <c r="AI938" i="3"/>
  <c r="AJ938" i="3"/>
  <c r="AK938" i="3"/>
  <c r="AM938" i="3" s="1"/>
  <c r="AN938" i="3"/>
  <c r="AB939" i="3"/>
  <c r="AC939" i="3"/>
  <c r="AD939" i="3"/>
  <c r="AE939" i="3"/>
  <c r="AF939" i="3"/>
  <c r="AG939" i="3"/>
  <c r="AH939" i="3"/>
  <c r="AI939" i="3"/>
  <c r="AJ939" i="3"/>
  <c r="AK939" i="3"/>
  <c r="AM939" i="3" s="1"/>
  <c r="AN939" i="3"/>
  <c r="AB940" i="3"/>
  <c r="AC940" i="3"/>
  <c r="AD940" i="3"/>
  <c r="AE940" i="3"/>
  <c r="AF940" i="3"/>
  <c r="AG940" i="3"/>
  <c r="AH940" i="3"/>
  <c r="AI940" i="3"/>
  <c r="AJ940" i="3"/>
  <c r="AK940" i="3"/>
  <c r="AM940" i="3" s="1"/>
  <c r="AN940" i="3"/>
  <c r="AB941" i="3"/>
  <c r="AC941" i="3"/>
  <c r="AD941" i="3"/>
  <c r="AE941" i="3"/>
  <c r="AF941" i="3"/>
  <c r="AG941" i="3"/>
  <c r="AH941" i="3"/>
  <c r="AI941" i="3"/>
  <c r="AJ941" i="3"/>
  <c r="AK941" i="3"/>
  <c r="AM941" i="3" s="1"/>
  <c r="AN941" i="3"/>
  <c r="AB942" i="3"/>
  <c r="AC942" i="3"/>
  <c r="AD942" i="3"/>
  <c r="AE942" i="3"/>
  <c r="AF942" i="3"/>
  <c r="AG942" i="3"/>
  <c r="AH942" i="3"/>
  <c r="AI942" i="3"/>
  <c r="AJ942" i="3"/>
  <c r="AK942" i="3"/>
  <c r="AM942" i="3" s="1"/>
  <c r="AN942" i="3"/>
  <c r="AB943" i="3"/>
  <c r="AC943" i="3"/>
  <c r="AD943" i="3"/>
  <c r="AE943" i="3"/>
  <c r="AF943" i="3"/>
  <c r="AG943" i="3"/>
  <c r="AH943" i="3"/>
  <c r="AI943" i="3"/>
  <c r="AJ943" i="3"/>
  <c r="AK943" i="3"/>
  <c r="AM943" i="3" s="1"/>
  <c r="AN943" i="3"/>
  <c r="AB944" i="3"/>
  <c r="AC944" i="3"/>
  <c r="AD944" i="3"/>
  <c r="AE944" i="3"/>
  <c r="AF944" i="3"/>
  <c r="AG944" i="3"/>
  <c r="AH944" i="3"/>
  <c r="AI944" i="3"/>
  <c r="AJ944" i="3"/>
  <c r="AK944" i="3"/>
  <c r="AM944" i="3" s="1"/>
  <c r="AN944" i="3"/>
  <c r="AB945" i="3"/>
  <c r="AC945" i="3"/>
  <c r="AD945" i="3"/>
  <c r="AE945" i="3"/>
  <c r="AF945" i="3"/>
  <c r="AG945" i="3"/>
  <c r="AH945" i="3"/>
  <c r="AI945" i="3"/>
  <c r="AJ945" i="3"/>
  <c r="AK945" i="3"/>
  <c r="AM945" i="3" s="1"/>
  <c r="AN945" i="3"/>
  <c r="AB946" i="3"/>
  <c r="AC946" i="3"/>
  <c r="AD946" i="3"/>
  <c r="AE946" i="3"/>
  <c r="AF946" i="3"/>
  <c r="AG946" i="3"/>
  <c r="AH946" i="3"/>
  <c r="AI946" i="3"/>
  <c r="AJ946" i="3"/>
  <c r="AK946" i="3"/>
  <c r="AM946" i="3" s="1"/>
  <c r="AN946" i="3"/>
  <c r="AB947" i="3"/>
  <c r="AC947" i="3"/>
  <c r="AD947" i="3"/>
  <c r="AE947" i="3"/>
  <c r="AF947" i="3"/>
  <c r="AG947" i="3"/>
  <c r="AH947" i="3"/>
  <c r="AI947" i="3"/>
  <c r="AJ947" i="3"/>
  <c r="AK947" i="3"/>
  <c r="AM947" i="3" s="1"/>
  <c r="AN947" i="3"/>
  <c r="AB948" i="3"/>
  <c r="AC948" i="3"/>
  <c r="AD948" i="3"/>
  <c r="AE948" i="3"/>
  <c r="AF948" i="3"/>
  <c r="AG948" i="3"/>
  <c r="AH948" i="3"/>
  <c r="AI948" i="3"/>
  <c r="AJ948" i="3"/>
  <c r="AK948" i="3"/>
  <c r="AM948" i="3" s="1"/>
  <c r="AN948" i="3"/>
  <c r="AB949" i="3"/>
  <c r="AC949" i="3"/>
  <c r="AD949" i="3"/>
  <c r="AE949" i="3"/>
  <c r="AF949" i="3"/>
  <c r="AG949" i="3"/>
  <c r="AH949" i="3"/>
  <c r="AI949" i="3"/>
  <c r="AJ949" i="3"/>
  <c r="AK949" i="3"/>
  <c r="AM949" i="3" s="1"/>
  <c r="AN949" i="3"/>
  <c r="AB950" i="3"/>
  <c r="AC950" i="3"/>
  <c r="AD950" i="3"/>
  <c r="AE950" i="3"/>
  <c r="AF950" i="3"/>
  <c r="AG950" i="3"/>
  <c r="AH950" i="3"/>
  <c r="AI950" i="3"/>
  <c r="AJ950" i="3"/>
  <c r="AK950" i="3"/>
  <c r="AM950" i="3" s="1"/>
  <c r="AN950" i="3"/>
  <c r="AB951" i="3"/>
  <c r="AC951" i="3"/>
  <c r="AD951" i="3"/>
  <c r="AE951" i="3"/>
  <c r="AF951" i="3"/>
  <c r="AG951" i="3"/>
  <c r="AH951" i="3"/>
  <c r="AI951" i="3"/>
  <c r="AJ951" i="3"/>
  <c r="AK951" i="3"/>
  <c r="AM951" i="3" s="1"/>
  <c r="AN951" i="3"/>
  <c r="AB952" i="3"/>
  <c r="AC952" i="3"/>
  <c r="AD952" i="3"/>
  <c r="AE952" i="3"/>
  <c r="AF952" i="3"/>
  <c r="AG952" i="3"/>
  <c r="AH952" i="3"/>
  <c r="AI952" i="3"/>
  <c r="AJ952" i="3"/>
  <c r="AK952" i="3"/>
  <c r="AM952" i="3" s="1"/>
  <c r="AN952" i="3"/>
  <c r="AB953" i="3"/>
  <c r="AC953" i="3"/>
  <c r="AD953" i="3"/>
  <c r="AE953" i="3"/>
  <c r="AF953" i="3"/>
  <c r="AG953" i="3"/>
  <c r="AH953" i="3"/>
  <c r="AI953" i="3"/>
  <c r="AJ953" i="3"/>
  <c r="AK953" i="3"/>
  <c r="AM953" i="3" s="1"/>
  <c r="AN953" i="3"/>
  <c r="AB954" i="3"/>
  <c r="AC954" i="3"/>
  <c r="AD954" i="3"/>
  <c r="AE954" i="3"/>
  <c r="AF954" i="3"/>
  <c r="AG954" i="3"/>
  <c r="AH954" i="3"/>
  <c r="AI954" i="3"/>
  <c r="AJ954" i="3"/>
  <c r="AK954" i="3"/>
  <c r="AM954" i="3" s="1"/>
  <c r="AN954" i="3"/>
  <c r="AB955" i="3"/>
  <c r="AC955" i="3"/>
  <c r="AD955" i="3"/>
  <c r="AE955" i="3"/>
  <c r="AF955" i="3"/>
  <c r="AG955" i="3"/>
  <c r="AH955" i="3"/>
  <c r="AI955" i="3"/>
  <c r="AJ955" i="3"/>
  <c r="AK955" i="3"/>
  <c r="AM955" i="3" s="1"/>
  <c r="AN955" i="3"/>
  <c r="AB956" i="3"/>
  <c r="AC956" i="3"/>
  <c r="AD956" i="3"/>
  <c r="AE956" i="3"/>
  <c r="AF956" i="3"/>
  <c r="AG956" i="3"/>
  <c r="AH956" i="3"/>
  <c r="AI956" i="3"/>
  <c r="AJ956" i="3"/>
  <c r="AK956" i="3"/>
  <c r="AM956" i="3" s="1"/>
  <c r="AN956" i="3"/>
  <c r="AB957" i="3"/>
  <c r="AC957" i="3"/>
  <c r="AD957" i="3"/>
  <c r="AE957" i="3"/>
  <c r="AF957" i="3"/>
  <c r="AG957" i="3"/>
  <c r="AH957" i="3"/>
  <c r="AI957" i="3"/>
  <c r="AJ957" i="3"/>
  <c r="AK957" i="3"/>
  <c r="AM957" i="3" s="1"/>
  <c r="AN957" i="3"/>
  <c r="AB958" i="3"/>
  <c r="AC958" i="3"/>
  <c r="AD958" i="3"/>
  <c r="AE958" i="3"/>
  <c r="AF958" i="3"/>
  <c r="AG958" i="3"/>
  <c r="AH958" i="3"/>
  <c r="AI958" i="3"/>
  <c r="AJ958" i="3"/>
  <c r="AK958" i="3"/>
  <c r="AM958" i="3" s="1"/>
  <c r="AN958" i="3"/>
  <c r="AB959" i="3"/>
  <c r="AC959" i="3"/>
  <c r="AD959" i="3"/>
  <c r="AE959" i="3"/>
  <c r="AF959" i="3"/>
  <c r="AG959" i="3"/>
  <c r="AH959" i="3"/>
  <c r="AI959" i="3"/>
  <c r="AJ959" i="3"/>
  <c r="AK959" i="3"/>
  <c r="AM959" i="3" s="1"/>
  <c r="AN959" i="3"/>
  <c r="AB960" i="3"/>
  <c r="AC960" i="3"/>
  <c r="AD960" i="3"/>
  <c r="AE960" i="3"/>
  <c r="AF960" i="3"/>
  <c r="AG960" i="3"/>
  <c r="AH960" i="3"/>
  <c r="AI960" i="3"/>
  <c r="AJ960" i="3"/>
  <c r="AK960" i="3"/>
  <c r="AM960" i="3" s="1"/>
  <c r="AN960" i="3"/>
  <c r="AB961" i="3"/>
  <c r="AC961" i="3"/>
  <c r="AD961" i="3"/>
  <c r="AE961" i="3"/>
  <c r="AF961" i="3"/>
  <c r="AG961" i="3"/>
  <c r="AH961" i="3"/>
  <c r="AI961" i="3"/>
  <c r="AJ961" i="3"/>
  <c r="AK961" i="3"/>
  <c r="AM961" i="3" s="1"/>
  <c r="AN961" i="3"/>
  <c r="AB962" i="3"/>
  <c r="AC962" i="3"/>
  <c r="AD962" i="3"/>
  <c r="AE962" i="3"/>
  <c r="AF962" i="3"/>
  <c r="AG962" i="3"/>
  <c r="AH962" i="3"/>
  <c r="AI962" i="3"/>
  <c r="AJ962" i="3"/>
  <c r="AK962" i="3"/>
  <c r="AM962" i="3" s="1"/>
  <c r="AN962" i="3"/>
  <c r="AB963" i="3"/>
  <c r="AC963" i="3"/>
  <c r="AD963" i="3"/>
  <c r="AE963" i="3"/>
  <c r="AF963" i="3"/>
  <c r="AG963" i="3"/>
  <c r="AH963" i="3"/>
  <c r="AI963" i="3"/>
  <c r="AJ963" i="3"/>
  <c r="AK963" i="3"/>
  <c r="AM963" i="3" s="1"/>
  <c r="AN963" i="3"/>
  <c r="AB964" i="3"/>
  <c r="AC964" i="3"/>
  <c r="AD964" i="3"/>
  <c r="AE964" i="3"/>
  <c r="AF964" i="3"/>
  <c r="AG964" i="3"/>
  <c r="AH964" i="3"/>
  <c r="AI964" i="3"/>
  <c r="AJ964" i="3"/>
  <c r="AK964" i="3"/>
  <c r="AM964" i="3" s="1"/>
  <c r="AN964" i="3"/>
  <c r="AB965" i="3"/>
  <c r="AC965" i="3"/>
  <c r="AD965" i="3"/>
  <c r="AE965" i="3"/>
  <c r="AF965" i="3"/>
  <c r="AG965" i="3"/>
  <c r="AH965" i="3"/>
  <c r="AI965" i="3"/>
  <c r="AJ965" i="3"/>
  <c r="AK965" i="3"/>
  <c r="AM965" i="3" s="1"/>
  <c r="AN965" i="3"/>
  <c r="AB966" i="3"/>
  <c r="AC966" i="3"/>
  <c r="AD966" i="3"/>
  <c r="AE966" i="3"/>
  <c r="AF966" i="3"/>
  <c r="AG966" i="3"/>
  <c r="AH966" i="3"/>
  <c r="AI966" i="3"/>
  <c r="AJ966" i="3"/>
  <c r="AK966" i="3"/>
  <c r="AM966" i="3" s="1"/>
  <c r="AN966" i="3"/>
  <c r="AB967" i="3"/>
  <c r="AC967" i="3"/>
  <c r="AD967" i="3"/>
  <c r="AE967" i="3"/>
  <c r="AF967" i="3"/>
  <c r="AG967" i="3"/>
  <c r="AH967" i="3"/>
  <c r="AI967" i="3"/>
  <c r="AJ967" i="3"/>
  <c r="AK967" i="3"/>
  <c r="AM967" i="3" s="1"/>
  <c r="AN967" i="3"/>
  <c r="AB968" i="3"/>
  <c r="AC968" i="3"/>
  <c r="AD968" i="3"/>
  <c r="AE968" i="3"/>
  <c r="AF968" i="3"/>
  <c r="AG968" i="3"/>
  <c r="AH968" i="3"/>
  <c r="AI968" i="3"/>
  <c r="AJ968" i="3"/>
  <c r="AK968" i="3"/>
  <c r="AM968" i="3" s="1"/>
  <c r="AN968" i="3"/>
  <c r="AB969" i="3"/>
  <c r="AC969" i="3"/>
  <c r="AD969" i="3"/>
  <c r="AE969" i="3"/>
  <c r="AF969" i="3"/>
  <c r="AG969" i="3"/>
  <c r="AH969" i="3"/>
  <c r="AI969" i="3"/>
  <c r="AJ969" i="3"/>
  <c r="AK969" i="3"/>
  <c r="AM969" i="3" s="1"/>
  <c r="AN969" i="3"/>
  <c r="AB970" i="3"/>
  <c r="AC970" i="3"/>
  <c r="AD970" i="3"/>
  <c r="AE970" i="3"/>
  <c r="AF970" i="3"/>
  <c r="AG970" i="3"/>
  <c r="AH970" i="3"/>
  <c r="AI970" i="3"/>
  <c r="AJ970" i="3"/>
  <c r="AK970" i="3"/>
  <c r="AM970" i="3" s="1"/>
  <c r="AN970" i="3"/>
  <c r="AB971" i="3"/>
  <c r="AC971" i="3"/>
  <c r="AD971" i="3"/>
  <c r="AE971" i="3"/>
  <c r="AF971" i="3"/>
  <c r="AG971" i="3"/>
  <c r="AH971" i="3"/>
  <c r="AI971" i="3"/>
  <c r="AJ971" i="3"/>
  <c r="AK971" i="3"/>
  <c r="AM971" i="3" s="1"/>
  <c r="AN971" i="3"/>
  <c r="AB972" i="3"/>
  <c r="AC972" i="3"/>
  <c r="AD972" i="3"/>
  <c r="AE972" i="3"/>
  <c r="AF972" i="3"/>
  <c r="AG972" i="3"/>
  <c r="AH972" i="3"/>
  <c r="AI972" i="3"/>
  <c r="AJ972" i="3"/>
  <c r="AK972" i="3"/>
  <c r="AM972" i="3" s="1"/>
  <c r="AN972" i="3"/>
  <c r="AB973" i="3"/>
  <c r="AC973" i="3"/>
  <c r="AD973" i="3"/>
  <c r="AE973" i="3"/>
  <c r="AF973" i="3"/>
  <c r="AG973" i="3"/>
  <c r="AH973" i="3"/>
  <c r="AI973" i="3"/>
  <c r="AJ973" i="3"/>
  <c r="AK973" i="3"/>
  <c r="AM973" i="3" s="1"/>
  <c r="AN973" i="3"/>
  <c r="AB974" i="3"/>
  <c r="AC974" i="3"/>
  <c r="AD974" i="3"/>
  <c r="AE974" i="3"/>
  <c r="AF974" i="3"/>
  <c r="AG974" i="3"/>
  <c r="AH974" i="3"/>
  <c r="AI974" i="3"/>
  <c r="AJ974" i="3"/>
  <c r="AK974" i="3"/>
  <c r="AM974" i="3" s="1"/>
  <c r="AN974" i="3"/>
  <c r="AB975" i="3"/>
  <c r="AC975" i="3"/>
  <c r="AD975" i="3"/>
  <c r="AE975" i="3"/>
  <c r="AF975" i="3"/>
  <c r="AG975" i="3"/>
  <c r="AH975" i="3"/>
  <c r="AI975" i="3"/>
  <c r="AJ975" i="3"/>
  <c r="AK975" i="3"/>
  <c r="AM975" i="3" s="1"/>
  <c r="AN975" i="3"/>
  <c r="AB976" i="3"/>
  <c r="AC976" i="3"/>
  <c r="AD976" i="3"/>
  <c r="AE976" i="3"/>
  <c r="AF976" i="3"/>
  <c r="AG976" i="3"/>
  <c r="AH976" i="3"/>
  <c r="AI976" i="3"/>
  <c r="AJ976" i="3"/>
  <c r="AK976" i="3"/>
  <c r="AM976" i="3" s="1"/>
  <c r="AN976" i="3"/>
  <c r="AB977" i="3"/>
  <c r="AC977" i="3"/>
  <c r="AD977" i="3"/>
  <c r="AE977" i="3"/>
  <c r="AF977" i="3"/>
  <c r="AG977" i="3"/>
  <c r="AH977" i="3"/>
  <c r="AI977" i="3"/>
  <c r="AJ977" i="3"/>
  <c r="AK977" i="3"/>
  <c r="AM977" i="3" s="1"/>
  <c r="AN977" i="3"/>
  <c r="AB978" i="3"/>
  <c r="AC978" i="3"/>
  <c r="AD978" i="3"/>
  <c r="AE978" i="3"/>
  <c r="AF978" i="3"/>
  <c r="AG978" i="3"/>
  <c r="AH978" i="3"/>
  <c r="AI978" i="3"/>
  <c r="AJ978" i="3"/>
  <c r="AK978" i="3"/>
  <c r="AM978" i="3" s="1"/>
  <c r="AN978" i="3"/>
  <c r="AB979" i="3"/>
  <c r="AC979" i="3"/>
  <c r="AD979" i="3"/>
  <c r="AE979" i="3"/>
  <c r="AF979" i="3"/>
  <c r="AG979" i="3"/>
  <c r="AH979" i="3"/>
  <c r="AI979" i="3"/>
  <c r="AJ979" i="3"/>
  <c r="AK979" i="3"/>
  <c r="AM979" i="3" s="1"/>
  <c r="AN979" i="3"/>
  <c r="AB980" i="3"/>
  <c r="AC980" i="3"/>
  <c r="AD980" i="3"/>
  <c r="AE980" i="3"/>
  <c r="AF980" i="3"/>
  <c r="AG980" i="3"/>
  <c r="AH980" i="3"/>
  <c r="AI980" i="3"/>
  <c r="AJ980" i="3"/>
  <c r="AK980" i="3"/>
  <c r="AM980" i="3" s="1"/>
  <c r="AN980" i="3"/>
  <c r="AB981" i="3"/>
  <c r="AC981" i="3"/>
  <c r="AD981" i="3"/>
  <c r="AE981" i="3"/>
  <c r="AF981" i="3"/>
  <c r="AG981" i="3"/>
  <c r="AH981" i="3"/>
  <c r="AI981" i="3"/>
  <c r="AJ981" i="3"/>
  <c r="AK981" i="3"/>
  <c r="AM981" i="3" s="1"/>
  <c r="AN981" i="3"/>
  <c r="AB982" i="3"/>
  <c r="AC982" i="3"/>
  <c r="AD982" i="3"/>
  <c r="AE982" i="3"/>
  <c r="AF982" i="3"/>
  <c r="AG982" i="3"/>
  <c r="AH982" i="3"/>
  <c r="AI982" i="3"/>
  <c r="AJ982" i="3"/>
  <c r="AK982" i="3"/>
  <c r="AM982" i="3" s="1"/>
  <c r="AN982" i="3"/>
  <c r="AB983" i="3"/>
  <c r="AC983" i="3"/>
  <c r="AD983" i="3"/>
  <c r="AE983" i="3"/>
  <c r="AF983" i="3"/>
  <c r="AG983" i="3"/>
  <c r="AH983" i="3"/>
  <c r="AI983" i="3"/>
  <c r="AJ983" i="3"/>
  <c r="AK983" i="3"/>
  <c r="AM983" i="3" s="1"/>
  <c r="AN983" i="3"/>
  <c r="AB984" i="3"/>
  <c r="AC984" i="3"/>
  <c r="AD984" i="3"/>
  <c r="AE984" i="3"/>
  <c r="AF984" i="3"/>
  <c r="AG984" i="3"/>
  <c r="AH984" i="3"/>
  <c r="AI984" i="3"/>
  <c r="AJ984" i="3"/>
  <c r="AK984" i="3"/>
  <c r="AM984" i="3" s="1"/>
  <c r="AN984" i="3"/>
  <c r="AB985" i="3"/>
  <c r="AC985" i="3"/>
  <c r="AD985" i="3"/>
  <c r="AE985" i="3"/>
  <c r="AF985" i="3"/>
  <c r="AG985" i="3"/>
  <c r="AH985" i="3"/>
  <c r="AI985" i="3"/>
  <c r="AJ985" i="3"/>
  <c r="AK985" i="3"/>
  <c r="AM985" i="3" s="1"/>
  <c r="AN985" i="3"/>
  <c r="AB986" i="3"/>
  <c r="AC986" i="3"/>
  <c r="AD986" i="3"/>
  <c r="AE986" i="3"/>
  <c r="AF986" i="3"/>
  <c r="AG986" i="3"/>
  <c r="AH986" i="3"/>
  <c r="AI986" i="3"/>
  <c r="AJ986" i="3"/>
  <c r="AK986" i="3"/>
  <c r="AM986" i="3" s="1"/>
  <c r="AN986" i="3"/>
  <c r="AB987" i="3"/>
  <c r="AC987" i="3"/>
  <c r="AD987" i="3"/>
  <c r="AE987" i="3"/>
  <c r="AF987" i="3"/>
  <c r="AG987" i="3"/>
  <c r="AH987" i="3"/>
  <c r="AI987" i="3"/>
  <c r="AJ987" i="3"/>
  <c r="AK987" i="3"/>
  <c r="AM987" i="3" s="1"/>
  <c r="AN987" i="3"/>
  <c r="AB988" i="3"/>
  <c r="AC988" i="3"/>
  <c r="AD988" i="3"/>
  <c r="AE988" i="3"/>
  <c r="AF988" i="3"/>
  <c r="AG988" i="3"/>
  <c r="AH988" i="3"/>
  <c r="AI988" i="3"/>
  <c r="AJ988" i="3"/>
  <c r="AK988" i="3"/>
  <c r="AM988" i="3" s="1"/>
  <c r="AN988" i="3"/>
  <c r="AB989" i="3"/>
  <c r="AC989" i="3"/>
  <c r="AD989" i="3"/>
  <c r="AE989" i="3"/>
  <c r="AF989" i="3"/>
  <c r="AG989" i="3"/>
  <c r="AH989" i="3"/>
  <c r="AI989" i="3"/>
  <c r="AJ989" i="3"/>
  <c r="AK989" i="3"/>
  <c r="AM989" i="3" s="1"/>
  <c r="AN989" i="3"/>
  <c r="AB990" i="3"/>
  <c r="AC990" i="3"/>
  <c r="AD990" i="3"/>
  <c r="AE990" i="3"/>
  <c r="AF990" i="3"/>
  <c r="AG990" i="3"/>
  <c r="AH990" i="3"/>
  <c r="AI990" i="3"/>
  <c r="AJ990" i="3"/>
  <c r="AK990" i="3"/>
  <c r="AM990" i="3" s="1"/>
  <c r="AN990" i="3"/>
  <c r="AB991" i="3"/>
  <c r="AC991" i="3"/>
  <c r="AD991" i="3"/>
  <c r="AE991" i="3"/>
  <c r="AF991" i="3"/>
  <c r="AG991" i="3"/>
  <c r="AH991" i="3"/>
  <c r="AI991" i="3"/>
  <c r="AJ991" i="3"/>
  <c r="AK991" i="3"/>
  <c r="AM991" i="3" s="1"/>
  <c r="AN991" i="3"/>
  <c r="AB992" i="3"/>
  <c r="AC992" i="3"/>
  <c r="AD992" i="3"/>
  <c r="AE992" i="3"/>
  <c r="AF992" i="3"/>
  <c r="AG992" i="3"/>
  <c r="AH992" i="3"/>
  <c r="AI992" i="3"/>
  <c r="AJ992" i="3"/>
  <c r="AK992" i="3"/>
  <c r="AM992" i="3" s="1"/>
  <c r="AN992" i="3"/>
  <c r="AB993" i="3"/>
  <c r="AC993" i="3"/>
  <c r="AD993" i="3"/>
  <c r="AE993" i="3"/>
  <c r="AF993" i="3"/>
  <c r="AG993" i="3"/>
  <c r="AH993" i="3"/>
  <c r="AI993" i="3"/>
  <c r="AJ993" i="3"/>
  <c r="AK993" i="3"/>
  <c r="AM993" i="3" s="1"/>
  <c r="AN993" i="3"/>
  <c r="AB994" i="3"/>
  <c r="AC994" i="3"/>
  <c r="AD994" i="3"/>
  <c r="AE994" i="3"/>
  <c r="AF994" i="3"/>
  <c r="AG994" i="3"/>
  <c r="AH994" i="3"/>
  <c r="AI994" i="3"/>
  <c r="AJ994" i="3"/>
  <c r="AK994" i="3"/>
  <c r="AM994" i="3" s="1"/>
  <c r="AN994" i="3"/>
  <c r="AB995" i="3"/>
  <c r="AC995" i="3"/>
  <c r="AD995" i="3"/>
  <c r="AE995" i="3"/>
  <c r="AF995" i="3"/>
  <c r="AG995" i="3"/>
  <c r="AH995" i="3"/>
  <c r="AI995" i="3"/>
  <c r="AJ995" i="3"/>
  <c r="AK995" i="3"/>
  <c r="AM995" i="3" s="1"/>
  <c r="AN995" i="3"/>
  <c r="AB996" i="3"/>
  <c r="AC996" i="3"/>
  <c r="AD996" i="3"/>
  <c r="AE996" i="3"/>
  <c r="AF996" i="3"/>
  <c r="AG996" i="3"/>
  <c r="AH996" i="3"/>
  <c r="AI996" i="3"/>
  <c r="AJ996" i="3"/>
  <c r="AK996" i="3"/>
  <c r="AM996" i="3" s="1"/>
  <c r="AN996" i="3"/>
  <c r="AB997" i="3"/>
  <c r="AC997" i="3"/>
  <c r="AD997" i="3"/>
  <c r="AE997" i="3"/>
  <c r="AF997" i="3"/>
  <c r="AG997" i="3"/>
  <c r="AH997" i="3"/>
  <c r="AI997" i="3"/>
  <c r="AJ997" i="3"/>
  <c r="AK997" i="3"/>
  <c r="AM997" i="3" s="1"/>
  <c r="AN997" i="3"/>
  <c r="AB998" i="3"/>
  <c r="AC998" i="3"/>
  <c r="AD998" i="3"/>
  <c r="AE998" i="3"/>
  <c r="AF998" i="3"/>
  <c r="AG998" i="3"/>
  <c r="AH998" i="3"/>
  <c r="AI998" i="3"/>
  <c r="AJ998" i="3"/>
  <c r="AK998" i="3"/>
  <c r="AM998" i="3" s="1"/>
  <c r="AN998" i="3"/>
  <c r="AB999" i="3"/>
  <c r="AC999" i="3"/>
  <c r="AD999" i="3"/>
  <c r="AE999" i="3"/>
  <c r="AF999" i="3"/>
  <c r="AG999" i="3"/>
  <c r="AH999" i="3"/>
  <c r="AI999" i="3"/>
  <c r="AJ999" i="3"/>
  <c r="AK999" i="3"/>
  <c r="AM999" i="3" s="1"/>
  <c r="AN999" i="3"/>
  <c r="AB1000" i="3"/>
  <c r="AC1000" i="3"/>
  <c r="AD1000" i="3"/>
  <c r="AE1000" i="3"/>
  <c r="AF1000" i="3"/>
  <c r="AG1000" i="3"/>
  <c r="AH1000" i="3"/>
  <c r="AI1000" i="3"/>
  <c r="AJ1000" i="3"/>
  <c r="AK1000" i="3"/>
  <c r="AM1000" i="3" s="1"/>
  <c r="AN1000" i="3"/>
  <c r="AB1001" i="3"/>
  <c r="AC1001" i="3"/>
  <c r="AD1001" i="3"/>
  <c r="AE1001" i="3"/>
  <c r="AF1001" i="3"/>
  <c r="AG1001" i="3"/>
  <c r="AH1001" i="3"/>
  <c r="AI1001" i="3"/>
  <c r="AJ1001" i="3"/>
  <c r="AK1001" i="3"/>
  <c r="AM1001" i="3" s="1"/>
  <c r="AN1001" i="3"/>
  <c r="AB1002" i="3"/>
  <c r="AC1002" i="3"/>
  <c r="AD1002" i="3"/>
  <c r="AE1002" i="3"/>
  <c r="AF1002" i="3"/>
  <c r="AG1002" i="3"/>
  <c r="AH1002" i="3"/>
  <c r="AI1002" i="3"/>
  <c r="AJ1002" i="3"/>
  <c r="AK1002" i="3"/>
  <c r="AM1002" i="3" s="1"/>
  <c r="AN1002" i="3"/>
  <c r="AB1003" i="3"/>
  <c r="AC1003" i="3"/>
  <c r="AD1003" i="3"/>
  <c r="AE1003" i="3"/>
  <c r="AF1003" i="3"/>
  <c r="AG1003" i="3"/>
  <c r="AH1003" i="3"/>
  <c r="AI1003" i="3"/>
  <c r="AJ1003" i="3"/>
  <c r="AK1003" i="3"/>
  <c r="AM1003" i="3" s="1"/>
  <c r="AN1003" i="3"/>
  <c r="AB1004" i="3"/>
  <c r="AC1004" i="3"/>
  <c r="AD1004" i="3"/>
  <c r="AE1004" i="3"/>
  <c r="AF1004" i="3"/>
  <c r="AG1004" i="3"/>
  <c r="AH1004" i="3"/>
  <c r="AI1004" i="3"/>
  <c r="AJ1004" i="3"/>
  <c r="AK1004" i="3"/>
  <c r="AM1004" i="3" s="1"/>
  <c r="AN1004" i="3"/>
  <c r="AB1005" i="3"/>
  <c r="AC1005" i="3"/>
  <c r="AD1005" i="3"/>
  <c r="AE1005" i="3"/>
  <c r="AF1005" i="3"/>
  <c r="AG1005" i="3"/>
  <c r="AH1005" i="3"/>
  <c r="AI1005" i="3"/>
  <c r="AJ1005" i="3"/>
  <c r="AK1005" i="3"/>
  <c r="AM1005" i="3" s="1"/>
  <c r="AN1005" i="3"/>
  <c r="AB1006" i="3"/>
  <c r="AC1006" i="3"/>
  <c r="AD1006" i="3"/>
  <c r="AE1006" i="3"/>
  <c r="AF1006" i="3"/>
  <c r="AG1006" i="3"/>
  <c r="AH1006" i="3"/>
  <c r="AI1006" i="3"/>
  <c r="AJ1006" i="3"/>
  <c r="AK1006" i="3"/>
  <c r="AM1006" i="3" s="1"/>
  <c r="AN1006" i="3"/>
  <c r="AB1007" i="3"/>
  <c r="AC1007" i="3"/>
  <c r="AD1007" i="3"/>
  <c r="AE1007" i="3"/>
  <c r="AF1007" i="3"/>
  <c r="AG1007" i="3"/>
  <c r="AH1007" i="3"/>
  <c r="AI1007" i="3"/>
  <c r="AJ1007" i="3"/>
  <c r="AK1007" i="3"/>
  <c r="AM1007" i="3" s="1"/>
  <c r="AN1007" i="3"/>
  <c r="AB1008" i="3"/>
  <c r="AC1008" i="3"/>
  <c r="AD1008" i="3"/>
  <c r="AE1008" i="3"/>
  <c r="AF1008" i="3"/>
  <c r="AG1008" i="3"/>
  <c r="AH1008" i="3"/>
  <c r="AI1008" i="3"/>
  <c r="AJ1008" i="3"/>
  <c r="AK1008" i="3"/>
  <c r="AM1008" i="3" s="1"/>
  <c r="AN1008" i="3"/>
  <c r="AB274" i="5"/>
  <c r="AC274" i="5"/>
  <c r="AD274" i="5"/>
  <c r="AE274" i="5"/>
  <c r="AF274" i="5"/>
  <c r="AG274" i="5"/>
  <c r="AH274" i="5"/>
  <c r="AI274" i="5"/>
  <c r="AJ274" i="5"/>
  <c r="AK274" i="5"/>
  <c r="AM274" i="5" s="1"/>
  <c r="AN274" i="5"/>
  <c r="AB275" i="5"/>
  <c r="AC275" i="5"/>
  <c r="AD275" i="5"/>
  <c r="AE275" i="5"/>
  <c r="AF275" i="5"/>
  <c r="AG275" i="5"/>
  <c r="AH275" i="5"/>
  <c r="AI275" i="5"/>
  <c r="AJ275" i="5"/>
  <c r="AK275" i="5"/>
  <c r="AM275" i="5" s="1"/>
  <c r="AN275" i="5"/>
  <c r="AB276" i="5"/>
  <c r="AC276" i="5"/>
  <c r="AD276" i="5"/>
  <c r="AE276" i="5"/>
  <c r="AF276" i="5"/>
  <c r="AG276" i="5"/>
  <c r="AH276" i="5"/>
  <c r="AI276" i="5"/>
  <c r="AJ276" i="5"/>
  <c r="AK276" i="5"/>
  <c r="AM276" i="5" s="1"/>
  <c r="AN276" i="5"/>
  <c r="AB277" i="5"/>
  <c r="AC277" i="5"/>
  <c r="AD277" i="5"/>
  <c r="AE277" i="5"/>
  <c r="AF277" i="5"/>
  <c r="AG277" i="5"/>
  <c r="AH277" i="5"/>
  <c r="AI277" i="5"/>
  <c r="AJ277" i="5"/>
  <c r="AK277" i="5"/>
  <c r="AM277" i="5" s="1"/>
  <c r="AN277" i="5"/>
  <c r="AB278" i="5"/>
  <c r="AC278" i="5"/>
  <c r="AD278" i="5"/>
  <c r="AE278" i="5"/>
  <c r="AF278" i="5"/>
  <c r="AG278" i="5"/>
  <c r="AH278" i="5"/>
  <c r="AI278" i="5"/>
  <c r="AJ278" i="5"/>
  <c r="AK278" i="5"/>
  <c r="AM278" i="5" s="1"/>
  <c r="AN278" i="5"/>
  <c r="AB279" i="5"/>
  <c r="AC279" i="5"/>
  <c r="AD279" i="5"/>
  <c r="AE279" i="5"/>
  <c r="AF279" i="5"/>
  <c r="AG279" i="5"/>
  <c r="AH279" i="5"/>
  <c r="AI279" i="5"/>
  <c r="AJ279" i="5"/>
  <c r="AK279" i="5"/>
  <c r="AM279" i="5" s="1"/>
  <c r="AN279" i="5"/>
  <c r="AB280" i="5"/>
  <c r="AC280" i="5"/>
  <c r="AD280" i="5"/>
  <c r="AE280" i="5"/>
  <c r="AF280" i="5"/>
  <c r="AG280" i="5"/>
  <c r="AH280" i="5"/>
  <c r="AI280" i="5"/>
  <c r="AJ280" i="5"/>
  <c r="AK280" i="5"/>
  <c r="AM280" i="5" s="1"/>
  <c r="AN280" i="5"/>
  <c r="AB281" i="5"/>
  <c r="AC281" i="5"/>
  <c r="AD281" i="5"/>
  <c r="AE281" i="5"/>
  <c r="AF281" i="5"/>
  <c r="AG281" i="5"/>
  <c r="AH281" i="5"/>
  <c r="AI281" i="5"/>
  <c r="AJ281" i="5"/>
  <c r="AK281" i="5"/>
  <c r="AM281" i="5" s="1"/>
  <c r="AN281" i="5"/>
  <c r="AB282" i="5"/>
  <c r="AC282" i="5"/>
  <c r="AD282" i="5"/>
  <c r="AE282" i="5"/>
  <c r="AF282" i="5"/>
  <c r="AG282" i="5"/>
  <c r="AH282" i="5"/>
  <c r="AI282" i="5"/>
  <c r="AJ282" i="5"/>
  <c r="AK282" i="5"/>
  <c r="AM282" i="5" s="1"/>
  <c r="AN282" i="5"/>
  <c r="AB283" i="5"/>
  <c r="AC283" i="5"/>
  <c r="AD283" i="5"/>
  <c r="AE283" i="5"/>
  <c r="AF283" i="5"/>
  <c r="AG283" i="5"/>
  <c r="AH283" i="5"/>
  <c r="AI283" i="5"/>
  <c r="AJ283" i="5"/>
  <c r="AK283" i="5"/>
  <c r="AM283" i="5" s="1"/>
  <c r="AN283" i="5"/>
  <c r="AB284" i="5"/>
  <c r="AC284" i="5"/>
  <c r="AD284" i="5"/>
  <c r="AE284" i="5"/>
  <c r="AF284" i="5"/>
  <c r="AG284" i="5"/>
  <c r="AH284" i="5"/>
  <c r="AI284" i="5"/>
  <c r="AJ284" i="5"/>
  <c r="AK284" i="5"/>
  <c r="AM284" i="5" s="1"/>
  <c r="AN284" i="5"/>
  <c r="AB285" i="5"/>
  <c r="AC285" i="5"/>
  <c r="AD285" i="5"/>
  <c r="AE285" i="5"/>
  <c r="AF285" i="5"/>
  <c r="AG285" i="5"/>
  <c r="AH285" i="5"/>
  <c r="AI285" i="5"/>
  <c r="AJ285" i="5"/>
  <c r="AK285" i="5"/>
  <c r="AM285" i="5" s="1"/>
  <c r="AN285" i="5"/>
  <c r="AB286" i="5"/>
  <c r="AC286" i="5"/>
  <c r="AD286" i="5"/>
  <c r="AE286" i="5"/>
  <c r="AF286" i="5"/>
  <c r="AG286" i="5"/>
  <c r="AH286" i="5"/>
  <c r="AI286" i="5"/>
  <c r="AJ286" i="5"/>
  <c r="AK286" i="5"/>
  <c r="AM286" i="5" s="1"/>
  <c r="AN286" i="5"/>
  <c r="AB287" i="5"/>
  <c r="AC287" i="5"/>
  <c r="AD287" i="5"/>
  <c r="AE287" i="5"/>
  <c r="AF287" i="5"/>
  <c r="AG287" i="5"/>
  <c r="AH287" i="5"/>
  <c r="AI287" i="5"/>
  <c r="AJ287" i="5"/>
  <c r="AK287" i="5"/>
  <c r="AM287" i="5" s="1"/>
  <c r="AN287" i="5"/>
  <c r="AB288" i="5"/>
  <c r="AC288" i="5"/>
  <c r="AD288" i="5"/>
  <c r="AE288" i="5"/>
  <c r="AF288" i="5"/>
  <c r="AG288" i="5"/>
  <c r="AH288" i="5"/>
  <c r="AI288" i="5"/>
  <c r="AJ288" i="5"/>
  <c r="AK288" i="5"/>
  <c r="AM288" i="5" s="1"/>
  <c r="AN288" i="5"/>
  <c r="AB289" i="5"/>
  <c r="AC289" i="5"/>
  <c r="AD289" i="5"/>
  <c r="AE289" i="5"/>
  <c r="AF289" i="5"/>
  <c r="AG289" i="5"/>
  <c r="AH289" i="5"/>
  <c r="AI289" i="5"/>
  <c r="AJ289" i="5"/>
  <c r="AK289" i="5"/>
  <c r="AM289" i="5" s="1"/>
  <c r="AN289" i="5"/>
  <c r="AB290" i="5"/>
  <c r="AC290" i="5"/>
  <c r="AD290" i="5"/>
  <c r="AE290" i="5"/>
  <c r="AF290" i="5"/>
  <c r="AG290" i="5"/>
  <c r="AH290" i="5"/>
  <c r="AI290" i="5"/>
  <c r="AJ290" i="5"/>
  <c r="AK290" i="5"/>
  <c r="AM290" i="5" s="1"/>
  <c r="AN290" i="5"/>
  <c r="AB291" i="5"/>
  <c r="AC291" i="5"/>
  <c r="AD291" i="5"/>
  <c r="AE291" i="5"/>
  <c r="AF291" i="5"/>
  <c r="AG291" i="5"/>
  <c r="AH291" i="5"/>
  <c r="AI291" i="5"/>
  <c r="AJ291" i="5"/>
  <c r="AK291" i="5"/>
  <c r="AM291" i="5" s="1"/>
  <c r="AN291" i="5"/>
  <c r="AB292" i="5"/>
  <c r="AC292" i="5"/>
  <c r="AD292" i="5"/>
  <c r="AE292" i="5"/>
  <c r="AF292" i="5"/>
  <c r="AG292" i="5"/>
  <c r="AH292" i="5"/>
  <c r="AI292" i="5"/>
  <c r="AJ292" i="5"/>
  <c r="AK292" i="5"/>
  <c r="AM292" i="5" s="1"/>
  <c r="AN292" i="5"/>
  <c r="AB293" i="5"/>
  <c r="AC293" i="5"/>
  <c r="AD293" i="5"/>
  <c r="AE293" i="5"/>
  <c r="AF293" i="5"/>
  <c r="AG293" i="5"/>
  <c r="AH293" i="5"/>
  <c r="AI293" i="5"/>
  <c r="AJ293" i="5"/>
  <c r="AK293" i="5"/>
  <c r="AM293" i="5" s="1"/>
  <c r="AN293" i="5"/>
  <c r="AB294" i="5"/>
  <c r="AC294" i="5"/>
  <c r="AD294" i="5"/>
  <c r="AE294" i="5"/>
  <c r="AF294" i="5"/>
  <c r="AG294" i="5"/>
  <c r="AH294" i="5"/>
  <c r="AI294" i="5"/>
  <c r="AJ294" i="5"/>
  <c r="AK294" i="5"/>
  <c r="AM294" i="5" s="1"/>
  <c r="AN294" i="5"/>
  <c r="AB295" i="5"/>
  <c r="AC295" i="5"/>
  <c r="AD295" i="5"/>
  <c r="AE295" i="5"/>
  <c r="AF295" i="5"/>
  <c r="AG295" i="5"/>
  <c r="AH295" i="5"/>
  <c r="AI295" i="5"/>
  <c r="AJ295" i="5"/>
  <c r="AK295" i="5"/>
  <c r="AM295" i="5" s="1"/>
  <c r="AN295" i="5"/>
  <c r="AB296" i="5"/>
  <c r="AC296" i="5"/>
  <c r="AD296" i="5"/>
  <c r="AE296" i="5"/>
  <c r="AF296" i="5"/>
  <c r="AG296" i="5"/>
  <c r="AH296" i="5"/>
  <c r="AI296" i="5"/>
  <c r="AJ296" i="5"/>
  <c r="AK296" i="5"/>
  <c r="AM296" i="5" s="1"/>
  <c r="AN296" i="5"/>
  <c r="AB297" i="5"/>
  <c r="AC297" i="5"/>
  <c r="AD297" i="5"/>
  <c r="AE297" i="5"/>
  <c r="AF297" i="5"/>
  <c r="AG297" i="5"/>
  <c r="AH297" i="5"/>
  <c r="AI297" i="5"/>
  <c r="AJ297" i="5"/>
  <c r="AK297" i="5"/>
  <c r="AM297" i="5" s="1"/>
  <c r="AN297" i="5"/>
  <c r="AB298" i="5"/>
  <c r="AC298" i="5"/>
  <c r="AD298" i="5"/>
  <c r="AE298" i="5"/>
  <c r="AF298" i="5"/>
  <c r="AG298" i="5"/>
  <c r="AH298" i="5"/>
  <c r="AI298" i="5"/>
  <c r="AJ298" i="5"/>
  <c r="AK298" i="5"/>
  <c r="AM298" i="5" s="1"/>
  <c r="AN298" i="5"/>
  <c r="AB299" i="5"/>
  <c r="AC299" i="5"/>
  <c r="AD299" i="5"/>
  <c r="AE299" i="5"/>
  <c r="AF299" i="5"/>
  <c r="AG299" i="5"/>
  <c r="AH299" i="5"/>
  <c r="AI299" i="5"/>
  <c r="AJ299" i="5"/>
  <c r="AK299" i="5"/>
  <c r="AM299" i="5" s="1"/>
  <c r="AN299" i="5"/>
  <c r="AB300" i="5"/>
  <c r="AC300" i="5"/>
  <c r="AD300" i="5"/>
  <c r="AE300" i="5"/>
  <c r="AF300" i="5"/>
  <c r="AG300" i="5"/>
  <c r="AH300" i="5"/>
  <c r="AI300" i="5"/>
  <c r="AJ300" i="5"/>
  <c r="AK300" i="5"/>
  <c r="AM300" i="5" s="1"/>
  <c r="AN300" i="5"/>
  <c r="AB301" i="5"/>
  <c r="AC301" i="5"/>
  <c r="AD301" i="5"/>
  <c r="AE301" i="5"/>
  <c r="AF301" i="5"/>
  <c r="AG301" i="5"/>
  <c r="AH301" i="5"/>
  <c r="AI301" i="5"/>
  <c r="AJ301" i="5"/>
  <c r="AK301" i="5"/>
  <c r="AM301" i="5" s="1"/>
  <c r="AN301" i="5"/>
  <c r="AB302" i="5"/>
  <c r="AC302" i="5"/>
  <c r="AD302" i="5"/>
  <c r="AE302" i="5"/>
  <c r="AF302" i="5"/>
  <c r="AG302" i="5"/>
  <c r="AH302" i="5"/>
  <c r="AI302" i="5"/>
  <c r="AJ302" i="5"/>
  <c r="AK302" i="5"/>
  <c r="AM302" i="5" s="1"/>
  <c r="AN302" i="5"/>
  <c r="AB303" i="5"/>
  <c r="AC303" i="5"/>
  <c r="AD303" i="5"/>
  <c r="AE303" i="5"/>
  <c r="AF303" i="5"/>
  <c r="AG303" i="5"/>
  <c r="AH303" i="5"/>
  <c r="AI303" i="5"/>
  <c r="AJ303" i="5"/>
  <c r="AK303" i="5"/>
  <c r="AM303" i="5" s="1"/>
  <c r="AN303" i="5"/>
  <c r="AB304" i="5"/>
  <c r="AC304" i="5"/>
  <c r="AD304" i="5"/>
  <c r="AE304" i="5"/>
  <c r="AF304" i="5"/>
  <c r="AG304" i="5"/>
  <c r="AH304" i="5"/>
  <c r="AI304" i="5"/>
  <c r="AJ304" i="5"/>
  <c r="AK304" i="5"/>
  <c r="AM304" i="5" s="1"/>
  <c r="AN304" i="5"/>
  <c r="AB305" i="5"/>
  <c r="AC305" i="5"/>
  <c r="AD305" i="5"/>
  <c r="AE305" i="5"/>
  <c r="AF305" i="5"/>
  <c r="AG305" i="5"/>
  <c r="AH305" i="5"/>
  <c r="AI305" i="5"/>
  <c r="AJ305" i="5"/>
  <c r="AK305" i="5"/>
  <c r="AM305" i="5" s="1"/>
  <c r="AN305" i="5"/>
  <c r="AB306" i="5"/>
  <c r="AC306" i="5"/>
  <c r="AD306" i="5"/>
  <c r="AE306" i="5"/>
  <c r="AF306" i="5"/>
  <c r="AG306" i="5"/>
  <c r="AH306" i="5"/>
  <c r="AI306" i="5"/>
  <c r="AJ306" i="5"/>
  <c r="AK306" i="5"/>
  <c r="AM306" i="5" s="1"/>
  <c r="AN306" i="5"/>
  <c r="AB307" i="5"/>
  <c r="AC307" i="5"/>
  <c r="AD307" i="5"/>
  <c r="AE307" i="5"/>
  <c r="AF307" i="5"/>
  <c r="AG307" i="5"/>
  <c r="AH307" i="5"/>
  <c r="AI307" i="5"/>
  <c r="AJ307" i="5"/>
  <c r="AK307" i="5"/>
  <c r="AM307" i="5" s="1"/>
  <c r="AN307" i="5"/>
  <c r="AB308" i="5"/>
  <c r="AC308" i="5"/>
  <c r="AD308" i="5"/>
  <c r="AE308" i="5"/>
  <c r="AF308" i="5"/>
  <c r="AG308" i="5"/>
  <c r="AH308" i="5"/>
  <c r="AI308" i="5"/>
  <c r="AJ308" i="5"/>
  <c r="AK308" i="5"/>
  <c r="AM308" i="5" s="1"/>
  <c r="AN308" i="5"/>
  <c r="AB309" i="5"/>
  <c r="AC309" i="5"/>
  <c r="AD309" i="5"/>
  <c r="AE309" i="5"/>
  <c r="AF309" i="5"/>
  <c r="AG309" i="5"/>
  <c r="AH309" i="5"/>
  <c r="AI309" i="5"/>
  <c r="AJ309" i="5"/>
  <c r="AK309" i="5"/>
  <c r="AM309" i="5" s="1"/>
  <c r="AN309" i="5"/>
  <c r="AB310" i="5"/>
  <c r="AC310" i="5"/>
  <c r="AD310" i="5"/>
  <c r="AE310" i="5"/>
  <c r="AF310" i="5"/>
  <c r="AG310" i="5"/>
  <c r="AH310" i="5"/>
  <c r="AI310" i="5"/>
  <c r="AJ310" i="5"/>
  <c r="AK310" i="5"/>
  <c r="AM310" i="5" s="1"/>
  <c r="AN310" i="5"/>
  <c r="AB311" i="5"/>
  <c r="AC311" i="5"/>
  <c r="AD311" i="5"/>
  <c r="AE311" i="5"/>
  <c r="AF311" i="5"/>
  <c r="AG311" i="5"/>
  <c r="AH311" i="5"/>
  <c r="AI311" i="5"/>
  <c r="AJ311" i="5"/>
  <c r="AK311" i="5"/>
  <c r="AM311" i="5" s="1"/>
  <c r="AN311" i="5"/>
  <c r="AB312" i="5"/>
  <c r="AC312" i="5"/>
  <c r="AD312" i="5"/>
  <c r="AE312" i="5"/>
  <c r="AF312" i="5"/>
  <c r="AG312" i="5"/>
  <c r="AH312" i="5"/>
  <c r="AI312" i="5"/>
  <c r="AJ312" i="5"/>
  <c r="AK312" i="5"/>
  <c r="AM312" i="5" s="1"/>
  <c r="AN312" i="5"/>
  <c r="AB313" i="5"/>
  <c r="AC313" i="5"/>
  <c r="AD313" i="5"/>
  <c r="AE313" i="5"/>
  <c r="AF313" i="5"/>
  <c r="AG313" i="5"/>
  <c r="AH313" i="5"/>
  <c r="AI313" i="5"/>
  <c r="AJ313" i="5"/>
  <c r="AK313" i="5"/>
  <c r="AM313" i="5" s="1"/>
  <c r="AN313" i="5"/>
  <c r="AB314" i="5"/>
  <c r="AC314" i="5"/>
  <c r="AD314" i="5"/>
  <c r="AE314" i="5"/>
  <c r="AF314" i="5"/>
  <c r="AG314" i="5"/>
  <c r="AH314" i="5"/>
  <c r="AI314" i="5"/>
  <c r="AJ314" i="5"/>
  <c r="AK314" i="5"/>
  <c r="AM314" i="5" s="1"/>
  <c r="AN314" i="5"/>
  <c r="AB315" i="5"/>
  <c r="AC315" i="5"/>
  <c r="AD315" i="5"/>
  <c r="AE315" i="5"/>
  <c r="AF315" i="5"/>
  <c r="AG315" i="5"/>
  <c r="AH315" i="5"/>
  <c r="AI315" i="5"/>
  <c r="AJ315" i="5"/>
  <c r="AK315" i="5"/>
  <c r="AM315" i="5" s="1"/>
  <c r="AN315" i="5"/>
  <c r="AB316" i="5"/>
  <c r="AC316" i="5"/>
  <c r="AD316" i="5"/>
  <c r="AE316" i="5"/>
  <c r="AF316" i="5"/>
  <c r="AG316" i="5"/>
  <c r="AH316" i="5"/>
  <c r="AI316" i="5"/>
  <c r="AJ316" i="5"/>
  <c r="AK316" i="5"/>
  <c r="AM316" i="5" s="1"/>
  <c r="AN316" i="5"/>
  <c r="AB317" i="5"/>
  <c r="AC317" i="5"/>
  <c r="AD317" i="5"/>
  <c r="AE317" i="5"/>
  <c r="AF317" i="5"/>
  <c r="AG317" i="5"/>
  <c r="AH317" i="5"/>
  <c r="AI317" i="5"/>
  <c r="AJ317" i="5"/>
  <c r="AK317" i="5"/>
  <c r="AM317" i="5" s="1"/>
  <c r="AN317" i="5"/>
  <c r="AB318" i="5"/>
  <c r="AC318" i="5"/>
  <c r="AD318" i="5"/>
  <c r="AE318" i="5"/>
  <c r="AF318" i="5"/>
  <c r="AG318" i="5"/>
  <c r="AH318" i="5"/>
  <c r="AI318" i="5"/>
  <c r="AJ318" i="5"/>
  <c r="AK318" i="5"/>
  <c r="AM318" i="5" s="1"/>
  <c r="AN318" i="5"/>
  <c r="AB319" i="5"/>
  <c r="AC319" i="5"/>
  <c r="AD319" i="5"/>
  <c r="AE319" i="5"/>
  <c r="AF319" i="5"/>
  <c r="AG319" i="5"/>
  <c r="AH319" i="5"/>
  <c r="AI319" i="5"/>
  <c r="AJ319" i="5"/>
  <c r="AK319" i="5"/>
  <c r="AM319" i="5" s="1"/>
  <c r="AN319" i="5"/>
  <c r="AB320" i="5"/>
  <c r="AC320" i="5"/>
  <c r="AD320" i="5"/>
  <c r="AE320" i="5"/>
  <c r="AF320" i="5"/>
  <c r="AG320" i="5"/>
  <c r="AH320" i="5"/>
  <c r="AI320" i="5"/>
  <c r="AJ320" i="5"/>
  <c r="AK320" i="5"/>
  <c r="AM320" i="5" s="1"/>
  <c r="AN320" i="5"/>
  <c r="AB321" i="5"/>
  <c r="AC321" i="5"/>
  <c r="AD321" i="5"/>
  <c r="AE321" i="5"/>
  <c r="AF321" i="5"/>
  <c r="AG321" i="5"/>
  <c r="AH321" i="5"/>
  <c r="AI321" i="5"/>
  <c r="AJ321" i="5"/>
  <c r="AK321" i="5"/>
  <c r="AM321" i="5" s="1"/>
  <c r="AN321" i="5"/>
  <c r="AB322" i="5"/>
  <c r="AC322" i="5"/>
  <c r="AD322" i="5"/>
  <c r="AE322" i="5"/>
  <c r="AF322" i="5"/>
  <c r="AG322" i="5"/>
  <c r="AH322" i="5"/>
  <c r="AI322" i="5"/>
  <c r="AJ322" i="5"/>
  <c r="AK322" i="5"/>
  <c r="AM322" i="5" s="1"/>
  <c r="AN322" i="5"/>
  <c r="AB323" i="5"/>
  <c r="AC323" i="5"/>
  <c r="AD323" i="5"/>
  <c r="AE323" i="5"/>
  <c r="AF323" i="5"/>
  <c r="AG323" i="5"/>
  <c r="AH323" i="5"/>
  <c r="AI323" i="5"/>
  <c r="AJ323" i="5"/>
  <c r="AK323" i="5"/>
  <c r="AM323" i="5" s="1"/>
  <c r="AN323" i="5"/>
  <c r="AB324" i="5"/>
  <c r="AC324" i="5"/>
  <c r="AD324" i="5"/>
  <c r="AE324" i="5"/>
  <c r="AF324" i="5"/>
  <c r="AG324" i="5"/>
  <c r="AH324" i="5"/>
  <c r="AI324" i="5"/>
  <c r="AJ324" i="5"/>
  <c r="AK324" i="5"/>
  <c r="AM324" i="5" s="1"/>
  <c r="AN324" i="5"/>
  <c r="AB325" i="5"/>
  <c r="AC325" i="5"/>
  <c r="AD325" i="5"/>
  <c r="AE325" i="5"/>
  <c r="AF325" i="5"/>
  <c r="AG325" i="5"/>
  <c r="AH325" i="5"/>
  <c r="AI325" i="5"/>
  <c r="AJ325" i="5"/>
  <c r="AK325" i="5"/>
  <c r="AM325" i="5" s="1"/>
  <c r="AN325" i="5"/>
  <c r="AB326" i="5"/>
  <c r="AC326" i="5"/>
  <c r="AD326" i="5"/>
  <c r="AE326" i="5"/>
  <c r="AF326" i="5"/>
  <c r="AG326" i="5"/>
  <c r="AH326" i="5"/>
  <c r="AI326" i="5"/>
  <c r="AJ326" i="5"/>
  <c r="AK326" i="5"/>
  <c r="AM326" i="5" s="1"/>
  <c r="AN326" i="5"/>
  <c r="AB327" i="5"/>
  <c r="AC327" i="5"/>
  <c r="AD327" i="5"/>
  <c r="AE327" i="5"/>
  <c r="AF327" i="5"/>
  <c r="AG327" i="5"/>
  <c r="AH327" i="5"/>
  <c r="AI327" i="5"/>
  <c r="AJ327" i="5"/>
  <c r="AK327" i="5"/>
  <c r="AM327" i="5" s="1"/>
  <c r="AN327" i="5"/>
  <c r="AB328" i="5"/>
  <c r="AC328" i="5"/>
  <c r="AD328" i="5"/>
  <c r="AE328" i="5"/>
  <c r="AF328" i="5"/>
  <c r="AG328" i="5"/>
  <c r="AH328" i="5"/>
  <c r="AI328" i="5"/>
  <c r="AJ328" i="5"/>
  <c r="AK328" i="5"/>
  <c r="AM328" i="5" s="1"/>
  <c r="AN328" i="5"/>
  <c r="AB329" i="5"/>
  <c r="AC329" i="5"/>
  <c r="AD329" i="5"/>
  <c r="AE329" i="5"/>
  <c r="AF329" i="5"/>
  <c r="AG329" i="5"/>
  <c r="AH329" i="5"/>
  <c r="AI329" i="5"/>
  <c r="AJ329" i="5"/>
  <c r="AK329" i="5"/>
  <c r="AM329" i="5" s="1"/>
  <c r="AN329" i="5"/>
  <c r="AB330" i="5"/>
  <c r="AC330" i="5"/>
  <c r="AD330" i="5"/>
  <c r="AE330" i="5"/>
  <c r="AF330" i="5"/>
  <c r="AG330" i="5"/>
  <c r="AH330" i="5"/>
  <c r="AI330" i="5"/>
  <c r="AJ330" i="5"/>
  <c r="AK330" i="5"/>
  <c r="AM330" i="5" s="1"/>
  <c r="AN330" i="5"/>
  <c r="AB331" i="5"/>
  <c r="AC331" i="5"/>
  <c r="AD331" i="5"/>
  <c r="AE331" i="5"/>
  <c r="AF331" i="5"/>
  <c r="AG331" i="5"/>
  <c r="AH331" i="5"/>
  <c r="AI331" i="5"/>
  <c r="AJ331" i="5"/>
  <c r="AK331" i="5"/>
  <c r="AM331" i="5" s="1"/>
  <c r="AN331" i="5"/>
  <c r="AB332" i="5"/>
  <c r="AC332" i="5"/>
  <c r="AD332" i="5"/>
  <c r="AE332" i="5"/>
  <c r="AF332" i="5"/>
  <c r="AG332" i="5"/>
  <c r="AH332" i="5"/>
  <c r="AI332" i="5"/>
  <c r="AJ332" i="5"/>
  <c r="AK332" i="5"/>
  <c r="AM332" i="5" s="1"/>
  <c r="AN332" i="5"/>
  <c r="AB333" i="5"/>
  <c r="AC333" i="5"/>
  <c r="AD333" i="5"/>
  <c r="AE333" i="5"/>
  <c r="AF333" i="5"/>
  <c r="AG333" i="5"/>
  <c r="AH333" i="5"/>
  <c r="AI333" i="5"/>
  <c r="AJ333" i="5"/>
  <c r="AK333" i="5"/>
  <c r="AM333" i="5" s="1"/>
  <c r="AN333" i="5"/>
  <c r="AB334" i="5"/>
  <c r="AC334" i="5"/>
  <c r="AD334" i="5"/>
  <c r="AE334" i="5"/>
  <c r="AF334" i="5"/>
  <c r="AG334" i="5"/>
  <c r="AH334" i="5"/>
  <c r="AI334" i="5"/>
  <c r="AJ334" i="5"/>
  <c r="AK334" i="5"/>
  <c r="AM334" i="5" s="1"/>
  <c r="AN334" i="5"/>
  <c r="AB335" i="5"/>
  <c r="AC335" i="5"/>
  <c r="AD335" i="5"/>
  <c r="AE335" i="5"/>
  <c r="AF335" i="5"/>
  <c r="AG335" i="5"/>
  <c r="AH335" i="5"/>
  <c r="AI335" i="5"/>
  <c r="AJ335" i="5"/>
  <c r="AK335" i="5"/>
  <c r="AM335" i="5" s="1"/>
  <c r="AN335" i="5"/>
  <c r="AB336" i="5"/>
  <c r="AC336" i="5"/>
  <c r="AD336" i="5"/>
  <c r="AE336" i="5"/>
  <c r="AF336" i="5"/>
  <c r="AG336" i="5"/>
  <c r="AH336" i="5"/>
  <c r="AI336" i="5"/>
  <c r="AJ336" i="5"/>
  <c r="AK336" i="5"/>
  <c r="AM336" i="5" s="1"/>
  <c r="AN336" i="5"/>
  <c r="AB337" i="5"/>
  <c r="AC337" i="5"/>
  <c r="AD337" i="5"/>
  <c r="AE337" i="5"/>
  <c r="AF337" i="5"/>
  <c r="AG337" i="5"/>
  <c r="AH337" i="5"/>
  <c r="AI337" i="5"/>
  <c r="AJ337" i="5"/>
  <c r="AK337" i="5"/>
  <c r="AM337" i="5" s="1"/>
  <c r="AN337" i="5"/>
  <c r="AB338" i="5"/>
  <c r="AC338" i="5"/>
  <c r="AD338" i="5"/>
  <c r="AE338" i="5"/>
  <c r="AF338" i="5"/>
  <c r="AG338" i="5"/>
  <c r="AH338" i="5"/>
  <c r="AI338" i="5"/>
  <c r="AJ338" i="5"/>
  <c r="AK338" i="5"/>
  <c r="AM338" i="5" s="1"/>
  <c r="AN338" i="5"/>
  <c r="AB339" i="5"/>
  <c r="AC339" i="5"/>
  <c r="AD339" i="5"/>
  <c r="AE339" i="5"/>
  <c r="AF339" i="5"/>
  <c r="AG339" i="5"/>
  <c r="AH339" i="5"/>
  <c r="AI339" i="5"/>
  <c r="AJ339" i="5"/>
  <c r="AK339" i="5"/>
  <c r="AM339" i="5" s="1"/>
  <c r="AN339" i="5"/>
  <c r="AB340" i="5"/>
  <c r="AC340" i="5"/>
  <c r="AD340" i="5"/>
  <c r="AE340" i="5"/>
  <c r="AF340" i="5"/>
  <c r="AG340" i="5"/>
  <c r="AH340" i="5"/>
  <c r="AI340" i="5"/>
  <c r="AJ340" i="5"/>
  <c r="AK340" i="5"/>
  <c r="AM340" i="5" s="1"/>
  <c r="AN340" i="5"/>
  <c r="AB341" i="5"/>
  <c r="AC341" i="5"/>
  <c r="AD341" i="5"/>
  <c r="AE341" i="5"/>
  <c r="AF341" i="5"/>
  <c r="AG341" i="5"/>
  <c r="AH341" i="5"/>
  <c r="AI341" i="5"/>
  <c r="AJ341" i="5"/>
  <c r="AK341" i="5"/>
  <c r="AM341" i="5" s="1"/>
  <c r="AN341" i="5"/>
  <c r="AB342" i="5"/>
  <c r="AC342" i="5"/>
  <c r="AD342" i="5"/>
  <c r="AE342" i="5"/>
  <c r="AF342" i="5"/>
  <c r="AG342" i="5"/>
  <c r="AH342" i="5"/>
  <c r="AI342" i="5"/>
  <c r="AJ342" i="5"/>
  <c r="AK342" i="5"/>
  <c r="AM342" i="5" s="1"/>
  <c r="AN342" i="5"/>
  <c r="AB343" i="5"/>
  <c r="AC343" i="5"/>
  <c r="AD343" i="5"/>
  <c r="AE343" i="5"/>
  <c r="AF343" i="5"/>
  <c r="AG343" i="5"/>
  <c r="AH343" i="5"/>
  <c r="AI343" i="5"/>
  <c r="AJ343" i="5"/>
  <c r="AK343" i="5"/>
  <c r="AM343" i="5" s="1"/>
  <c r="AN343" i="5"/>
  <c r="AB344" i="5"/>
  <c r="AC344" i="5"/>
  <c r="AD344" i="5"/>
  <c r="AE344" i="5"/>
  <c r="AF344" i="5"/>
  <c r="AG344" i="5"/>
  <c r="AH344" i="5"/>
  <c r="AI344" i="5"/>
  <c r="AJ344" i="5"/>
  <c r="AK344" i="5"/>
  <c r="AM344" i="5" s="1"/>
  <c r="AN344" i="5"/>
  <c r="AB345" i="5"/>
  <c r="AC345" i="5"/>
  <c r="AD345" i="5"/>
  <c r="AE345" i="5"/>
  <c r="AF345" i="5"/>
  <c r="AG345" i="5"/>
  <c r="AH345" i="5"/>
  <c r="AI345" i="5"/>
  <c r="AJ345" i="5"/>
  <c r="AK345" i="5"/>
  <c r="AM345" i="5" s="1"/>
  <c r="AN345" i="5"/>
  <c r="AB346" i="5"/>
  <c r="AC346" i="5"/>
  <c r="AD346" i="5"/>
  <c r="AE346" i="5"/>
  <c r="AF346" i="5"/>
  <c r="AG346" i="5"/>
  <c r="AH346" i="5"/>
  <c r="AI346" i="5"/>
  <c r="AJ346" i="5"/>
  <c r="AK346" i="5"/>
  <c r="AM346" i="5" s="1"/>
  <c r="AN346" i="5"/>
  <c r="AB347" i="5"/>
  <c r="AC347" i="5"/>
  <c r="AD347" i="5"/>
  <c r="AE347" i="5"/>
  <c r="AF347" i="5"/>
  <c r="AG347" i="5"/>
  <c r="AH347" i="5"/>
  <c r="AI347" i="5"/>
  <c r="AJ347" i="5"/>
  <c r="AK347" i="5"/>
  <c r="AM347" i="5" s="1"/>
  <c r="AN347" i="5"/>
  <c r="AB348" i="5"/>
  <c r="AC348" i="5"/>
  <c r="AD348" i="5"/>
  <c r="AE348" i="5"/>
  <c r="AF348" i="5"/>
  <c r="AG348" i="5"/>
  <c r="AH348" i="5"/>
  <c r="AI348" i="5"/>
  <c r="AJ348" i="5"/>
  <c r="AK348" i="5"/>
  <c r="AM348" i="5" s="1"/>
  <c r="AN348" i="5"/>
  <c r="AB349" i="5"/>
  <c r="AC349" i="5"/>
  <c r="AD349" i="5"/>
  <c r="AE349" i="5"/>
  <c r="AF349" i="5"/>
  <c r="AG349" i="5"/>
  <c r="AH349" i="5"/>
  <c r="AI349" i="5"/>
  <c r="AJ349" i="5"/>
  <c r="AK349" i="5"/>
  <c r="AM349" i="5" s="1"/>
  <c r="AN349" i="5"/>
  <c r="AB350" i="5"/>
  <c r="AC350" i="5"/>
  <c r="AD350" i="5"/>
  <c r="AE350" i="5"/>
  <c r="AF350" i="5"/>
  <c r="AG350" i="5"/>
  <c r="AH350" i="5"/>
  <c r="AI350" i="5"/>
  <c r="AJ350" i="5"/>
  <c r="AK350" i="5"/>
  <c r="AM350" i="5" s="1"/>
  <c r="AN350" i="5"/>
  <c r="AB351" i="5"/>
  <c r="AC351" i="5"/>
  <c r="AD351" i="5"/>
  <c r="AE351" i="5"/>
  <c r="AF351" i="5"/>
  <c r="AG351" i="5"/>
  <c r="AH351" i="5"/>
  <c r="AI351" i="5"/>
  <c r="AJ351" i="5"/>
  <c r="AK351" i="5"/>
  <c r="AM351" i="5" s="1"/>
  <c r="AN351" i="5"/>
  <c r="AB352" i="5"/>
  <c r="AC352" i="5"/>
  <c r="AD352" i="5"/>
  <c r="AE352" i="5"/>
  <c r="AF352" i="5"/>
  <c r="AG352" i="5"/>
  <c r="AH352" i="5"/>
  <c r="AI352" i="5"/>
  <c r="AJ352" i="5"/>
  <c r="AK352" i="5"/>
  <c r="AM352" i="5" s="1"/>
  <c r="AN352" i="5"/>
  <c r="AB353" i="5"/>
  <c r="AC353" i="5"/>
  <c r="AD353" i="5"/>
  <c r="AE353" i="5"/>
  <c r="AF353" i="5"/>
  <c r="AG353" i="5"/>
  <c r="AH353" i="5"/>
  <c r="AI353" i="5"/>
  <c r="AJ353" i="5"/>
  <c r="AK353" i="5"/>
  <c r="AM353" i="5" s="1"/>
  <c r="AN353" i="5"/>
  <c r="AB354" i="5"/>
  <c r="AC354" i="5"/>
  <c r="AD354" i="5"/>
  <c r="AE354" i="5"/>
  <c r="AF354" i="5"/>
  <c r="AG354" i="5"/>
  <c r="AH354" i="5"/>
  <c r="AI354" i="5"/>
  <c r="AJ354" i="5"/>
  <c r="AK354" i="5"/>
  <c r="AM354" i="5" s="1"/>
  <c r="AN354" i="5"/>
  <c r="AB355" i="5"/>
  <c r="AC355" i="5"/>
  <c r="AD355" i="5"/>
  <c r="AE355" i="5"/>
  <c r="AF355" i="5"/>
  <c r="AG355" i="5"/>
  <c r="AH355" i="5"/>
  <c r="AI355" i="5"/>
  <c r="AJ355" i="5"/>
  <c r="AK355" i="5"/>
  <c r="AM355" i="5" s="1"/>
  <c r="AN355" i="5"/>
  <c r="AB356" i="5"/>
  <c r="AC356" i="5"/>
  <c r="AD356" i="5"/>
  <c r="AE356" i="5"/>
  <c r="AF356" i="5"/>
  <c r="AG356" i="5"/>
  <c r="AH356" i="5"/>
  <c r="AI356" i="5"/>
  <c r="AJ356" i="5"/>
  <c r="AK356" i="5"/>
  <c r="AM356" i="5" s="1"/>
  <c r="AN356" i="5"/>
  <c r="AB357" i="5"/>
  <c r="AC357" i="5"/>
  <c r="AD357" i="5"/>
  <c r="AE357" i="5"/>
  <c r="AF357" i="5"/>
  <c r="AG357" i="5"/>
  <c r="AH357" i="5"/>
  <c r="AI357" i="5"/>
  <c r="AJ357" i="5"/>
  <c r="AK357" i="5"/>
  <c r="AM357" i="5" s="1"/>
  <c r="AN357" i="5"/>
  <c r="AB358" i="5"/>
  <c r="AC358" i="5"/>
  <c r="AD358" i="5"/>
  <c r="AE358" i="5"/>
  <c r="AF358" i="5"/>
  <c r="AG358" i="5"/>
  <c r="AH358" i="5"/>
  <c r="AI358" i="5"/>
  <c r="AJ358" i="5"/>
  <c r="AK358" i="5"/>
  <c r="AM358" i="5" s="1"/>
  <c r="AN358" i="5"/>
  <c r="AB359" i="5"/>
  <c r="AC359" i="5"/>
  <c r="AD359" i="5"/>
  <c r="AE359" i="5"/>
  <c r="AF359" i="5"/>
  <c r="AG359" i="5"/>
  <c r="AH359" i="5"/>
  <c r="AI359" i="5"/>
  <c r="AJ359" i="5"/>
  <c r="AK359" i="5"/>
  <c r="AM359" i="5" s="1"/>
  <c r="AN359" i="5"/>
  <c r="AB360" i="5"/>
  <c r="AC360" i="5"/>
  <c r="AD360" i="5"/>
  <c r="AE360" i="5"/>
  <c r="AF360" i="5"/>
  <c r="AG360" i="5"/>
  <c r="AH360" i="5"/>
  <c r="AI360" i="5"/>
  <c r="AJ360" i="5"/>
  <c r="AK360" i="5"/>
  <c r="AM360" i="5" s="1"/>
  <c r="AN360" i="5"/>
  <c r="AB361" i="5"/>
  <c r="AC361" i="5"/>
  <c r="AD361" i="5"/>
  <c r="AE361" i="5"/>
  <c r="AF361" i="5"/>
  <c r="AG361" i="5"/>
  <c r="AH361" i="5"/>
  <c r="AI361" i="5"/>
  <c r="AJ361" i="5"/>
  <c r="AK361" i="5"/>
  <c r="AM361" i="5" s="1"/>
  <c r="AN361" i="5"/>
  <c r="AB362" i="5"/>
  <c r="AC362" i="5"/>
  <c r="AD362" i="5"/>
  <c r="AE362" i="5"/>
  <c r="AF362" i="5"/>
  <c r="AG362" i="5"/>
  <c r="AH362" i="5"/>
  <c r="AI362" i="5"/>
  <c r="AJ362" i="5"/>
  <c r="AK362" i="5"/>
  <c r="AM362" i="5" s="1"/>
  <c r="AN362" i="5"/>
  <c r="AB363" i="5"/>
  <c r="AC363" i="5"/>
  <c r="AD363" i="5"/>
  <c r="AE363" i="5"/>
  <c r="AF363" i="5"/>
  <c r="AG363" i="5"/>
  <c r="AH363" i="5"/>
  <c r="AI363" i="5"/>
  <c r="AJ363" i="5"/>
  <c r="AK363" i="5"/>
  <c r="AM363" i="5" s="1"/>
  <c r="AN363" i="5"/>
  <c r="AB364" i="5"/>
  <c r="AC364" i="5"/>
  <c r="AD364" i="5"/>
  <c r="AE364" i="5"/>
  <c r="AF364" i="5"/>
  <c r="AG364" i="5"/>
  <c r="AH364" i="5"/>
  <c r="AI364" i="5"/>
  <c r="AJ364" i="5"/>
  <c r="AK364" i="5"/>
  <c r="AM364" i="5" s="1"/>
  <c r="AN364" i="5"/>
  <c r="AB365" i="5"/>
  <c r="AC365" i="5"/>
  <c r="AD365" i="5"/>
  <c r="AE365" i="5"/>
  <c r="AF365" i="5"/>
  <c r="AG365" i="5"/>
  <c r="AH365" i="5"/>
  <c r="AI365" i="5"/>
  <c r="AJ365" i="5"/>
  <c r="AK365" i="5"/>
  <c r="AM365" i="5" s="1"/>
  <c r="AN365" i="5"/>
  <c r="AB366" i="5"/>
  <c r="AC366" i="5"/>
  <c r="AD366" i="5"/>
  <c r="AE366" i="5"/>
  <c r="AF366" i="5"/>
  <c r="AG366" i="5"/>
  <c r="AH366" i="5"/>
  <c r="AI366" i="5"/>
  <c r="AJ366" i="5"/>
  <c r="AK366" i="5"/>
  <c r="AM366" i="5" s="1"/>
  <c r="AN366" i="5"/>
  <c r="AB367" i="5"/>
  <c r="AC367" i="5"/>
  <c r="AD367" i="5"/>
  <c r="AE367" i="5"/>
  <c r="AF367" i="5"/>
  <c r="AG367" i="5"/>
  <c r="AH367" i="5"/>
  <c r="AI367" i="5"/>
  <c r="AJ367" i="5"/>
  <c r="AK367" i="5"/>
  <c r="AM367" i="5" s="1"/>
  <c r="AN367" i="5"/>
  <c r="AB368" i="5"/>
  <c r="AC368" i="5"/>
  <c r="AD368" i="5"/>
  <c r="AE368" i="5"/>
  <c r="AF368" i="5"/>
  <c r="AG368" i="5"/>
  <c r="AH368" i="5"/>
  <c r="AI368" i="5"/>
  <c r="AJ368" i="5"/>
  <c r="AK368" i="5"/>
  <c r="AM368" i="5" s="1"/>
  <c r="AN368" i="5"/>
  <c r="AB369" i="5"/>
  <c r="AC369" i="5"/>
  <c r="AD369" i="5"/>
  <c r="AE369" i="5"/>
  <c r="AF369" i="5"/>
  <c r="AG369" i="5"/>
  <c r="AH369" i="5"/>
  <c r="AI369" i="5"/>
  <c r="AJ369" i="5"/>
  <c r="AK369" i="5"/>
  <c r="AM369" i="5" s="1"/>
  <c r="AN369" i="5"/>
  <c r="AB370" i="5"/>
  <c r="AC370" i="5"/>
  <c r="AD370" i="5"/>
  <c r="AE370" i="5"/>
  <c r="AF370" i="5"/>
  <c r="AG370" i="5"/>
  <c r="AH370" i="5"/>
  <c r="AI370" i="5"/>
  <c r="AJ370" i="5"/>
  <c r="AK370" i="5"/>
  <c r="AM370" i="5" s="1"/>
  <c r="AN370" i="5"/>
  <c r="AB371" i="5"/>
  <c r="AC371" i="5"/>
  <c r="AD371" i="5"/>
  <c r="AE371" i="5"/>
  <c r="AF371" i="5"/>
  <c r="AG371" i="5"/>
  <c r="AH371" i="5"/>
  <c r="AI371" i="5"/>
  <c r="AJ371" i="5"/>
  <c r="AK371" i="5"/>
  <c r="AM371" i="5" s="1"/>
  <c r="AN371" i="5"/>
  <c r="AB372" i="5"/>
  <c r="AC372" i="5"/>
  <c r="AD372" i="5"/>
  <c r="AE372" i="5"/>
  <c r="AF372" i="5"/>
  <c r="AG372" i="5"/>
  <c r="AH372" i="5"/>
  <c r="AI372" i="5"/>
  <c r="AJ372" i="5"/>
  <c r="AK372" i="5"/>
  <c r="AM372" i="5" s="1"/>
  <c r="AN372" i="5"/>
  <c r="AB373" i="5"/>
  <c r="AC373" i="5"/>
  <c r="AD373" i="5"/>
  <c r="AE373" i="5"/>
  <c r="AF373" i="5"/>
  <c r="AG373" i="5"/>
  <c r="AH373" i="5"/>
  <c r="AI373" i="5"/>
  <c r="AJ373" i="5"/>
  <c r="AK373" i="5"/>
  <c r="AM373" i="5" s="1"/>
  <c r="AN373" i="5"/>
  <c r="AB374" i="5"/>
  <c r="AC374" i="5"/>
  <c r="AD374" i="5"/>
  <c r="AE374" i="5"/>
  <c r="AF374" i="5"/>
  <c r="AG374" i="5"/>
  <c r="AH374" i="5"/>
  <c r="AI374" i="5"/>
  <c r="AJ374" i="5"/>
  <c r="AK374" i="5"/>
  <c r="AM374" i="5" s="1"/>
  <c r="AN374" i="5"/>
  <c r="AB375" i="5"/>
  <c r="AC375" i="5"/>
  <c r="AD375" i="5"/>
  <c r="AE375" i="5"/>
  <c r="AF375" i="5"/>
  <c r="AG375" i="5"/>
  <c r="AH375" i="5"/>
  <c r="AI375" i="5"/>
  <c r="AJ375" i="5"/>
  <c r="AK375" i="5"/>
  <c r="AM375" i="5" s="1"/>
  <c r="AN375" i="5"/>
  <c r="AB376" i="5"/>
  <c r="AC376" i="5"/>
  <c r="AD376" i="5"/>
  <c r="AE376" i="5"/>
  <c r="AF376" i="5"/>
  <c r="AG376" i="5"/>
  <c r="AH376" i="5"/>
  <c r="AI376" i="5"/>
  <c r="AJ376" i="5"/>
  <c r="AK376" i="5"/>
  <c r="AM376" i="5" s="1"/>
  <c r="AN376" i="5"/>
  <c r="AB377" i="5"/>
  <c r="AC377" i="5"/>
  <c r="AD377" i="5"/>
  <c r="AE377" i="5"/>
  <c r="AF377" i="5"/>
  <c r="AG377" i="5"/>
  <c r="AH377" i="5"/>
  <c r="AI377" i="5"/>
  <c r="AJ377" i="5"/>
  <c r="AK377" i="5"/>
  <c r="AM377" i="5" s="1"/>
  <c r="AN377" i="5"/>
  <c r="AB378" i="5"/>
  <c r="AC378" i="5"/>
  <c r="AD378" i="5"/>
  <c r="AE378" i="5"/>
  <c r="AF378" i="5"/>
  <c r="AG378" i="5"/>
  <c r="AH378" i="5"/>
  <c r="AI378" i="5"/>
  <c r="AJ378" i="5"/>
  <c r="AK378" i="5"/>
  <c r="AM378" i="5" s="1"/>
  <c r="AN378" i="5"/>
  <c r="AB379" i="5"/>
  <c r="AC379" i="5"/>
  <c r="AD379" i="5"/>
  <c r="AE379" i="5"/>
  <c r="AF379" i="5"/>
  <c r="AG379" i="5"/>
  <c r="AH379" i="5"/>
  <c r="AI379" i="5"/>
  <c r="AJ379" i="5"/>
  <c r="AK379" i="5"/>
  <c r="AM379" i="5" s="1"/>
  <c r="AN379" i="5"/>
  <c r="AB380" i="5"/>
  <c r="AC380" i="5"/>
  <c r="AD380" i="5"/>
  <c r="AE380" i="5"/>
  <c r="AF380" i="5"/>
  <c r="AG380" i="5"/>
  <c r="AH380" i="5"/>
  <c r="AI380" i="5"/>
  <c r="AJ380" i="5"/>
  <c r="AK380" i="5"/>
  <c r="AM380" i="5" s="1"/>
  <c r="AN380" i="5"/>
  <c r="AB381" i="5"/>
  <c r="AC381" i="5"/>
  <c r="AD381" i="5"/>
  <c r="AE381" i="5"/>
  <c r="AF381" i="5"/>
  <c r="AG381" i="5"/>
  <c r="AH381" i="5"/>
  <c r="AI381" i="5"/>
  <c r="AJ381" i="5"/>
  <c r="AK381" i="5"/>
  <c r="AM381" i="5" s="1"/>
  <c r="AN381" i="5"/>
  <c r="AB382" i="5"/>
  <c r="AC382" i="5"/>
  <c r="AD382" i="5"/>
  <c r="AE382" i="5"/>
  <c r="AF382" i="5"/>
  <c r="AG382" i="5"/>
  <c r="AH382" i="5"/>
  <c r="AI382" i="5"/>
  <c r="AJ382" i="5"/>
  <c r="AK382" i="5"/>
  <c r="AM382" i="5" s="1"/>
  <c r="AN382" i="5"/>
  <c r="AB383" i="5"/>
  <c r="AC383" i="5"/>
  <c r="AD383" i="5"/>
  <c r="AE383" i="5"/>
  <c r="AF383" i="5"/>
  <c r="AG383" i="5"/>
  <c r="AH383" i="5"/>
  <c r="AI383" i="5"/>
  <c r="AJ383" i="5"/>
  <c r="AK383" i="5"/>
  <c r="AM383" i="5" s="1"/>
  <c r="AN383" i="5"/>
  <c r="AB384" i="5"/>
  <c r="AC384" i="5"/>
  <c r="AD384" i="5"/>
  <c r="AE384" i="5"/>
  <c r="AF384" i="5"/>
  <c r="AG384" i="5"/>
  <c r="AH384" i="5"/>
  <c r="AI384" i="5"/>
  <c r="AJ384" i="5"/>
  <c r="AK384" i="5"/>
  <c r="AM384" i="5" s="1"/>
  <c r="AN384" i="5"/>
  <c r="AB385" i="5"/>
  <c r="AC385" i="5"/>
  <c r="AD385" i="5"/>
  <c r="AE385" i="5"/>
  <c r="AF385" i="5"/>
  <c r="AG385" i="5"/>
  <c r="AH385" i="5"/>
  <c r="AI385" i="5"/>
  <c r="AJ385" i="5"/>
  <c r="AK385" i="5"/>
  <c r="AM385" i="5" s="1"/>
  <c r="AN385" i="5"/>
  <c r="AB386" i="5"/>
  <c r="AC386" i="5"/>
  <c r="AD386" i="5"/>
  <c r="AE386" i="5"/>
  <c r="AF386" i="5"/>
  <c r="AG386" i="5"/>
  <c r="AH386" i="5"/>
  <c r="AI386" i="5"/>
  <c r="AJ386" i="5"/>
  <c r="AK386" i="5"/>
  <c r="AM386" i="5" s="1"/>
  <c r="AN386" i="5"/>
  <c r="AB387" i="5"/>
  <c r="AC387" i="5"/>
  <c r="AD387" i="5"/>
  <c r="AE387" i="5"/>
  <c r="AF387" i="5"/>
  <c r="AG387" i="5"/>
  <c r="AH387" i="5"/>
  <c r="AI387" i="5"/>
  <c r="AJ387" i="5"/>
  <c r="AK387" i="5"/>
  <c r="AM387" i="5" s="1"/>
  <c r="AN387" i="5"/>
  <c r="AB388" i="5"/>
  <c r="AC388" i="5"/>
  <c r="AD388" i="5"/>
  <c r="AE388" i="5"/>
  <c r="AF388" i="5"/>
  <c r="AG388" i="5"/>
  <c r="AH388" i="5"/>
  <c r="AI388" i="5"/>
  <c r="AJ388" i="5"/>
  <c r="AK388" i="5"/>
  <c r="AM388" i="5" s="1"/>
  <c r="AN388" i="5"/>
  <c r="AB389" i="5"/>
  <c r="AC389" i="5"/>
  <c r="AD389" i="5"/>
  <c r="AE389" i="5"/>
  <c r="AF389" i="5"/>
  <c r="AG389" i="5"/>
  <c r="AH389" i="5"/>
  <c r="AI389" i="5"/>
  <c r="AJ389" i="5"/>
  <c r="AK389" i="5"/>
  <c r="AM389" i="5" s="1"/>
  <c r="AN389" i="5"/>
  <c r="AB390" i="5"/>
  <c r="AC390" i="5"/>
  <c r="AD390" i="5"/>
  <c r="AE390" i="5"/>
  <c r="AF390" i="5"/>
  <c r="AG390" i="5"/>
  <c r="AH390" i="5"/>
  <c r="AI390" i="5"/>
  <c r="AJ390" i="5"/>
  <c r="AK390" i="5"/>
  <c r="AM390" i="5" s="1"/>
  <c r="AN390" i="5"/>
  <c r="AB391" i="5"/>
  <c r="AC391" i="5"/>
  <c r="AD391" i="5"/>
  <c r="AE391" i="5"/>
  <c r="AF391" i="5"/>
  <c r="AG391" i="5"/>
  <c r="AH391" i="5"/>
  <c r="AI391" i="5"/>
  <c r="AJ391" i="5"/>
  <c r="AK391" i="5"/>
  <c r="AM391" i="5" s="1"/>
  <c r="AN391" i="5"/>
  <c r="AB392" i="5"/>
  <c r="AC392" i="5"/>
  <c r="AD392" i="5"/>
  <c r="AE392" i="5"/>
  <c r="AF392" i="5"/>
  <c r="AG392" i="5"/>
  <c r="AH392" i="5"/>
  <c r="AI392" i="5"/>
  <c r="AJ392" i="5"/>
  <c r="AK392" i="5"/>
  <c r="AM392" i="5" s="1"/>
  <c r="AN392" i="5"/>
  <c r="AB393" i="5"/>
  <c r="AC393" i="5"/>
  <c r="AD393" i="5"/>
  <c r="AE393" i="5"/>
  <c r="AF393" i="5"/>
  <c r="AG393" i="5"/>
  <c r="AH393" i="5"/>
  <c r="AI393" i="5"/>
  <c r="AJ393" i="5"/>
  <c r="AK393" i="5"/>
  <c r="AM393" i="5" s="1"/>
  <c r="AN393" i="5"/>
  <c r="AB394" i="5"/>
  <c r="AC394" i="5"/>
  <c r="AD394" i="5"/>
  <c r="AE394" i="5"/>
  <c r="AF394" i="5"/>
  <c r="AG394" i="5"/>
  <c r="AH394" i="5"/>
  <c r="AI394" i="5"/>
  <c r="AJ394" i="5"/>
  <c r="AK394" i="5"/>
  <c r="AM394" i="5" s="1"/>
  <c r="AN394" i="5"/>
  <c r="AB395" i="5"/>
  <c r="AC395" i="5"/>
  <c r="AD395" i="5"/>
  <c r="AE395" i="5"/>
  <c r="AF395" i="5"/>
  <c r="AG395" i="5"/>
  <c r="AH395" i="5"/>
  <c r="AI395" i="5"/>
  <c r="AJ395" i="5"/>
  <c r="AK395" i="5"/>
  <c r="AM395" i="5" s="1"/>
  <c r="AN395" i="5"/>
  <c r="AB396" i="5"/>
  <c r="AC396" i="5"/>
  <c r="AD396" i="5"/>
  <c r="AE396" i="5"/>
  <c r="AF396" i="5"/>
  <c r="AG396" i="5"/>
  <c r="AH396" i="5"/>
  <c r="AI396" i="5"/>
  <c r="AJ396" i="5"/>
  <c r="AK396" i="5"/>
  <c r="AM396" i="5" s="1"/>
  <c r="AN396" i="5"/>
  <c r="AB397" i="5"/>
  <c r="AC397" i="5"/>
  <c r="AD397" i="5"/>
  <c r="AE397" i="5"/>
  <c r="AF397" i="5"/>
  <c r="AG397" i="5"/>
  <c r="AH397" i="5"/>
  <c r="AI397" i="5"/>
  <c r="AJ397" i="5"/>
  <c r="AK397" i="5"/>
  <c r="AM397" i="5" s="1"/>
  <c r="AN397" i="5"/>
  <c r="AB398" i="5"/>
  <c r="AC398" i="5"/>
  <c r="AD398" i="5"/>
  <c r="AE398" i="5"/>
  <c r="AF398" i="5"/>
  <c r="AG398" i="5"/>
  <c r="AH398" i="5"/>
  <c r="AI398" i="5"/>
  <c r="AJ398" i="5"/>
  <c r="AK398" i="5"/>
  <c r="AM398" i="5" s="1"/>
  <c r="AN398" i="5"/>
  <c r="AB399" i="5"/>
  <c r="AC399" i="5"/>
  <c r="AD399" i="5"/>
  <c r="AE399" i="5"/>
  <c r="AF399" i="5"/>
  <c r="AG399" i="5"/>
  <c r="AH399" i="5"/>
  <c r="AI399" i="5"/>
  <c r="AJ399" i="5"/>
  <c r="AK399" i="5"/>
  <c r="AM399" i="5" s="1"/>
  <c r="AN399" i="5"/>
  <c r="AB400" i="5"/>
  <c r="AC400" i="5"/>
  <c r="AD400" i="5"/>
  <c r="AE400" i="5"/>
  <c r="AF400" i="5"/>
  <c r="AG400" i="5"/>
  <c r="AH400" i="5"/>
  <c r="AI400" i="5"/>
  <c r="AJ400" i="5"/>
  <c r="AK400" i="5"/>
  <c r="AM400" i="5" s="1"/>
  <c r="AN400" i="5"/>
  <c r="AB401" i="5"/>
  <c r="AC401" i="5"/>
  <c r="AD401" i="5"/>
  <c r="AE401" i="5"/>
  <c r="AF401" i="5"/>
  <c r="AG401" i="5"/>
  <c r="AH401" i="5"/>
  <c r="AI401" i="5"/>
  <c r="AJ401" i="5"/>
  <c r="AK401" i="5"/>
  <c r="AM401" i="5" s="1"/>
  <c r="AN401" i="5"/>
  <c r="AB402" i="5"/>
  <c r="AC402" i="5"/>
  <c r="AD402" i="5"/>
  <c r="AE402" i="5"/>
  <c r="AF402" i="5"/>
  <c r="AG402" i="5"/>
  <c r="AH402" i="5"/>
  <c r="AI402" i="5"/>
  <c r="AJ402" i="5"/>
  <c r="AK402" i="5"/>
  <c r="AM402" i="5" s="1"/>
  <c r="AN402" i="5"/>
  <c r="AB403" i="5"/>
  <c r="AC403" i="5"/>
  <c r="AD403" i="5"/>
  <c r="AE403" i="5"/>
  <c r="AF403" i="5"/>
  <c r="AG403" i="5"/>
  <c r="AH403" i="5"/>
  <c r="AI403" i="5"/>
  <c r="AJ403" i="5"/>
  <c r="AK403" i="5"/>
  <c r="AM403" i="5" s="1"/>
  <c r="AN403" i="5"/>
  <c r="AN17" i="5" l="1"/>
  <c r="AK29" i="5"/>
  <c r="AM29" i="5" s="1"/>
  <c r="U29" i="5" s="1"/>
  <c r="AK17" i="5"/>
  <c r="AM17" i="5" s="1"/>
  <c r="U17" i="5" s="1"/>
  <c r="AN25" i="5"/>
  <c r="AK31" i="5"/>
  <c r="AM31" i="5" s="1"/>
  <c r="AK25" i="5"/>
  <c r="AM25" i="5" s="1"/>
  <c r="AN23" i="5"/>
  <c r="AN30" i="5"/>
  <c r="U30" i="5" s="1"/>
  <c r="AK23" i="5"/>
  <c r="AM23" i="5" s="1"/>
  <c r="AK21" i="5"/>
  <c r="AM21" i="5" s="1"/>
  <c r="AN31" i="5"/>
  <c r="U31" i="5" s="1"/>
  <c r="AN21" i="5"/>
  <c r="AN18" i="5"/>
  <c r="AN19" i="5"/>
  <c r="AK19" i="5"/>
  <c r="AM19" i="5" s="1"/>
  <c r="AK18" i="5"/>
  <c r="AM18" i="5" s="1"/>
  <c r="AN32" i="5"/>
  <c r="AK32" i="5"/>
  <c r="AM32" i="5" s="1"/>
  <c r="AN20" i="5"/>
  <c r="U24" i="5"/>
  <c r="U22" i="5"/>
  <c r="U26" i="5"/>
  <c r="U16" i="5"/>
  <c r="AK20" i="5"/>
  <c r="AM20" i="5" s="1"/>
  <c r="U15" i="5"/>
  <c r="U28" i="5"/>
  <c r="U27" i="5"/>
  <c r="S14" i="5"/>
  <c r="O14" i="5"/>
  <c r="U21" i="5" l="1"/>
  <c r="U23" i="5"/>
  <c r="U25" i="5"/>
  <c r="U18" i="5"/>
  <c r="U32" i="5"/>
  <c r="U19" i="5"/>
  <c r="U20" i="5"/>
  <c r="T14" i="5"/>
  <c r="AJ14" i="5" s="1"/>
  <c r="S8" i="3"/>
  <c r="O8" i="3"/>
  <c r="W14" i="5" l="1"/>
  <c r="AD14" i="5"/>
  <c r="AH14" i="5"/>
  <c r="AB14" i="5"/>
  <c r="AF14" i="5"/>
  <c r="AC14" i="5"/>
  <c r="AG14" i="5"/>
  <c r="AE14" i="5"/>
  <c r="AI14" i="5"/>
  <c r="T8" i="3"/>
  <c r="AG8" i="3" s="1"/>
  <c r="W8" i="3"/>
  <c r="AK14" i="5" l="1"/>
  <c r="AM14" i="5" s="1"/>
  <c r="AN14" i="5"/>
  <c r="AI8" i="3"/>
  <c r="AJ8" i="3"/>
  <c r="AE8" i="3"/>
  <c r="AF8" i="3"/>
  <c r="AH8" i="3"/>
  <c r="AB8" i="3"/>
  <c r="AC8" i="3"/>
  <c r="AD8" i="3"/>
  <c r="AN8" i="3" l="1"/>
  <c r="U14" i="5"/>
  <c r="AK8" i="3"/>
  <c r="AM8" i="3" s="1"/>
  <c r="U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99" authorId="0" shapeId="0" xr:uid="{01CADDAC-611F-4098-92D5-177F27820CCE}">
      <text>
        <r>
          <rPr>
            <b/>
            <sz val="9"/>
            <color indexed="81"/>
            <rFont val="Tahoma"/>
            <charset val="1"/>
          </rPr>
          <t>User:</t>
        </r>
      </text>
    </comment>
  </commentList>
</comments>
</file>

<file path=xl/sharedStrings.xml><?xml version="1.0" encoding="utf-8"?>
<sst xmlns="http://schemas.openxmlformats.org/spreadsheetml/2006/main" count="3115" uniqueCount="622">
  <si>
    <t>NOM - Prénom</t>
  </si>
  <si>
    <t>P.C.</t>
  </si>
  <si>
    <t>TOTAL</t>
  </si>
  <si>
    <t>Serie</t>
  </si>
  <si>
    <t>IWF</t>
  </si>
  <si>
    <t>NAT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</si>
  <si>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</si>
  <si>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</si>
  <si>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</si>
  <si>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</si>
  <si>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</si>
  <si>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</si>
  <si>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</si>
  <si>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</si>
  <si>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</si>
  <si>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</si>
  <si>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</si>
  <si>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</si>
  <si>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</si>
  <si>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</si>
  <si>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</si>
  <si>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</si>
  <si>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</si>
  <si>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</si>
  <si>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</si>
  <si>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</si>
  <si>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</si>
  <si>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</si>
  <si>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</si>
  <si>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</si>
  <si>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</si>
  <si>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</si>
  <si>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</si>
  <si>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</si>
  <si>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</si>
  <si>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</si>
  <si>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</si>
  <si>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</si>
  <si>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</si>
  <si>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</si>
  <si>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>H</t>
  </si>
  <si>
    <t/>
  </si>
  <si>
    <t>DPT +</t>
  </si>
  <si>
    <t>DEB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</si>
  <si>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</si>
  <si>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</si>
  <si>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</si>
  <si>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</si>
  <si>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</si>
  <si>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</si>
  <si>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</si>
  <si>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</si>
  <si>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</si>
  <si>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</si>
  <si>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</si>
  <si>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</si>
  <si>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</si>
  <si>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</si>
  <si>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</si>
  <si>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</si>
  <si>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</si>
  <si>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</si>
  <si>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</si>
  <si>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</si>
  <si>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</si>
  <si>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</si>
  <si>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</si>
  <si>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</si>
  <si>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</si>
  <si>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</si>
  <si>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</si>
  <si>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</si>
  <si>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</si>
  <si>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</si>
  <si>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</si>
  <si>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</si>
  <si>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</si>
  <si>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</si>
  <si>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</si>
  <si>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</si>
  <si>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</si>
  <si>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</si>
  <si>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</si>
  <si>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</si>
  <si>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</si>
  <si>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</si>
  <si>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</si>
  <si>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</si>
  <si>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</si>
  <si>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</si>
  <si>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</si>
  <si>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</si>
  <si>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</si>
  <si>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</si>
  <si>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</si>
  <si>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</si>
  <si>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</si>
  <si>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</si>
  <si>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</si>
  <si>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</si>
  <si>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</si>
  <si>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</si>
  <si>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</si>
  <si>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</si>
  <si>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</si>
  <si>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</si>
  <si>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</si>
  <si>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</si>
  <si>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</si>
  <si>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</si>
  <si>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</si>
  <si>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</si>
  <si>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</si>
  <si>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</si>
  <si>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</si>
  <si>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</si>
  <si>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</si>
  <si>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</si>
  <si>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</si>
  <si>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</si>
  <si>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</si>
  <si>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</si>
  <si>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</si>
  <si>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</si>
  <si>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</si>
  <si>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FEMININES</t>
  </si>
  <si>
    <t>MASCULINS</t>
  </si>
  <si>
    <t>ASLDD TOULON</t>
  </si>
  <si>
    <t>Cassandra</t>
  </si>
  <si>
    <t>MAILLOT</t>
  </si>
  <si>
    <t>Bahia</t>
  </si>
  <si>
    <t>VORSTER</t>
  </si>
  <si>
    <t>Olna</t>
  </si>
  <si>
    <t>Elisabeth</t>
  </si>
  <si>
    <t>FERRARI</t>
  </si>
  <si>
    <t>Elodie</t>
  </si>
  <si>
    <t>Carla</t>
  </si>
  <si>
    <t>GAUJARD</t>
  </si>
  <si>
    <t>Marine</t>
  </si>
  <si>
    <t>DUPEYROUX</t>
  </si>
  <si>
    <t>Elise</t>
  </si>
  <si>
    <t>NICOLAU</t>
  </si>
  <si>
    <t>ARQUIER</t>
  </si>
  <si>
    <t>Beatrice</t>
  </si>
  <si>
    <t>HC PELISSANNE</t>
  </si>
  <si>
    <t>SUAREZ</t>
  </si>
  <si>
    <t>Sana</t>
  </si>
  <si>
    <t>TUN</t>
  </si>
  <si>
    <t>GAMBIEZ</t>
  </si>
  <si>
    <t>GRILLON</t>
  </si>
  <si>
    <t>GOMEZ</t>
  </si>
  <si>
    <t>BOYER</t>
  </si>
  <si>
    <t>Anthony</t>
  </si>
  <si>
    <t>Sébastien</t>
  </si>
  <si>
    <t>Lucas</t>
  </si>
  <si>
    <t>BLAIN</t>
  </si>
  <si>
    <t>Thomas</t>
  </si>
  <si>
    <t>AC MENTON</t>
  </si>
  <si>
    <t>FORESTIERI</t>
  </si>
  <si>
    <t>JORIS</t>
  </si>
  <si>
    <t>LEDANT</t>
  </si>
  <si>
    <t>JOHN</t>
  </si>
  <si>
    <t>PEREZ</t>
  </si>
  <si>
    <t>MOUMEN</t>
  </si>
  <si>
    <t>ARAFET</t>
  </si>
  <si>
    <t>Gabriel</t>
  </si>
  <si>
    <t>ARNAUD</t>
  </si>
  <si>
    <t>Martin</t>
  </si>
  <si>
    <t>Colin</t>
  </si>
  <si>
    <t>Franck</t>
  </si>
  <si>
    <t>Alexandre</t>
  </si>
  <si>
    <t>Romain</t>
  </si>
  <si>
    <t>BAILLEUX</t>
  </si>
  <si>
    <t>Cyril</t>
  </si>
  <si>
    <t>MARIN</t>
  </si>
  <si>
    <t>NGANGA</t>
  </si>
  <si>
    <t>THOMAS</t>
  </si>
  <si>
    <t>ESVL</t>
  </si>
  <si>
    <t>NIGRO</t>
  </si>
  <si>
    <t>BENOIT</t>
  </si>
  <si>
    <t>BOCHEW</t>
  </si>
  <si>
    <t>JEROME</t>
  </si>
  <si>
    <t>Yoann</t>
  </si>
  <si>
    <t>BERTHEL</t>
  </si>
  <si>
    <t>Yann</t>
  </si>
  <si>
    <t>VILLEMINOT</t>
  </si>
  <si>
    <t>DUBOIS</t>
  </si>
  <si>
    <t>Farid</t>
  </si>
  <si>
    <t>HC HYERES</t>
  </si>
  <si>
    <t>HC MARSEILLE</t>
  </si>
  <si>
    <t>AMBS</t>
  </si>
  <si>
    <t>CUVILLIER</t>
  </si>
  <si>
    <t>CALABUIG</t>
  </si>
  <si>
    <t>REMY</t>
  </si>
  <si>
    <t xml:space="preserve"> -</t>
  </si>
  <si>
    <t>LISTING REGIONAL   U15 - U17 - U20 - SE</t>
  </si>
  <si>
    <t>LISTING REGIONAL    U15 - U17 - U20 - SE</t>
  </si>
  <si>
    <t>Compétition</t>
  </si>
  <si>
    <t>Lieu</t>
  </si>
  <si>
    <t>1er Challenge Avenir</t>
  </si>
  <si>
    <t>PROVENCE ALPES COTE D'AZUR</t>
  </si>
  <si>
    <t>Julie</t>
  </si>
  <si>
    <t>SUD</t>
  </si>
  <si>
    <t>VIALA</t>
  </si>
  <si>
    <t>USSEGLIO</t>
  </si>
  <si>
    <t>DAVAL</t>
  </si>
  <si>
    <t>GETTE</t>
  </si>
  <si>
    <t>TOURETTE</t>
  </si>
  <si>
    <t>Valentin</t>
  </si>
  <si>
    <t>Damien</t>
  </si>
  <si>
    <t xml:space="preserve">LANGLOIS </t>
  </si>
  <si>
    <t>VALLOTTI</t>
  </si>
  <si>
    <t>ELISE</t>
  </si>
  <si>
    <t>LUCHARD</t>
  </si>
  <si>
    <t>Renaud</t>
  </si>
  <si>
    <t>NGUYEN</t>
  </si>
  <si>
    <t>Bertrand</t>
  </si>
  <si>
    <t>Stephanie</t>
  </si>
  <si>
    <t>Julien</t>
  </si>
  <si>
    <t>PLAINDOUX</t>
  </si>
  <si>
    <t>BEY</t>
  </si>
  <si>
    <t>HM Ste Tulle</t>
  </si>
  <si>
    <t>Alex</t>
  </si>
  <si>
    <t>La Cie de la Barre</t>
  </si>
  <si>
    <t>Florian</t>
  </si>
  <si>
    <t>Clément</t>
  </si>
  <si>
    <t>CHC Mondragon</t>
  </si>
  <si>
    <t>EEAR Monteux</t>
  </si>
  <si>
    <t xml:space="preserve">JULLIEN </t>
  </si>
  <si>
    <t>RSA</t>
  </si>
  <si>
    <t>VILLANO-BORRAS</t>
  </si>
  <si>
    <t>MURILLO-CANTIE</t>
  </si>
  <si>
    <t>VICTOR</t>
  </si>
  <si>
    <t>Francois</t>
  </si>
  <si>
    <t>Mickail</t>
  </si>
  <si>
    <t xml:space="preserve">MAATOUG </t>
  </si>
  <si>
    <t>Florestan</t>
  </si>
  <si>
    <t>DONGE</t>
  </si>
  <si>
    <t>Joseph</t>
  </si>
  <si>
    <t>Istres Sports</t>
  </si>
  <si>
    <t>AGUILERA CRESPIN</t>
  </si>
  <si>
    <t>Mathias</t>
  </si>
  <si>
    <t>MOLESTI</t>
  </si>
  <si>
    <t>BURLA</t>
  </si>
  <si>
    <t>Taie</t>
  </si>
  <si>
    <t>UNBROKEN</t>
  </si>
  <si>
    <t>PELISSANE</t>
  </si>
  <si>
    <t>Joan</t>
  </si>
  <si>
    <t>OUARZHOUNE</t>
  </si>
  <si>
    <t>KOSCIELNY</t>
  </si>
  <si>
    <t>GONZALEZ</t>
  </si>
  <si>
    <t xml:space="preserve">BOUSQUET </t>
  </si>
  <si>
    <t>Maxime</t>
  </si>
  <si>
    <t xml:space="preserve">CHEPIS </t>
  </si>
  <si>
    <t>Antoine</t>
  </si>
  <si>
    <t>MADIER</t>
  </si>
  <si>
    <t>Robin</t>
  </si>
  <si>
    <t>CAILLARD</t>
  </si>
  <si>
    <t>Charly</t>
  </si>
  <si>
    <t>VIAL</t>
  </si>
  <si>
    <t>GERARD</t>
  </si>
  <si>
    <t>HOFFMAN</t>
  </si>
  <si>
    <t>Timothée</t>
  </si>
  <si>
    <t>SENGELE</t>
  </si>
  <si>
    <t>HC Hyeres</t>
  </si>
  <si>
    <t>ROYER</t>
  </si>
  <si>
    <t>Carl</t>
  </si>
  <si>
    <t>LENAGARD</t>
  </si>
  <si>
    <t>Zelian</t>
  </si>
  <si>
    <t>Karsten</t>
  </si>
  <si>
    <t>Raphael</t>
  </si>
  <si>
    <t>AIRA BENVENUTI</t>
  </si>
  <si>
    <t>Denis</t>
  </si>
  <si>
    <t>NOEL</t>
  </si>
  <si>
    <t>Oceane</t>
  </si>
  <si>
    <t>Erika</t>
  </si>
  <si>
    <t>AMANDINE</t>
  </si>
  <si>
    <t>LAVERAN</t>
  </si>
  <si>
    <t>Juliette</t>
  </si>
  <si>
    <t>DALIA</t>
  </si>
  <si>
    <t>ZINSOU</t>
  </si>
  <si>
    <t>Floirane</t>
  </si>
  <si>
    <t>REDIEN-SAVINA</t>
  </si>
  <si>
    <t>LEA</t>
  </si>
  <si>
    <t>ROUSSEAU</t>
  </si>
  <si>
    <t>CLEMENTINE</t>
  </si>
  <si>
    <t>Caroline</t>
  </si>
  <si>
    <t>APA</t>
  </si>
  <si>
    <t>TOHOHESSOU</t>
  </si>
  <si>
    <t>MALDONADO</t>
  </si>
  <si>
    <t>Noemie</t>
  </si>
  <si>
    <t>PRATO</t>
  </si>
  <si>
    <t>Sandrine</t>
  </si>
  <si>
    <t>CAZEAUX</t>
  </si>
  <si>
    <t>Marion</t>
  </si>
  <si>
    <t>DESCHAMPS</t>
  </si>
  <si>
    <t>Clémence Gaelle</t>
  </si>
  <si>
    <t>CORMON</t>
  </si>
  <si>
    <t>Laetitia</t>
  </si>
  <si>
    <t>CHIRON</t>
  </si>
  <si>
    <t>Mathilde</t>
  </si>
  <si>
    <t>Patricia</t>
  </si>
  <si>
    <t>FAGOT</t>
  </si>
  <si>
    <t>Alice</t>
  </si>
  <si>
    <t>Marie Anne</t>
  </si>
  <si>
    <t>PETEERS</t>
  </si>
  <si>
    <t>Emilie</t>
  </si>
  <si>
    <t>CROSFIT AUBAGNE</t>
  </si>
  <si>
    <t>FALCOU</t>
  </si>
  <si>
    <t>Championnats d'Europe U20/U23</t>
  </si>
  <si>
    <t>Bucarest</t>
  </si>
  <si>
    <t>Saint-Médard-en-Jalles</t>
  </si>
  <si>
    <t>Asia</t>
  </si>
  <si>
    <t>FRANQUINE</t>
  </si>
  <si>
    <t>Nina</t>
  </si>
  <si>
    <t>ES VILLENEUVE-LOUBET</t>
  </si>
  <si>
    <t>PLANCQ</t>
  </si>
  <si>
    <t>Deborah</t>
  </si>
  <si>
    <t>IMADOUCHENE</t>
  </si>
  <si>
    <t>ES Villeneuve-Loubet</t>
  </si>
  <si>
    <t>Championnats du Monde</t>
  </si>
  <si>
    <t>Pattaya</t>
  </si>
  <si>
    <t>COULLET</t>
  </si>
  <si>
    <t>-</t>
  </si>
  <si>
    <t>DARSIGNY</t>
  </si>
  <si>
    <t>Tali</t>
  </si>
  <si>
    <t>TESTE</t>
  </si>
  <si>
    <t>Flavie</t>
  </si>
  <si>
    <t>BRUNO</t>
  </si>
  <si>
    <t>Elsa</t>
  </si>
  <si>
    <t>ISTRES SPORTS</t>
  </si>
  <si>
    <t>DE BARROS</t>
  </si>
  <si>
    <t>Clara</t>
  </si>
  <si>
    <t>Nathalie</t>
  </si>
  <si>
    <t>FERREIRA NUNES</t>
  </si>
  <si>
    <t>Aureleny</t>
  </si>
  <si>
    <t>POR</t>
  </si>
  <si>
    <t>MIKAELIAN</t>
  </si>
  <si>
    <t>Jordan</t>
  </si>
  <si>
    <t>ROSU</t>
  </si>
  <si>
    <t>Alexandru</t>
  </si>
  <si>
    <t>ROU</t>
  </si>
  <si>
    <t>VERGNOL</t>
  </si>
  <si>
    <t>Greg</t>
  </si>
  <si>
    <t>LAUGIER</t>
  </si>
  <si>
    <t>Jonathan</t>
  </si>
  <si>
    <t>LANDAIS</t>
  </si>
  <si>
    <t>Alexis</t>
  </si>
  <si>
    <t>FOLCHER</t>
  </si>
  <si>
    <t>Guilhem</t>
  </si>
  <si>
    <t>JOLY</t>
  </si>
  <si>
    <t>RICHET</t>
  </si>
  <si>
    <t>Benoît</t>
  </si>
  <si>
    <t>MARI</t>
  </si>
  <si>
    <t>Charles</t>
  </si>
  <si>
    <t>PADOVANI</t>
  </si>
  <si>
    <t>CLAUX</t>
  </si>
  <si>
    <t>Daniel</t>
  </si>
  <si>
    <t>Fabio</t>
  </si>
  <si>
    <t>TIEN YU SONG</t>
  </si>
  <si>
    <t>Jean-Marc</t>
  </si>
  <si>
    <t>GALAND</t>
  </si>
  <si>
    <t>Kevin</t>
  </si>
  <si>
    <t>HELOISE</t>
  </si>
  <si>
    <t>Quentin</t>
  </si>
  <si>
    <t>JULLIEN</t>
  </si>
  <si>
    <t>Laval</t>
  </si>
  <si>
    <t>PEDROLA</t>
  </si>
  <si>
    <t>Limassol</t>
  </si>
  <si>
    <t>VICENTE</t>
  </si>
  <si>
    <t>François</t>
  </si>
  <si>
    <t>Mediterranean/International Masters Open Championships</t>
  </si>
  <si>
    <t>BELMAS</t>
  </si>
  <si>
    <t>Jean-Paul</t>
  </si>
  <si>
    <t>LEBAILLY</t>
  </si>
  <si>
    <t>Pierre</t>
  </si>
  <si>
    <t>Avignon Sorgues Haltéro</t>
  </si>
  <si>
    <t>CAN</t>
  </si>
  <si>
    <t>DEHARO</t>
  </si>
  <si>
    <t>Chiara</t>
  </si>
  <si>
    <t>MASSILIA BARBEL CLUB</t>
  </si>
  <si>
    <t>RULH</t>
  </si>
  <si>
    <t>Celia</t>
  </si>
  <si>
    <t>BONNAFOUX</t>
  </si>
  <si>
    <t>Flory</t>
  </si>
  <si>
    <t>GUIBOUT</t>
  </si>
  <si>
    <t>Toulon</t>
  </si>
  <si>
    <t>Floriane</t>
  </si>
  <si>
    <t>1er tour Championnat Régional SUD</t>
  </si>
  <si>
    <t>AUTRAN</t>
  </si>
  <si>
    <t>PATOURAUX</t>
  </si>
  <si>
    <t>Esteban</t>
  </si>
  <si>
    <t>CHANUT</t>
  </si>
  <si>
    <t>Leo</t>
  </si>
  <si>
    <t>RASOLONFONDRAIBE</t>
  </si>
  <si>
    <t>Rija</t>
  </si>
  <si>
    <t xml:space="preserve">MENDEZ </t>
  </si>
  <si>
    <t>Arnaud</t>
  </si>
  <si>
    <t>ORTUNIO</t>
  </si>
  <si>
    <t>Vincent</t>
  </si>
  <si>
    <t>ASPTT DRAGUIGNAN</t>
  </si>
  <si>
    <t>ABRIL</t>
  </si>
  <si>
    <t>FOUR</t>
  </si>
  <si>
    <t>NACCARI</t>
  </si>
  <si>
    <t>Natale</t>
  </si>
  <si>
    <t>GAALOUL</t>
  </si>
  <si>
    <t>Sami</t>
  </si>
  <si>
    <t>CHEPIS</t>
  </si>
  <si>
    <t>Mickael</t>
  </si>
  <si>
    <t xml:space="preserve">POLITI </t>
  </si>
  <si>
    <t>Baptiste</t>
  </si>
  <si>
    <t>MORVAN</t>
  </si>
  <si>
    <t>FERRY</t>
  </si>
  <si>
    <t>Killian</t>
  </si>
  <si>
    <t xml:space="preserve">OLIER </t>
  </si>
  <si>
    <t>Thibault</t>
  </si>
  <si>
    <t>MILAN</t>
  </si>
  <si>
    <t>DEFIANAS</t>
  </si>
  <si>
    <t>COMBE</t>
  </si>
  <si>
    <t>Florent</t>
  </si>
  <si>
    <t>LANGLOIS</t>
  </si>
  <si>
    <t>ALBENGA</t>
  </si>
  <si>
    <t>Nicolas</t>
  </si>
  <si>
    <t>BOUTIER</t>
  </si>
  <si>
    <t>Hugo</t>
  </si>
  <si>
    <t>VITIELLO</t>
  </si>
  <si>
    <t>REY</t>
  </si>
  <si>
    <t>Dorian</t>
  </si>
  <si>
    <t>KARSTEN</t>
  </si>
  <si>
    <t>NICOLAS</t>
  </si>
  <si>
    <t>GAMBA</t>
  </si>
  <si>
    <t>SKROBOWSKI</t>
  </si>
  <si>
    <t>DANIEL</t>
  </si>
  <si>
    <t>POL</t>
  </si>
  <si>
    <t>ANTHONY</t>
  </si>
  <si>
    <t>Istres</t>
  </si>
  <si>
    <t>SEBASTIEN</t>
  </si>
  <si>
    <t>BAUDRY</t>
  </si>
  <si>
    <t>MARC</t>
  </si>
  <si>
    <t>SAVOLDELLI</t>
  </si>
  <si>
    <t>FRANCOIS</t>
  </si>
  <si>
    <t>JEAN MARC</t>
  </si>
  <si>
    <t>JOAN</t>
  </si>
  <si>
    <t>LAURENT</t>
  </si>
  <si>
    <t>DA COSTA</t>
  </si>
  <si>
    <t>TIAGO</t>
  </si>
  <si>
    <t>SCOTTO</t>
  </si>
  <si>
    <t>ROMAIN</t>
  </si>
  <si>
    <t>DONGÉ</t>
  </si>
  <si>
    <t>JOSEPH</t>
  </si>
  <si>
    <t>DAMIEN</t>
  </si>
  <si>
    <t>SIRVEN</t>
  </si>
  <si>
    <t>GUILLAUME</t>
  </si>
  <si>
    <t xml:space="preserve"> --</t>
  </si>
  <si>
    <t>DEMATTEI-DUBOS</t>
  </si>
  <si>
    <t>HARDOUIN</t>
  </si>
  <si>
    <t>EDOUARD</t>
  </si>
  <si>
    <t>VILLANO</t>
  </si>
  <si>
    <t>LUIGI</t>
  </si>
  <si>
    <t>Villeneuve-Loubet</t>
  </si>
  <si>
    <t>CHARLOTTE</t>
  </si>
  <si>
    <t>EEAR MONTEUX</t>
  </si>
  <si>
    <t>MARION</t>
  </si>
  <si>
    <t>MARIE ANNE</t>
  </si>
  <si>
    <t>PAGE</t>
  </si>
  <si>
    <t>LOUISIANE</t>
  </si>
  <si>
    <t>PAYET</t>
  </si>
  <si>
    <t>Loane</t>
  </si>
  <si>
    <t>Tournooi International Denis Randon</t>
  </si>
  <si>
    <t>Clermont L'Héraut</t>
  </si>
  <si>
    <t>Tournoi International Denis Randon</t>
  </si>
  <si>
    <t>ARBONA</t>
  </si>
  <si>
    <t>ROMANE</t>
  </si>
  <si>
    <t>Coupe Bernard Garcia</t>
  </si>
  <si>
    <t xml:space="preserve">BAILLIEUX </t>
  </si>
  <si>
    <t>CYRIL</t>
  </si>
  <si>
    <t xml:space="preserve">RIBAUDO </t>
  </si>
  <si>
    <t>SAMUEL</t>
  </si>
  <si>
    <t>TERRISSE</t>
  </si>
  <si>
    <t>Emmanuelle</t>
  </si>
  <si>
    <t>AS MONACO</t>
  </si>
  <si>
    <t>BRIZE</t>
  </si>
  <si>
    <t>ORTEGA</t>
  </si>
  <si>
    <t>CANESTRIER</t>
  </si>
  <si>
    <t>Jean</t>
  </si>
  <si>
    <t>RAMOS</t>
  </si>
  <si>
    <t>BATTAGLIA</t>
  </si>
  <si>
    <t>MC</t>
  </si>
  <si>
    <t>Tramelan</t>
  </si>
  <si>
    <t>Franconville</t>
  </si>
  <si>
    <t>MAZOUZ</t>
  </si>
  <si>
    <t>ATTIA</t>
  </si>
  <si>
    <t>Séverine</t>
  </si>
  <si>
    <t>Rou</t>
  </si>
  <si>
    <t>MARCHAL</t>
  </si>
  <si>
    <t>Orléans</t>
  </si>
  <si>
    <t>49ème Challenge "210"</t>
  </si>
  <si>
    <t>RIBAUDO</t>
  </si>
  <si>
    <t>BAILLIEUX</t>
  </si>
  <si>
    <t>Samuel</t>
  </si>
  <si>
    <t>MARTINEZ</t>
  </si>
  <si>
    <t>2ème Challenge Avenir</t>
  </si>
  <si>
    <t>Monteux</t>
  </si>
  <si>
    <t>TOUPET</t>
  </si>
  <si>
    <t>Christine</t>
  </si>
  <si>
    <t>CHAUMEIL</t>
  </si>
  <si>
    <t>Marie</t>
  </si>
  <si>
    <t>ISTRES Sport</t>
  </si>
  <si>
    <t>Romane</t>
  </si>
  <si>
    <t>Charlotte</t>
  </si>
  <si>
    <t>CHEVILLARD</t>
  </si>
  <si>
    <t>Pauline</t>
  </si>
  <si>
    <t>VERNET</t>
  </si>
  <si>
    <t>Sandra</t>
  </si>
  <si>
    <t>TEAM HALTERO LIFT</t>
  </si>
  <si>
    <t>Clémence</t>
  </si>
  <si>
    <t>MEMBRE</t>
  </si>
  <si>
    <t>Tatiana</t>
  </si>
  <si>
    <t>HUYNH</t>
  </si>
  <si>
    <t>BUONO</t>
  </si>
  <si>
    <t>GAMONDES</t>
  </si>
  <si>
    <t>Cendrine</t>
  </si>
  <si>
    <t>REYNAUD</t>
  </si>
  <si>
    <t>Viviane</t>
  </si>
  <si>
    <t>EKEDAHL</t>
  </si>
  <si>
    <t>Annika</t>
  </si>
  <si>
    <t>Edouard</t>
  </si>
  <si>
    <t>BORDE</t>
  </si>
  <si>
    <t>NUNEZ</t>
  </si>
  <si>
    <t>Jérémy</t>
  </si>
  <si>
    <t>TEYSSIER</t>
  </si>
  <si>
    <t>David</t>
  </si>
  <si>
    <t>CHAUBET</t>
  </si>
  <si>
    <t>Jean Paul</t>
  </si>
  <si>
    <t>ESPINOLA</t>
  </si>
  <si>
    <t>Manuel</t>
  </si>
  <si>
    <t>BATTESTINI</t>
  </si>
  <si>
    <t>Alban</t>
  </si>
  <si>
    <t>BONICI MORENO</t>
  </si>
  <si>
    <t>Sebastien</t>
  </si>
  <si>
    <t>CHC MONDRAGON</t>
  </si>
  <si>
    <t>PACYGA</t>
  </si>
  <si>
    <t>ZAMUDIO</t>
  </si>
  <si>
    <t>BARAKET</t>
  </si>
  <si>
    <t>Seif</t>
  </si>
  <si>
    <t>LECALVE</t>
  </si>
  <si>
    <t>Laurent</t>
  </si>
  <si>
    <t>CHENET</t>
  </si>
  <si>
    <t>Ariel</t>
  </si>
  <si>
    <t>SEDES</t>
  </si>
  <si>
    <t>Yannick</t>
  </si>
  <si>
    <t>CHM COGOLIN</t>
  </si>
  <si>
    <t>LLORENS</t>
  </si>
  <si>
    <t>Mathieu</t>
  </si>
  <si>
    <t>PETEL</t>
  </si>
  <si>
    <t>Aymeric</t>
  </si>
  <si>
    <t>CROSFIT FREJUS</t>
  </si>
  <si>
    <t>TOURNEUR</t>
  </si>
  <si>
    <t>Axel</t>
  </si>
  <si>
    <t>Draguignan</t>
  </si>
  <si>
    <t xml:space="preserve">JUSTINIEN </t>
  </si>
  <si>
    <t>Eddy</t>
  </si>
  <si>
    <t xml:space="preserve">GETTE </t>
  </si>
  <si>
    <t xml:space="preserve">MANFRIN </t>
  </si>
  <si>
    <t>Igor</t>
  </si>
  <si>
    <t xml:space="preserve"> - </t>
  </si>
  <si>
    <t>BURSI</t>
  </si>
  <si>
    <t>Regis</t>
  </si>
  <si>
    <t>N'GUYEN</t>
  </si>
  <si>
    <t>Tai</t>
  </si>
  <si>
    <t>PERI</t>
  </si>
  <si>
    <t>BAUDOUX</t>
  </si>
  <si>
    <t>DELAGE</t>
  </si>
  <si>
    <t>Lylian</t>
  </si>
  <si>
    <t>D'INGRADO</t>
  </si>
  <si>
    <t>Toni</t>
  </si>
  <si>
    <t xml:space="preserve">NGANGA </t>
  </si>
  <si>
    <t>CASTAGNA</t>
  </si>
  <si>
    <t>CROSSFIT HYERES</t>
  </si>
  <si>
    <t>MAATOUG</t>
  </si>
  <si>
    <t>COUTELET</t>
  </si>
  <si>
    <t xml:space="preserve">MAILLOT </t>
  </si>
  <si>
    <t>CLAIR</t>
  </si>
  <si>
    <t>Sandie</t>
  </si>
  <si>
    <t>Beatrcice</t>
  </si>
  <si>
    <t>Letitia</t>
  </si>
  <si>
    <t>ORENGO</t>
  </si>
  <si>
    <t>MANUEL</t>
  </si>
  <si>
    <t>ERIC</t>
  </si>
  <si>
    <t>JULIEN</t>
  </si>
  <si>
    <t>CAMPS</t>
  </si>
  <si>
    <t>ROLANDO</t>
  </si>
  <si>
    <t>JONATHAN</t>
  </si>
  <si>
    <t>DESRUMEAUX</t>
  </si>
  <si>
    <t>LANDRAIN</t>
  </si>
  <si>
    <t>Menton</t>
  </si>
  <si>
    <t xml:space="preserve">TERRISSE </t>
  </si>
  <si>
    <t>EMMANUELLE</t>
  </si>
  <si>
    <t>MARDIN</t>
  </si>
  <si>
    <t>EVELYN</t>
  </si>
  <si>
    <t>SU</t>
  </si>
  <si>
    <t>VIRGINIE</t>
  </si>
  <si>
    <t>CHMYKOV</t>
  </si>
  <si>
    <t>OKSANA</t>
  </si>
  <si>
    <t xml:space="preserve">PASTA </t>
  </si>
  <si>
    <t>JENNIFER</t>
  </si>
  <si>
    <t>3ème journée Championnat de France des Clubs</t>
  </si>
  <si>
    <t>Dijon</t>
  </si>
  <si>
    <t>LEBLANC-BAZINET</t>
  </si>
  <si>
    <t>Rachel</t>
  </si>
  <si>
    <t>Vaulx-en-Velin</t>
  </si>
  <si>
    <t>Thibaut</t>
  </si>
  <si>
    <t>Neuilly</t>
  </si>
  <si>
    <t>Rueil</t>
  </si>
  <si>
    <t>Luxueil</t>
  </si>
  <si>
    <t>Bourg-de-Péage</t>
  </si>
  <si>
    <t>Comines</t>
  </si>
  <si>
    <t>2ème journée Championnat de France des Clubs</t>
  </si>
  <si>
    <t>1ère journée Championnat de France des Clubs</t>
  </si>
  <si>
    <t>Rosendaël</t>
  </si>
  <si>
    <t>Haguenau</t>
  </si>
  <si>
    <t>Saleux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</si>
</sst>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yy"/>
    <numFmt numFmtId="167" formatCode="[$-40C]d\-mmm\-yy;@"/>
    <numFmt numFmtId="168" formatCode="dd/mm/yy;@"/>
  </numFmts>
  <fonts count="5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26"/>
      <color theme="0"/>
      <name val="Arial"/>
      <family val="2"/>
    </font>
    <font>
      <b/>
      <sz val="14"/>
      <color rgb="FF0000FF"/>
      <name val="Arial"/>
      <family val="2"/>
    </font>
    <font>
      <b/>
      <sz val="14"/>
      <color rgb="FFFF00FF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33CC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8"/>
      <color indexed="8"/>
      <name val="Arial"/>
      <family val="2"/>
    </font>
    <font>
      <b/>
      <sz val="14"/>
      <color rgb="FFFF0000"/>
      <name val="Arial"/>
      <family val="2"/>
    </font>
    <font>
      <sz val="18"/>
      <color rgb="FF0000FF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8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140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/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/>
      <right/>
      <top style="dashed">
        <color rgb="FF666699"/>
      </top>
      <bottom style="dashed">
        <color rgb="FF666699"/>
      </bottom>
      <diagonal/>
    </border>
    <border>
      <left/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/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/>
      <top style="dashed">
        <color rgb="FF666699"/>
      </top>
      <bottom/>
      <diagonal/>
    </border>
    <border>
      <left style="thin">
        <color rgb="FF666699"/>
      </left>
      <right style="hair">
        <color rgb="FF666699"/>
      </right>
      <top style="dashed">
        <color rgb="FF666699"/>
      </top>
      <bottom/>
      <diagonal/>
    </border>
    <border>
      <left/>
      <right/>
      <top style="dashed">
        <color rgb="FF666699"/>
      </top>
      <bottom/>
      <diagonal/>
    </border>
    <border>
      <left/>
      <right style="thin">
        <color rgb="FF666699"/>
      </right>
      <top style="dashed">
        <color rgb="FF666699"/>
      </top>
      <bottom/>
      <diagonal/>
    </border>
    <border>
      <left/>
      <right style="medium">
        <color rgb="FF666699"/>
      </right>
      <top style="dashed">
        <color rgb="FF666699"/>
      </top>
      <bottom/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/>
      <diagonal/>
    </border>
    <border>
      <left style="hair">
        <color rgb="FF666699"/>
      </left>
      <right style="hair">
        <color rgb="FF666699"/>
      </right>
      <top style="dashed">
        <color rgb="FF666699"/>
      </top>
      <bottom/>
      <diagonal/>
    </border>
    <border>
      <left style="hair">
        <color theme="5" tint="-0.24994659260841701"/>
      </left>
      <right style="medium">
        <color theme="5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666699"/>
      </left>
      <right style="thin">
        <color rgb="FF666699"/>
      </right>
      <top style="dashed">
        <color indexed="64"/>
      </top>
      <bottom style="dashed">
        <color rgb="FF666699"/>
      </bottom>
      <diagonal/>
    </border>
    <border>
      <left style="thin">
        <color rgb="FF666699"/>
      </left>
      <right/>
      <top style="dashed">
        <color indexed="64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indexed="64"/>
      </top>
      <bottom style="dashed">
        <color rgb="FF666699"/>
      </bottom>
      <diagonal/>
    </border>
    <border>
      <left/>
      <right/>
      <top style="dashed">
        <color indexed="64"/>
      </top>
      <bottom style="dashed">
        <color rgb="FF666699"/>
      </bottom>
      <diagonal/>
    </border>
    <border>
      <left/>
      <right style="thin">
        <color rgb="FF666699"/>
      </right>
      <top style="dashed">
        <color indexed="64"/>
      </top>
      <bottom style="dashed">
        <color rgb="FF666699"/>
      </bottom>
      <diagonal/>
    </border>
    <border>
      <left/>
      <right style="medium">
        <color rgb="FF666699"/>
      </right>
      <top style="dashed">
        <color indexed="64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indexed="64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indexed="64"/>
      </top>
      <bottom style="dashed">
        <color rgb="FF666699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indexed="64"/>
      </top>
      <bottom style="dashed">
        <color theme="5" tint="-0.24994659260841701"/>
      </bottom>
      <diagonal/>
    </border>
    <border>
      <left style="hair">
        <color rgb="FF666699"/>
      </left>
      <right style="hair">
        <color theme="5" tint="-0.24994659260841701"/>
      </right>
      <top style="dashed">
        <color indexed="64"/>
      </top>
      <bottom style="dashed">
        <color rgb="FF666699"/>
      </bottom>
      <diagonal/>
    </border>
    <border>
      <left style="thin">
        <color indexed="64"/>
      </left>
      <right style="thin">
        <color rgb="FF666699"/>
      </right>
      <top style="dashed">
        <color indexed="64"/>
      </top>
      <bottom style="dashed">
        <color rgb="FF666699"/>
      </bottom>
      <diagonal/>
    </border>
    <border>
      <left style="thin">
        <color indexed="64"/>
      </left>
      <right style="hair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hair">
        <color indexed="64"/>
      </left>
      <right style="thin">
        <color indexed="64"/>
      </right>
      <top style="medium">
        <color theme="5" tint="-0.24994659260841701"/>
      </top>
      <bottom style="dashed">
        <color rgb="FF666699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medium">
        <color theme="5" tint="-0.2499465926084170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 style="dashed">
        <color theme="1"/>
      </left>
      <right style="thin">
        <color indexed="64"/>
      </right>
      <top style="dashed">
        <color theme="1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1"/>
      </bottom>
      <diagonal/>
    </border>
    <border>
      <left style="dashed">
        <color theme="5" tint="-0.24994659260841701"/>
      </left>
      <right style="thin">
        <color indexed="64"/>
      </right>
      <top style="dashed">
        <color theme="5" tint="-0.2499465926084170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auto="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thin">
        <color indexed="64"/>
      </right>
      <top style="dashed">
        <color auto="1"/>
      </top>
      <bottom style="dashed">
        <color theme="5" tint="-0.24994659260841701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dashed">
        <color rgb="FF666699"/>
      </right>
      <top style="medium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 style="medium">
        <color rgb="FF666699"/>
      </top>
      <bottom style="dashed">
        <color rgb="FF666699"/>
      </bottom>
      <diagonal/>
    </border>
    <border>
      <left style="dashed">
        <color rgb="FF666699"/>
      </left>
      <right style="dashed">
        <color rgb="FF666699"/>
      </right>
      <top style="medium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dashed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dashed">
        <color rgb="FF666699"/>
      </left>
      <right style="dashed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dashed">
        <color rgb="FF666699"/>
      </left>
      <right style="dashed">
        <color rgb="FF666699"/>
      </right>
      <top/>
      <bottom style="dashed">
        <color rgb="FF666699"/>
      </bottom>
      <diagonal/>
    </border>
    <border>
      <left style="thin">
        <color rgb="FF666699"/>
      </left>
      <right/>
      <top style="medium">
        <color rgb="FF666699"/>
      </top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hair">
        <color rgb="FF666699"/>
      </right>
      <top style="medium">
        <color rgb="FF666699"/>
      </top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dashed">
        <color rgb="FF666699"/>
      </bottom>
      <diagonal/>
    </border>
    <border>
      <left style="thin">
        <color rgb="FF666699"/>
      </left>
      <right/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/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hair">
        <color rgb="FF666699"/>
      </left>
      <right style="hair">
        <color rgb="FF666699"/>
      </right>
      <top style="dashed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 style="medium">
        <color rgb="FF666699"/>
      </bottom>
      <diagonal/>
    </border>
    <border>
      <left style="thin">
        <color rgb="FF666699"/>
      </left>
      <right/>
      <top/>
      <bottom style="dashed">
        <color rgb="FF666699"/>
      </bottom>
      <diagonal/>
    </border>
    <border>
      <left style="thin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/>
      <bottom style="dashed">
        <color rgb="FF666699"/>
      </bottom>
      <diagonal/>
    </border>
    <border>
      <left style="medium">
        <color rgb="FF666699"/>
      </left>
      <right style="hair">
        <color rgb="FF666699"/>
      </right>
      <top/>
      <bottom style="dashed">
        <color rgb="FF666699"/>
      </bottom>
      <diagonal/>
    </border>
    <border>
      <left style="hair">
        <color rgb="FF666699"/>
      </left>
      <right style="thin">
        <color rgb="FF666699"/>
      </right>
      <top style="dashed">
        <color rgb="FF666699"/>
      </top>
      <bottom/>
      <diagonal/>
    </border>
    <border>
      <left style="thin">
        <color rgb="FF666699"/>
      </left>
      <right style="medium">
        <color rgb="FF666699"/>
      </right>
      <top style="dashed">
        <color rgb="FF666699"/>
      </top>
      <bottom/>
      <diagonal/>
    </border>
    <border>
      <left style="medium">
        <color rgb="FF666699"/>
      </left>
      <right style="thin">
        <color rgb="FF666699"/>
      </right>
      <top style="dashed">
        <color rgb="FF666699"/>
      </top>
      <bottom/>
      <diagonal/>
    </border>
    <border>
      <left style="medium">
        <color rgb="FF666699"/>
      </left>
      <right/>
      <top style="dashed">
        <color rgb="FF666699"/>
      </top>
      <bottom/>
      <diagonal/>
    </border>
    <border>
      <left style="medium">
        <color rgb="FF666699"/>
      </left>
      <right/>
      <top style="dashed">
        <color rgb="FF666699"/>
      </top>
      <bottom style="dashed">
        <color rgb="FF666699"/>
      </bottom>
      <diagonal/>
    </border>
    <border>
      <left/>
      <right/>
      <top style="medium">
        <color rgb="FF666699"/>
      </top>
      <bottom style="dashed">
        <color rgb="FF666699"/>
      </bottom>
      <diagonal/>
    </border>
    <border>
      <left/>
      <right style="thin">
        <color rgb="FF666699"/>
      </right>
      <top style="medium">
        <color rgb="FF666699"/>
      </top>
      <bottom style="dashed">
        <color rgb="FF666699"/>
      </bottom>
      <diagonal/>
    </border>
    <border>
      <left/>
      <right style="medium">
        <color rgb="FF666699"/>
      </right>
      <top style="medium">
        <color rgb="FF666699"/>
      </top>
      <bottom style="dashed">
        <color rgb="FF666699"/>
      </bottom>
      <diagonal/>
    </border>
    <border>
      <left/>
      <right/>
      <top/>
      <bottom style="dashed">
        <color rgb="FF666699"/>
      </bottom>
      <diagonal/>
    </border>
    <border>
      <left/>
      <right style="thin">
        <color rgb="FF666699"/>
      </right>
      <top/>
      <bottom style="dashed">
        <color rgb="FF666699"/>
      </bottom>
      <diagonal/>
    </border>
    <border>
      <left/>
      <right style="medium">
        <color rgb="FF666699"/>
      </right>
      <top/>
      <bottom style="dashed">
        <color rgb="FF666699"/>
      </bottom>
      <diagonal/>
    </border>
    <border>
      <left/>
      <right/>
      <top style="dashed">
        <color rgb="FF666699"/>
      </top>
      <bottom style="medium">
        <color rgb="FF666699"/>
      </bottom>
      <diagonal/>
    </border>
    <border>
      <left/>
      <right style="medium">
        <color rgb="FF666699"/>
      </right>
      <top style="dashed">
        <color rgb="FF666699"/>
      </top>
      <bottom style="medium">
        <color rgb="FF666699"/>
      </bottom>
      <diagonal/>
    </border>
  </borders>
  <cellStyleXfs count="3">
    <xf numFmtId="0" fontId="0" fillId="0" borderId="0"/>
    <xf numFmtId="0" fontId="17" fillId="0" borderId="0"/>
    <xf numFmtId="0" fontId="29" fillId="0" borderId="0"/>
  </cellStyleXfs>
  <cellXfs count="413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66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18" fillId="10" borderId="0" xfId="0" applyFont="1" applyFill="1"/>
    <xf numFmtId="0" fontId="18" fillId="10" borderId="0" xfId="0" applyFont="1" applyFill="1" applyBorder="1"/>
    <xf numFmtId="0" fontId="17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3" fillId="2" borderId="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14" fillId="11" borderId="9" xfId="0" applyFont="1" applyFill="1" applyBorder="1" applyAlignment="1" applyProtection="1">
      <alignment horizontal="center" vertical="center"/>
    </xf>
    <xf numFmtId="164" fontId="14" fillId="11" borderId="9" xfId="0" applyNumberFormat="1" applyFont="1" applyFill="1" applyBorder="1" applyAlignment="1" applyProtection="1">
      <alignment horizontal="center" vertical="center"/>
    </xf>
    <xf numFmtId="164" fontId="14" fillId="11" borderId="10" xfId="0" applyNumberFormat="1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 applyProtection="1">
      <alignment horizontal="center" vertical="center"/>
    </xf>
    <xf numFmtId="164" fontId="14" fillId="11" borderId="1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164" fontId="14" fillId="11" borderId="12" xfId="0" applyNumberFormat="1" applyFont="1" applyFill="1" applyBorder="1" applyAlignment="1" applyProtection="1">
      <alignment horizontal="center" vertical="center"/>
    </xf>
    <xf numFmtId="164" fontId="14" fillId="11" borderId="13" xfId="0" applyNumberFormat="1" applyFont="1" applyFill="1" applyBorder="1" applyAlignment="1" applyProtection="1">
      <alignment horizontal="center" vertical="center"/>
    </xf>
    <xf numFmtId="0" fontId="14" fillId="11" borderId="14" xfId="0" applyFont="1" applyFill="1" applyBorder="1" applyAlignment="1" applyProtection="1">
      <alignment horizontal="center" vertical="center"/>
    </xf>
    <xf numFmtId="0" fontId="0" fillId="0" borderId="0" xfId="0" applyFill="1"/>
    <xf numFmtId="1" fontId="0" fillId="0" borderId="0" xfId="0" applyNumberFormat="1" applyFill="1"/>
    <xf numFmtId="1" fontId="7" fillId="12" borderId="1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9" fillId="2" borderId="9" xfId="0" applyNumberFormat="1" applyFont="1" applyFill="1" applyBorder="1" applyAlignment="1" applyProtection="1">
      <alignment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1" fontId="10" fillId="2" borderId="9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2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4" fillId="8" borderId="0" xfId="0" applyFont="1" applyFill="1" applyAlignment="1">
      <alignment horizontal="center"/>
    </xf>
    <xf numFmtId="0" fontId="14" fillId="11" borderId="9" xfId="0" applyFont="1" applyFill="1" applyBorder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  <protection locked="0" hidden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Border="1" applyAlignment="1" applyProtection="1">
      <alignment horizontal="center" vertical="center" textRotation="90"/>
    </xf>
    <xf numFmtId="0" fontId="16" fillId="11" borderId="8" xfId="0" applyFont="1" applyFill="1" applyBorder="1" applyAlignment="1" applyProtection="1">
      <alignment horizontal="center" vertical="center"/>
    </xf>
    <xf numFmtId="0" fontId="25" fillId="2" borderId="9" xfId="0" applyFont="1" applyFill="1" applyBorder="1" applyAlignment="1" applyProtection="1">
      <alignment horizontal="center" vertical="center" textRotation="90"/>
    </xf>
    <xf numFmtId="0" fontId="30" fillId="0" borderId="16" xfId="0" applyFont="1" applyBorder="1" applyAlignment="1">
      <alignment horizontal="center"/>
    </xf>
    <xf numFmtId="0" fontId="31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2" fillId="0" borderId="20" xfId="2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168" fontId="36" fillId="0" borderId="20" xfId="0" applyNumberFormat="1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25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1" fontId="38" fillId="3" borderId="0" xfId="0" applyNumberFormat="1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horizontal="center" vertical="center"/>
      <protection locked="0" hidden="1"/>
    </xf>
    <xf numFmtId="0" fontId="38" fillId="3" borderId="0" xfId="0" applyFont="1" applyFill="1" applyAlignment="1" applyProtection="1">
      <alignment vertical="center"/>
      <protection locked="0" hidden="1"/>
    </xf>
    <xf numFmtId="0" fontId="38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38" fillId="3" borderId="0" xfId="0" applyFont="1" applyFill="1" applyBorder="1" applyAlignment="1">
      <alignment vertical="center"/>
    </xf>
    <xf numFmtId="168" fontId="1" fillId="2" borderId="0" xfId="0" applyNumberFormat="1" applyFont="1" applyFill="1" applyAlignment="1" applyProtection="1">
      <alignment horizontal="center" vertical="center"/>
      <protection locked="0" hidden="1"/>
    </xf>
    <xf numFmtId="168" fontId="3" fillId="2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8" fontId="5" fillId="2" borderId="2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37" fillId="0" borderId="24" xfId="2" applyNumberFormat="1" applyFont="1" applyFill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8" fillId="11" borderId="9" xfId="0" applyFont="1" applyFill="1" applyBorder="1" applyAlignment="1" applyProtection="1">
      <alignment horizontal="center" vertical="center"/>
    </xf>
    <xf numFmtId="168" fontId="2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8" fontId="39" fillId="0" borderId="26" xfId="2" applyNumberFormat="1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center" vertical="center"/>
    </xf>
    <xf numFmtId="0" fontId="39" fillId="0" borderId="27" xfId="2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4" fillId="11" borderId="9" xfId="0" applyFont="1" applyFill="1" applyBorder="1" applyAlignment="1" applyProtection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8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1" fontId="7" fillId="12" borderId="15" xfId="0" applyNumberFormat="1" applyFont="1" applyFill="1" applyBorder="1" applyAlignment="1" applyProtection="1">
      <alignment horizontal="center" vertical="center"/>
    </xf>
    <xf numFmtId="1" fontId="21" fillId="2" borderId="28" xfId="0" applyNumberFormat="1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2" fontId="11" fillId="2" borderId="30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3" fillId="2" borderId="31" xfId="0" applyFont="1" applyFill="1" applyBorder="1" applyAlignment="1" applyProtection="1">
      <alignment horizontal="center" vertical="center"/>
      <protection locked="0"/>
    </xf>
    <xf numFmtId="164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3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19" fillId="2" borderId="36" xfId="0" applyNumberFormat="1" applyFont="1" applyFill="1" applyBorder="1" applyAlignment="1" applyProtection="1">
      <alignment horizontal="center" vertical="center"/>
      <protection locked="0"/>
    </xf>
    <xf numFmtId="1" fontId="40" fillId="2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7" xfId="0" applyNumberFormat="1" applyFont="1" applyFill="1" applyBorder="1" applyAlignment="1" applyProtection="1">
      <alignment horizontal="center" vertical="center"/>
      <protection locked="0"/>
    </xf>
    <xf numFmtId="1" fontId="40" fillId="14" borderId="38" xfId="0" applyNumberFormat="1" applyFont="1" applyFill="1" applyBorder="1" applyAlignment="1" applyProtection="1">
      <alignment horizontal="center" vertical="center"/>
      <protection locked="0"/>
    </xf>
    <xf numFmtId="1" fontId="40" fillId="14" borderId="39" xfId="0" applyNumberFormat="1" applyFont="1" applyFill="1" applyBorder="1" applyAlignment="1" applyProtection="1">
      <alignment horizontal="center" vertical="center"/>
      <protection locked="0"/>
    </xf>
    <xf numFmtId="1" fontId="40" fillId="2" borderId="37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42" fillId="2" borderId="31" xfId="0" applyFont="1" applyFill="1" applyBorder="1" applyAlignment="1" applyProtection="1">
      <alignment horizontal="center" vertical="center"/>
      <protection locked="0"/>
    </xf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5" xfId="0" applyNumberFormat="1" applyFont="1" applyFill="1" applyBorder="1" applyAlignment="1" applyProtection="1">
      <alignment horizontal="center" vertical="center"/>
      <protection locked="0"/>
    </xf>
    <xf numFmtId="1" fontId="43" fillId="14" borderId="37" xfId="0" applyNumberFormat="1" applyFont="1" applyFill="1" applyBorder="1" applyAlignment="1" applyProtection="1">
      <alignment horizontal="center" vertical="center"/>
      <protection locked="0"/>
    </xf>
    <xf numFmtId="1" fontId="43" fillId="14" borderId="38" xfId="0" applyNumberFormat="1" applyFont="1" applyFill="1" applyBorder="1" applyAlignment="1" applyProtection="1">
      <alignment horizontal="center" vertical="center"/>
      <protection locked="0"/>
    </xf>
    <xf numFmtId="1" fontId="33" fillId="2" borderId="32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center" vertical="center"/>
    </xf>
    <xf numFmtId="2" fontId="45" fillId="2" borderId="36" xfId="0" applyNumberFormat="1" applyFont="1" applyFill="1" applyBorder="1" applyAlignment="1" applyProtection="1">
      <alignment horizontal="center" vertical="center"/>
      <protection locked="0"/>
    </xf>
    <xf numFmtId="2" fontId="44" fillId="0" borderId="17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2" fillId="0" borderId="16" xfId="2" applyFont="1" applyFill="1" applyBorder="1" applyAlignment="1" applyProtection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42" fillId="2" borderId="40" xfId="0" applyFont="1" applyFill="1" applyBorder="1" applyAlignment="1" applyProtection="1">
      <alignment horizontal="center" vertical="center"/>
      <protection locked="0"/>
    </xf>
    <xf numFmtId="164" fontId="9" fillId="2" borderId="41" xfId="0" applyNumberFormat="1" applyFont="1" applyFill="1" applyBorder="1" applyAlignment="1" applyProtection="1">
      <alignment horizontal="center" vertical="center"/>
      <protection locked="0"/>
    </xf>
    <xf numFmtId="164" fontId="3" fillId="2" borderId="42" xfId="0" applyNumberFormat="1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vertical="center"/>
      <protection locked="0"/>
    </xf>
    <xf numFmtId="1" fontId="2" fillId="2" borderId="41" xfId="0" applyNumberFormat="1" applyFont="1" applyFill="1" applyBorder="1" applyAlignment="1" applyProtection="1">
      <alignment horizontal="center" vertical="center"/>
      <protection locked="0"/>
    </xf>
    <xf numFmtId="164" fontId="9" fillId="2" borderId="44" xfId="0" applyNumberFormat="1" applyFont="1" applyFill="1" applyBorder="1" applyAlignment="1" applyProtection="1">
      <alignment horizontal="center" vertical="center"/>
      <protection locked="0"/>
    </xf>
    <xf numFmtId="2" fontId="19" fillId="2" borderId="45" xfId="0" applyNumberFormat="1" applyFont="1" applyFill="1" applyBorder="1" applyAlignment="1" applyProtection="1">
      <alignment horizontal="center" vertical="center"/>
      <protection locked="0"/>
    </xf>
    <xf numFmtId="1" fontId="40" fillId="14" borderId="46" xfId="0" applyNumberFormat="1" applyFont="1" applyFill="1" applyBorder="1" applyAlignment="1" applyProtection="1">
      <alignment horizontal="center" vertical="center"/>
      <protection locked="0"/>
    </xf>
    <xf numFmtId="1" fontId="40" fillId="14" borderId="47" xfId="0" applyNumberFormat="1" applyFont="1" applyFill="1" applyBorder="1" applyAlignment="1" applyProtection="1">
      <alignment horizontal="center" vertical="center"/>
      <protection locked="0"/>
    </xf>
    <xf numFmtId="1" fontId="7" fillId="12" borderId="48" xfId="0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 applyProtection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42" fillId="2" borderId="50" xfId="0" applyFont="1" applyFill="1" applyBorder="1" applyAlignment="1" applyProtection="1">
      <alignment horizontal="center" vertical="center"/>
      <protection locked="0"/>
    </xf>
    <xf numFmtId="164" fontId="9" fillId="2" borderId="51" xfId="0" applyNumberFormat="1" applyFont="1" applyFill="1" applyBorder="1" applyAlignment="1" applyProtection="1">
      <alignment horizontal="center" vertical="center"/>
      <protection locked="0"/>
    </xf>
    <xf numFmtId="164" fontId="3" fillId="2" borderId="52" xfId="0" applyNumberFormat="1" applyFont="1" applyFill="1" applyBorder="1" applyAlignment="1" applyProtection="1">
      <alignment horizontal="left" vertical="center"/>
      <protection locked="0"/>
    </xf>
    <xf numFmtId="0" fontId="3" fillId="2" borderId="53" xfId="0" applyFont="1" applyFill="1" applyBorder="1" applyAlignment="1" applyProtection="1">
      <alignment vertical="center"/>
      <protection locked="0"/>
    </xf>
    <xf numFmtId="1" fontId="2" fillId="2" borderId="51" xfId="0" applyNumberFormat="1" applyFont="1" applyFill="1" applyBorder="1" applyAlignment="1" applyProtection="1">
      <alignment horizontal="center" vertical="center"/>
      <protection locked="0"/>
    </xf>
    <xf numFmtId="164" fontId="9" fillId="2" borderId="54" xfId="0" applyNumberFormat="1" applyFont="1" applyFill="1" applyBorder="1" applyAlignment="1" applyProtection="1">
      <alignment horizontal="center" vertical="center"/>
      <protection locked="0"/>
    </xf>
    <xf numFmtId="2" fontId="19" fillId="2" borderId="55" xfId="0" applyNumberFormat="1" applyFont="1" applyFill="1" applyBorder="1" applyAlignment="1" applyProtection="1">
      <alignment horizontal="center" vertical="center"/>
      <protection locked="0"/>
    </xf>
    <xf numFmtId="1" fontId="40" fillId="14" borderId="56" xfId="0" applyNumberFormat="1" applyFont="1" applyFill="1" applyBorder="1" applyAlignment="1" applyProtection="1">
      <alignment horizontal="center" vertical="center"/>
      <protection locked="0"/>
    </xf>
    <xf numFmtId="1" fontId="40" fillId="14" borderId="57" xfId="0" applyNumberFormat="1" applyFont="1" applyFill="1" applyBorder="1" applyAlignment="1" applyProtection="1">
      <alignment horizontal="center" vertical="center"/>
      <protection locked="0"/>
    </xf>
    <xf numFmtId="1" fontId="7" fillId="12" borderId="58" xfId="0" applyNumberFormat="1" applyFont="1" applyFill="1" applyBorder="1" applyAlignment="1" applyProtection="1">
      <alignment horizontal="center" vertical="center"/>
    </xf>
    <xf numFmtId="1" fontId="40" fillId="14" borderId="59" xfId="0" applyNumberFormat="1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164" fontId="2" fillId="2" borderId="41" xfId="0" applyNumberFormat="1" applyFont="1" applyFill="1" applyBorder="1" applyAlignment="1" applyProtection="1">
      <alignment horizontal="center" vertical="center"/>
      <protection locked="0"/>
    </xf>
    <xf numFmtId="164" fontId="2" fillId="2" borderId="44" xfId="0" applyNumberFormat="1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>
      <alignment horizontal="center" vertical="center"/>
    </xf>
    <xf numFmtId="0" fontId="23" fillId="2" borderId="50" xfId="0" applyFont="1" applyFill="1" applyBorder="1" applyAlignment="1" applyProtection="1">
      <alignment horizontal="center" vertical="center"/>
      <protection locked="0"/>
    </xf>
    <xf numFmtId="164" fontId="2" fillId="2" borderId="51" xfId="0" applyNumberFormat="1" applyFont="1" applyFill="1" applyBorder="1" applyAlignment="1" applyProtection="1">
      <alignment horizontal="center" vertical="center"/>
      <protection locked="0"/>
    </xf>
    <xf numFmtId="164" fontId="2" fillId="2" borderId="54" xfId="0" applyNumberFormat="1" applyFont="1" applyFill="1" applyBorder="1" applyAlignment="1" applyProtection="1">
      <alignment horizontal="center" vertical="center"/>
      <protection locked="0"/>
    </xf>
    <xf numFmtId="1" fontId="33" fillId="2" borderId="41" xfId="0" applyNumberFormat="1" applyFont="1" applyFill="1" applyBorder="1" applyAlignment="1" applyProtection="1">
      <alignment horizontal="center" vertical="center"/>
      <protection locked="0"/>
    </xf>
    <xf numFmtId="2" fontId="45" fillId="2" borderId="45" xfId="0" applyNumberFormat="1" applyFont="1" applyFill="1" applyBorder="1" applyAlignment="1" applyProtection="1">
      <alignment horizontal="center" vertical="center"/>
      <protection locked="0"/>
    </xf>
    <xf numFmtId="1" fontId="33" fillId="2" borderId="51" xfId="0" applyNumberFormat="1" applyFont="1" applyFill="1" applyBorder="1" applyAlignment="1" applyProtection="1">
      <alignment horizontal="center" vertical="center"/>
      <protection locked="0"/>
    </xf>
    <xf numFmtId="2" fontId="45" fillId="2" borderId="55" xfId="0" applyNumberFormat="1" applyFont="1" applyFill="1" applyBorder="1" applyAlignment="1" applyProtection="1">
      <alignment horizontal="center" vertical="center"/>
      <protection locked="0"/>
    </xf>
    <xf numFmtId="0" fontId="33" fillId="2" borderId="31" xfId="0" applyFont="1" applyFill="1" applyBorder="1" applyAlignment="1" applyProtection="1">
      <alignment horizontal="center" vertical="center"/>
      <protection locked="0"/>
    </xf>
    <xf numFmtId="0" fontId="33" fillId="2" borderId="40" xfId="0" applyFont="1" applyFill="1" applyBorder="1" applyAlignment="1" applyProtection="1">
      <alignment horizontal="center" vertical="center"/>
      <protection locked="0"/>
    </xf>
    <xf numFmtId="0" fontId="33" fillId="2" borderId="50" xfId="0" applyFont="1" applyFill="1" applyBorder="1" applyAlignment="1" applyProtection="1">
      <alignment horizontal="center" vertical="center"/>
      <protection locked="0"/>
    </xf>
    <xf numFmtId="0" fontId="32" fillId="0" borderId="61" xfId="0" applyFont="1" applyBorder="1" applyAlignment="1">
      <alignment vertical="center"/>
    </xf>
    <xf numFmtId="0" fontId="32" fillId="0" borderId="62" xfId="0" applyFont="1" applyBorder="1" applyAlignment="1">
      <alignment vertical="center"/>
    </xf>
    <xf numFmtId="164" fontId="33" fillId="2" borderId="33" xfId="0" applyNumberFormat="1" applyFont="1" applyFill="1" applyBorder="1" applyAlignment="1" applyProtection="1">
      <alignment horizontal="left" vertical="center"/>
      <protection locked="0"/>
    </xf>
    <xf numFmtId="0" fontId="33" fillId="2" borderId="34" xfId="0" applyFont="1" applyFill="1" applyBorder="1" applyAlignment="1" applyProtection="1">
      <alignment vertical="center"/>
      <protection locked="0"/>
    </xf>
    <xf numFmtId="164" fontId="33" fillId="2" borderId="42" xfId="0" applyNumberFormat="1" applyFont="1" applyFill="1" applyBorder="1" applyAlignment="1" applyProtection="1">
      <alignment horizontal="left" vertical="center"/>
      <protection locked="0"/>
    </xf>
    <xf numFmtId="0" fontId="33" fillId="2" borderId="43" xfId="0" applyFont="1" applyFill="1" applyBorder="1" applyAlignment="1" applyProtection="1">
      <alignment vertical="center"/>
      <protection locked="0"/>
    </xf>
    <xf numFmtId="164" fontId="33" fillId="2" borderId="52" xfId="0" applyNumberFormat="1" applyFont="1" applyFill="1" applyBorder="1" applyAlignment="1" applyProtection="1">
      <alignment horizontal="left" vertical="center"/>
      <protection locked="0"/>
    </xf>
    <xf numFmtId="0" fontId="33" fillId="2" borderId="53" xfId="0" applyFont="1" applyFill="1" applyBorder="1" applyAlignment="1" applyProtection="1">
      <alignment vertical="center"/>
      <protection locked="0"/>
    </xf>
    <xf numFmtId="0" fontId="46" fillId="14" borderId="19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" fontId="40" fillId="3" borderId="38" xfId="0" applyNumberFormat="1" applyFont="1" applyFill="1" applyBorder="1" applyAlignment="1" applyProtection="1">
      <alignment horizontal="center" vertical="center"/>
      <protection locked="0"/>
    </xf>
    <xf numFmtId="0" fontId="46" fillId="14" borderId="63" xfId="0" applyFont="1" applyFill="1" applyBorder="1" applyAlignment="1">
      <alignment horizontal="center"/>
    </xf>
    <xf numFmtId="0" fontId="46" fillId="14" borderId="64" xfId="0" applyFont="1" applyFill="1" applyBorder="1" applyAlignment="1">
      <alignment horizontal="center"/>
    </xf>
    <xf numFmtId="0" fontId="43" fillId="14" borderId="65" xfId="0" applyFont="1" applyFill="1" applyBorder="1" applyAlignment="1">
      <alignment horizontal="center"/>
    </xf>
    <xf numFmtId="0" fontId="46" fillId="14" borderId="66" xfId="0" applyFont="1" applyFill="1" applyBorder="1" applyAlignment="1">
      <alignment horizontal="center"/>
    </xf>
    <xf numFmtId="0" fontId="46" fillId="14" borderId="67" xfId="0" applyFont="1" applyFill="1" applyBorder="1" applyAlignment="1">
      <alignment horizontal="center"/>
    </xf>
    <xf numFmtId="0" fontId="43" fillId="14" borderId="68" xfId="0" applyFont="1" applyFill="1" applyBorder="1" applyAlignment="1">
      <alignment horizontal="center"/>
    </xf>
    <xf numFmtId="0" fontId="46" fillId="14" borderId="72" xfId="0" applyFont="1" applyFill="1" applyBorder="1" applyAlignment="1">
      <alignment horizontal="center"/>
    </xf>
    <xf numFmtId="0" fontId="46" fillId="14" borderId="73" xfId="0" applyFont="1" applyFill="1" applyBorder="1" applyAlignment="1">
      <alignment horizontal="center"/>
    </xf>
    <xf numFmtId="0" fontId="46" fillId="14" borderId="74" xfId="0" applyFont="1" applyFill="1" applyBorder="1" applyAlignment="1">
      <alignment horizontal="center"/>
    </xf>
    <xf numFmtId="0" fontId="46" fillId="14" borderId="75" xfId="0" applyFont="1" applyFill="1" applyBorder="1" applyAlignment="1">
      <alignment horizontal="center"/>
    </xf>
    <xf numFmtId="0" fontId="46" fillId="14" borderId="76" xfId="0" applyFont="1" applyFill="1" applyBorder="1" applyAlignment="1">
      <alignment horizontal="center"/>
    </xf>
    <xf numFmtId="0" fontId="46" fillId="14" borderId="77" xfId="0" applyFont="1" applyFill="1" applyBorder="1" applyAlignment="1">
      <alignment horizontal="center"/>
    </xf>
    <xf numFmtId="0" fontId="35" fillId="0" borderId="81" xfId="0" applyFont="1" applyBorder="1" applyAlignment="1">
      <alignment horizontal="center" vertical="center"/>
    </xf>
    <xf numFmtId="0" fontId="31" fillId="0" borderId="81" xfId="0" applyFont="1" applyBorder="1" applyAlignment="1">
      <alignment vertical="center"/>
    </xf>
    <xf numFmtId="0" fontId="30" fillId="0" borderId="81" xfId="0" applyFont="1" applyBorder="1" applyAlignment="1">
      <alignment horizontal="center" vertical="center"/>
    </xf>
    <xf numFmtId="0" fontId="32" fillId="0" borderId="81" xfId="0" applyFont="1" applyBorder="1" applyAlignment="1">
      <alignment vertical="center"/>
    </xf>
    <xf numFmtId="0" fontId="32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2" fontId="44" fillId="0" borderId="81" xfId="0" applyNumberFormat="1" applyFont="1" applyBorder="1" applyAlignment="1">
      <alignment horizontal="center" vertical="center"/>
    </xf>
    <xf numFmtId="0" fontId="46" fillId="14" borderId="63" xfId="0" applyFont="1" applyFill="1" applyBorder="1" applyAlignment="1">
      <alignment horizontal="center" vertical="center"/>
    </xf>
    <xf numFmtId="0" fontId="46" fillId="14" borderId="64" xfId="0" applyFont="1" applyFill="1" applyBorder="1" applyAlignment="1">
      <alignment horizontal="center" vertical="center"/>
    </xf>
    <xf numFmtId="0" fontId="43" fillId="14" borderId="65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46" fillId="14" borderId="83" xfId="0" applyFont="1" applyFill="1" applyBorder="1" applyAlignment="1">
      <alignment horizontal="center" vertical="center"/>
    </xf>
    <xf numFmtId="0" fontId="46" fillId="14" borderId="84" xfId="0" applyFont="1" applyFill="1" applyBorder="1" applyAlignment="1">
      <alignment horizontal="center" vertical="center"/>
    </xf>
    <xf numFmtId="0" fontId="46" fillId="14" borderId="85" xfId="0" applyFont="1" applyFill="1" applyBorder="1" applyAlignment="1">
      <alignment horizontal="center" vertical="center"/>
    </xf>
    <xf numFmtId="0" fontId="46" fillId="14" borderId="69" xfId="0" applyFont="1" applyFill="1" applyBorder="1" applyAlignment="1">
      <alignment horizontal="center" vertical="center"/>
    </xf>
    <xf numFmtId="0" fontId="46" fillId="14" borderId="70" xfId="0" applyFont="1" applyFill="1" applyBorder="1" applyAlignment="1">
      <alignment horizontal="center" vertical="center"/>
    </xf>
    <xf numFmtId="0" fontId="46" fillId="14" borderId="71" xfId="0" applyFont="1" applyFill="1" applyBorder="1" applyAlignment="1">
      <alignment horizontal="center" vertical="center"/>
    </xf>
    <xf numFmtId="0" fontId="46" fillId="14" borderId="78" xfId="0" applyFont="1" applyFill="1" applyBorder="1" applyAlignment="1">
      <alignment horizontal="center" vertical="center"/>
    </xf>
    <xf numFmtId="0" fontId="46" fillId="14" borderId="79" xfId="0" applyFont="1" applyFill="1" applyBorder="1" applyAlignment="1">
      <alignment horizontal="center" vertical="center"/>
    </xf>
    <xf numFmtId="0" fontId="46" fillId="14" borderId="80" xfId="0" applyFont="1" applyFill="1" applyBorder="1" applyAlignment="1">
      <alignment horizontal="center" vertical="center"/>
    </xf>
    <xf numFmtId="1" fontId="40" fillId="3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86" xfId="0" applyFont="1" applyFill="1" applyBorder="1" applyAlignment="1">
      <alignment horizontal="center" vertical="center"/>
    </xf>
    <xf numFmtId="164" fontId="47" fillId="2" borderId="86" xfId="0" applyNumberFormat="1" applyFont="1" applyFill="1" applyBorder="1" applyAlignment="1" applyProtection="1">
      <alignment horizontal="center" vertical="center"/>
      <protection locked="0"/>
    </xf>
    <xf numFmtId="164" fontId="48" fillId="2" borderId="87" xfId="0" applyNumberFormat="1" applyFont="1" applyFill="1" applyBorder="1" applyAlignment="1" applyProtection="1">
      <alignment horizontal="left" vertical="center"/>
      <protection locked="0"/>
    </xf>
    <xf numFmtId="0" fontId="3" fillId="2" borderId="88" xfId="0" applyFont="1" applyFill="1" applyBorder="1" applyAlignment="1" applyProtection="1">
      <alignment vertical="center"/>
      <protection locked="0"/>
    </xf>
    <xf numFmtId="1" fontId="47" fillId="2" borderId="86" xfId="0" applyNumberFormat="1" applyFont="1" applyFill="1" applyBorder="1" applyAlignment="1" applyProtection="1">
      <alignment horizontal="center" vertical="center"/>
      <protection locked="0"/>
    </xf>
    <xf numFmtId="2" fontId="19" fillId="2" borderId="89" xfId="0" applyNumberFormat="1" applyFont="1" applyFill="1" applyBorder="1" applyAlignment="1" applyProtection="1">
      <alignment horizontal="center" vertical="center"/>
      <protection locked="0"/>
    </xf>
    <xf numFmtId="1" fontId="40" fillId="14" borderId="90" xfId="0" applyNumberFormat="1" applyFont="1" applyFill="1" applyBorder="1" applyAlignment="1" applyProtection="1">
      <alignment horizontal="center" vertical="center"/>
      <protection locked="0"/>
    </xf>
    <xf numFmtId="1" fontId="40" fillId="14" borderId="91" xfId="0" applyNumberFormat="1" applyFont="1" applyFill="1" applyBorder="1" applyAlignment="1" applyProtection="1">
      <alignment horizontal="center" vertical="center"/>
      <protection locked="0"/>
    </xf>
    <xf numFmtId="1" fontId="40" fillId="14" borderId="92" xfId="0" applyNumberFormat="1" applyFont="1" applyFill="1" applyBorder="1" applyAlignment="1" applyProtection="1">
      <alignment horizontal="center" vertical="center"/>
      <protection locked="0"/>
    </xf>
    <xf numFmtId="1" fontId="40" fillId="14" borderId="93" xfId="0" applyNumberFormat="1" applyFont="1" applyFill="1" applyBorder="1" applyAlignment="1" applyProtection="1">
      <alignment horizontal="center" vertical="center"/>
      <protection locked="0"/>
    </xf>
    <xf numFmtId="1" fontId="40" fillId="2" borderId="88" xfId="0" applyNumberFormat="1" applyFont="1" applyFill="1" applyBorder="1" applyAlignment="1" applyProtection="1">
      <alignment horizontal="center" vertical="center"/>
      <protection locked="0"/>
    </xf>
    <xf numFmtId="1" fontId="21" fillId="2" borderId="94" xfId="0" applyNumberFormat="1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2" fontId="11" fillId="2" borderId="89" xfId="0" applyNumberFormat="1" applyFont="1" applyFill="1" applyBorder="1" applyAlignment="1">
      <alignment horizontal="center" vertical="center"/>
    </xf>
    <xf numFmtId="164" fontId="47" fillId="2" borderId="31" xfId="0" applyNumberFormat="1" applyFont="1" applyFill="1" applyBorder="1" applyAlignment="1" applyProtection="1">
      <alignment horizontal="center" vertical="center"/>
      <protection locked="0"/>
    </xf>
    <xf numFmtId="164" fontId="48" fillId="2" borderId="95" xfId="0" applyNumberFormat="1" applyFont="1" applyFill="1" applyBorder="1" applyAlignment="1" applyProtection="1">
      <alignment horizontal="left" vertical="center"/>
      <protection locked="0"/>
    </xf>
    <xf numFmtId="0" fontId="3" fillId="2" borderId="96" xfId="0" applyFont="1" applyFill="1" applyBorder="1" applyAlignment="1" applyProtection="1">
      <alignment vertical="center"/>
      <protection locked="0"/>
    </xf>
    <xf numFmtId="1" fontId="47" fillId="2" borderId="31" xfId="0" applyNumberFormat="1" applyFont="1" applyFill="1" applyBorder="1" applyAlignment="1" applyProtection="1">
      <alignment horizontal="center" vertical="center"/>
      <protection locked="0"/>
    </xf>
    <xf numFmtId="2" fontId="19" fillId="2" borderId="97" xfId="0" applyNumberFormat="1" applyFont="1" applyFill="1" applyBorder="1" applyAlignment="1" applyProtection="1">
      <alignment horizontal="center" vertical="center"/>
      <protection locked="0"/>
    </xf>
    <xf numFmtId="1" fontId="40" fillId="14" borderId="98" xfId="0" applyNumberFormat="1" applyFont="1" applyFill="1" applyBorder="1" applyAlignment="1" applyProtection="1">
      <alignment horizontal="center" vertical="center"/>
      <protection locked="0"/>
    </xf>
    <xf numFmtId="1" fontId="40" fillId="14" borderId="99" xfId="0" applyNumberFormat="1" applyFont="1" applyFill="1" applyBorder="1" applyAlignment="1" applyProtection="1">
      <alignment horizontal="center" vertical="center"/>
      <protection locked="0"/>
    </xf>
    <xf numFmtId="1" fontId="40" fillId="14" borderId="96" xfId="0" applyNumberFormat="1" applyFont="1" applyFill="1" applyBorder="1" applyAlignment="1" applyProtection="1">
      <alignment horizontal="center" vertical="center"/>
      <protection locked="0"/>
    </xf>
    <xf numFmtId="1" fontId="21" fillId="2" borderId="100" xfId="0" applyNumberFormat="1" applyFont="1" applyFill="1" applyBorder="1" applyAlignment="1">
      <alignment horizontal="center" vertical="center"/>
    </xf>
    <xf numFmtId="2" fontId="11" fillId="2" borderId="97" xfId="0" applyNumberFormat="1" applyFont="1" applyFill="1" applyBorder="1" applyAlignment="1">
      <alignment horizontal="center" vertical="center"/>
    </xf>
    <xf numFmtId="1" fontId="40" fillId="2" borderId="96" xfId="0" applyNumberFormat="1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>
      <alignment horizontal="center" vertical="center"/>
    </xf>
    <xf numFmtId="164" fontId="47" fillId="2" borderId="101" xfId="0" applyNumberFormat="1" applyFont="1" applyFill="1" applyBorder="1" applyAlignment="1" applyProtection="1">
      <alignment horizontal="center" vertical="center"/>
      <protection locked="0"/>
    </xf>
    <xf numFmtId="164" fontId="48" fillId="2" borderId="102" xfId="0" applyNumberFormat="1" applyFont="1" applyFill="1" applyBorder="1" applyAlignment="1" applyProtection="1">
      <alignment horizontal="left" vertical="center"/>
      <protection locked="0"/>
    </xf>
    <xf numFmtId="0" fontId="3" fillId="2" borderId="103" xfId="0" applyFont="1" applyFill="1" applyBorder="1" applyAlignment="1" applyProtection="1">
      <alignment vertical="center"/>
      <protection locked="0"/>
    </xf>
    <xf numFmtId="1" fontId="47" fillId="2" borderId="101" xfId="0" applyNumberFormat="1" applyFont="1" applyFill="1" applyBorder="1" applyAlignment="1" applyProtection="1">
      <alignment horizontal="center" vertical="center"/>
      <protection locked="0"/>
    </xf>
    <xf numFmtId="2" fontId="19" fillId="2" borderId="104" xfId="0" applyNumberFormat="1" applyFont="1" applyFill="1" applyBorder="1" applyAlignment="1" applyProtection="1">
      <alignment horizontal="center" vertical="center"/>
      <protection locked="0"/>
    </xf>
    <xf numFmtId="1" fontId="40" fillId="14" borderId="105" xfId="0" applyNumberFormat="1" applyFont="1" applyFill="1" applyBorder="1" applyAlignment="1" applyProtection="1">
      <alignment horizontal="center" vertical="center"/>
      <protection locked="0"/>
    </xf>
    <xf numFmtId="1" fontId="40" fillId="14" borderId="106" xfId="0" applyNumberFormat="1" applyFont="1" applyFill="1" applyBorder="1" applyAlignment="1" applyProtection="1">
      <alignment horizontal="center" vertical="center"/>
      <protection locked="0"/>
    </xf>
    <xf numFmtId="1" fontId="40" fillId="14" borderId="103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164" fontId="47" fillId="2" borderId="29" xfId="0" applyNumberFormat="1" applyFont="1" applyFill="1" applyBorder="1" applyAlignment="1" applyProtection="1">
      <alignment horizontal="center" vertical="center"/>
      <protection locked="0"/>
    </xf>
    <xf numFmtId="164" fontId="48" fillId="2" borderId="107" xfId="0" applyNumberFormat="1" applyFont="1" applyFill="1" applyBorder="1" applyAlignment="1" applyProtection="1">
      <alignment horizontal="left" vertical="center"/>
      <protection locked="0"/>
    </xf>
    <xf numFmtId="0" fontId="3" fillId="2" borderId="92" xfId="0" applyFont="1" applyFill="1" applyBorder="1" applyAlignment="1" applyProtection="1">
      <alignment vertical="center"/>
      <protection locked="0"/>
    </xf>
    <xf numFmtId="1" fontId="47" fillId="2" borderId="29" xfId="0" applyNumberFormat="1" applyFont="1" applyFill="1" applyBorder="1" applyAlignment="1" applyProtection="1">
      <alignment horizontal="center" vertical="center"/>
      <protection locked="0"/>
    </xf>
    <xf numFmtId="2" fontId="19" fillId="2" borderId="30" xfId="0" applyNumberFormat="1" applyFont="1" applyFill="1" applyBorder="1" applyAlignment="1" applyProtection="1">
      <alignment horizontal="center" vertical="center"/>
      <protection locked="0"/>
    </xf>
    <xf numFmtId="1" fontId="40" fillId="14" borderId="109" xfId="0" applyNumberFormat="1" applyFont="1" applyFill="1" applyBorder="1" applyAlignment="1" applyProtection="1">
      <alignment horizontal="center" vertical="center"/>
      <protection locked="0"/>
    </xf>
    <xf numFmtId="1" fontId="40" fillId="2" borderId="92" xfId="0" applyNumberFormat="1" applyFont="1" applyFill="1" applyBorder="1" applyAlignment="1" applyProtection="1">
      <alignment horizontal="center" vertical="center"/>
      <protection locked="0"/>
    </xf>
    <xf numFmtId="1" fontId="40" fillId="2" borderId="103" xfId="0" applyNumberFormat="1" applyFont="1" applyFill="1" applyBorder="1" applyAlignment="1" applyProtection="1">
      <alignment horizontal="center" vertical="center"/>
      <protection locked="0"/>
    </xf>
    <xf numFmtId="0" fontId="2" fillId="2" borderId="110" xfId="0" applyFont="1" applyFill="1" applyBorder="1" applyAlignment="1">
      <alignment horizontal="center" vertical="center"/>
    </xf>
    <xf numFmtId="164" fontId="48" fillId="2" borderId="111" xfId="0" applyNumberFormat="1" applyFont="1" applyFill="1" applyBorder="1" applyAlignment="1" applyProtection="1">
      <alignment horizontal="left" vertical="center"/>
      <protection locked="0"/>
    </xf>
    <xf numFmtId="0" fontId="3" fillId="2" borderId="112" xfId="0" applyFont="1" applyFill="1" applyBorder="1" applyAlignment="1" applyProtection="1">
      <alignment vertical="center"/>
      <protection locked="0"/>
    </xf>
    <xf numFmtId="1" fontId="40" fillId="14" borderId="113" xfId="0" applyNumberFormat="1" applyFont="1" applyFill="1" applyBorder="1" applyAlignment="1" applyProtection="1">
      <alignment horizontal="center" vertical="center"/>
      <protection locked="0"/>
    </xf>
    <xf numFmtId="1" fontId="40" fillId="14" borderId="114" xfId="0" applyNumberFormat="1" applyFont="1" applyFill="1" applyBorder="1" applyAlignment="1" applyProtection="1">
      <alignment horizontal="center" vertical="center"/>
      <protection locked="0"/>
    </xf>
    <xf numFmtId="1" fontId="40" fillId="2" borderId="114" xfId="0" applyNumberFormat="1" applyFont="1" applyFill="1" applyBorder="1" applyAlignment="1" applyProtection="1">
      <alignment horizontal="center" vertical="center"/>
      <protection locked="0"/>
    </xf>
    <xf numFmtId="0" fontId="6" fillId="2" borderId="10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48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115" xfId="0" applyFont="1" applyFill="1" applyBorder="1" applyAlignment="1" applyProtection="1">
      <alignment vertical="center"/>
      <protection locked="0"/>
    </xf>
    <xf numFmtId="164" fontId="49" fillId="3" borderId="33" xfId="0" applyNumberFormat="1" applyFont="1" applyFill="1" applyBorder="1" applyAlignment="1" applyProtection="1">
      <alignment horizontal="left" vertical="center"/>
      <protection locked="0"/>
    </xf>
    <xf numFmtId="1" fontId="47" fillId="2" borderId="32" xfId="0" applyNumberFormat="1" applyFont="1" applyFill="1" applyBorder="1" applyAlignment="1" applyProtection="1">
      <alignment horizontal="center" vertical="center"/>
      <protection locked="0"/>
    </xf>
    <xf numFmtId="164" fontId="47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2" borderId="116" xfId="0" applyFont="1" applyFill="1" applyBorder="1" applyAlignment="1">
      <alignment horizontal="center" vertical="center"/>
    </xf>
    <xf numFmtId="164" fontId="48" fillId="2" borderId="117" xfId="0" applyNumberFormat="1" applyFont="1" applyFill="1" applyBorder="1" applyAlignment="1" applyProtection="1">
      <alignment horizontal="left" vertical="center"/>
      <protection locked="0"/>
    </xf>
    <xf numFmtId="0" fontId="3" fillId="2" borderId="118" xfId="0" applyFont="1" applyFill="1" applyBorder="1" applyAlignment="1" applyProtection="1">
      <alignment vertical="center"/>
      <protection locked="0"/>
    </xf>
    <xf numFmtId="164" fontId="47" fillId="2" borderId="119" xfId="0" applyNumberFormat="1" applyFont="1" applyFill="1" applyBorder="1" applyAlignment="1" applyProtection="1">
      <alignment horizontal="center" vertical="center"/>
      <protection locked="0"/>
    </xf>
    <xf numFmtId="1" fontId="40" fillId="2" borderId="120" xfId="0" applyNumberFormat="1" applyFont="1" applyFill="1" applyBorder="1" applyAlignment="1" applyProtection="1">
      <alignment horizontal="center" vertical="center"/>
      <protection locked="0"/>
    </xf>
    <xf numFmtId="1" fontId="40" fillId="14" borderId="121" xfId="0" applyNumberFormat="1" applyFont="1" applyFill="1" applyBorder="1" applyAlignment="1" applyProtection="1">
      <alignment horizontal="center" vertical="center"/>
      <protection locked="0"/>
    </xf>
    <xf numFmtId="1" fontId="40" fillId="14" borderId="120" xfId="0" applyNumberFormat="1" applyFont="1" applyFill="1" applyBorder="1" applyAlignment="1" applyProtection="1">
      <alignment horizontal="center" vertical="center"/>
      <protection locked="0"/>
    </xf>
    <xf numFmtId="1" fontId="21" fillId="2" borderId="122" xfId="0" applyNumberFormat="1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2" fontId="11" fillId="2" borderId="104" xfId="0" applyNumberFormat="1" applyFont="1" applyFill="1" applyBorder="1" applyAlignment="1">
      <alignment horizontal="center" vertical="center"/>
    </xf>
    <xf numFmtId="0" fontId="2" fillId="2" borderId="123" xfId="0" applyFont="1" applyFill="1" applyBorder="1" applyAlignment="1">
      <alignment horizontal="center" vertical="center"/>
    </xf>
    <xf numFmtId="164" fontId="48" fillId="2" borderId="124" xfId="0" applyNumberFormat="1" applyFont="1" applyFill="1" applyBorder="1" applyAlignment="1" applyProtection="1">
      <alignment horizontal="left" vertical="center"/>
      <protection locked="0"/>
    </xf>
    <xf numFmtId="0" fontId="3" fillId="2" borderId="125" xfId="0" applyFont="1" applyFill="1" applyBorder="1" applyAlignment="1" applyProtection="1">
      <alignment vertical="center"/>
      <protection locked="0"/>
    </xf>
    <xf numFmtId="1" fontId="40" fillId="14" borderId="126" xfId="0" applyNumberFormat="1" applyFont="1" applyFill="1" applyBorder="1" applyAlignment="1" applyProtection="1">
      <alignment horizontal="center" vertical="center"/>
      <protection locked="0"/>
    </xf>
    <xf numFmtId="1" fontId="40" fillId="2" borderId="39" xfId="0" applyNumberFormat="1" applyFont="1" applyFill="1" applyBorder="1" applyAlignment="1" applyProtection="1">
      <alignment horizontal="center" vertical="center"/>
      <protection locked="0"/>
    </xf>
    <xf numFmtId="1" fontId="47" fillId="2" borderId="116" xfId="0" applyNumberFormat="1" applyFont="1" applyFill="1" applyBorder="1" applyAlignment="1" applyProtection="1">
      <alignment horizontal="center" vertical="center"/>
      <protection locked="0"/>
    </xf>
    <xf numFmtId="1" fontId="40" fillId="2" borderId="121" xfId="0" applyNumberFormat="1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164" fontId="47" fillId="2" borderId="40" xfId="0" applyNumberFormat="1" applyFont="1" applyFill="1" applyBorder="1" applyAlignment="1" applyProtection="1">
      <alignment horizontal="center" vertical="center"/>
      <protection locked="0"/>
    </xf>
    <xf numFmtId="164" fontId="48" fillId="2" borderId="42" xfId="0" applyNumberFormat="1" applyFont="1" applyFill="1" applyBorder="1" applyAlignment="1" applyProtection="1">
      <alignment horizontal="left" vertical="center"/>
      <protection locked="0"/>
    </xf>
    <xf numFmtId="0" fontId="3" fillId="2" borderId="127" xfId="0" applyFont="1" applyFill="1" applyBorder="1" applyAlignment="1" applyProtection="1">
      <alignment vertical="center"/>
      <protection locked="0"/>
    </xf>
    <xf numFmtId="1" fontId="47" fillId="2" borderId="41" xfId="0" applyNumberFormat="1" applyFont="1" applyFill="1" applyBorder="1" applyAlignment="1" applyProtection="1">
      <alignment horizontal="center" vertical="center"/>
      <protection locked="0"/>
    </xf>
    <xf numFmtId="164" fontId="47" fillId="2" borderId="44" xfId="0" applyNumberFormat="1" applyFont="1" applyFill="1" applyBorder="1" applyAlignment="1" applyProtection="1">
      <alignment horizontal="center" vertical="center"/>
      <protection locked="0"/>
    </xf>
    <xf numFmtId="2" fontId="19" fillId="2" borderId="128" xfId="0" applyNumberFormat="1" applyFont="1" applyFill="1" applyBorder="1" applyAlignment="1" applyProtection="1">
      <alignment horizontal="center" vertical="center"/>
      <protection locked="0"/>
    </xf>
    <xf numFmtId="1" fontId="40" fillId="2" borderId="47" xfId="0" applyNumberFormat="1" applyFont="1" applyFill="1" applyBorder="1" applyAlignment="1" applyProtection="1">
      <alignment horizontal="center" vertical="center"/>
      <protection locked="0"/>
    </xf>
    <xf numFmtId="1" fontId="21" fillId="2" borderId="12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2" fontId="11" fillId="2" borderId="128" xfId="0" applyNumberFormat="1" applyFont="1" applyFill="1" applyBorder="1" applyAlignment="1">
      <alignment horizontal="center" vertical="center"/>
    </xf>
    <xf numFmtId="1" fontId="40" fillId="2" borderId="46" xfId="0" applyNumberFormat="1" applyFont="1" applyFill="1" applyBorder="1" applyAlignment="1" applyProtection="1">
      <alignment horizontal="center" vertical="center"/>
      <protection locked="0"/>
    </xf>
    <xf numFmtId="164" fontId="19" fillId="2" borderId="35" xfId="0" applyNumberFormat="1" applyFont="1" applyFill="1" applyBorder="1" applyAlignment="1" applyProtection="1">
      <alignment horizontal="center" vertical="center"/>
      <protection locked="0"/>
    </xf>
    <xf numFmtId="164" fontId="19" fillId="2" borderId="119" xfId="0" applyNumberFormat="1" applyFont="1" applyFill="1" applyBorder="1" applyAlignment="1" applyProtection="1">
      <alignment horizontal="center" vertical="center"/>
      <protection locked="0"/>
    </xf>
    <xf numFmtId="164" fontId="19" fillId="2" borderId="44" xfId="0" applyNumberFormat="1" applyFont="1" applyFill="1" applyBorder="1" applyAlignment="1" applyProtection="1">
      <alignment horizontal="center" vertical="center"/>
      <protection locked="0"/>
    </xf>
    <xf numFmtId="1" fontId="40" fillId="2" borderId="91" xfId="0" applyNumberFormat="1" applyFont="1" applyFill="1" applyBorder="1" applyAlignment="1" applyProtection="1">
      <alignment horizontal="center" vertical="center"/>
      <protection locked="0"/>
    </xf>
    <xf numFmtId="1" fontId="40" fillId="14" borderId="88" xfId="0" applyNumberFormat="1" applyFont="1" applyFill="1" applyBorder="1" applyAlignment="1" applyProtection="1">
      <alignment horizontal="center" vertical="center"/>
      <protection locked="0"/>
    </xf>
    <xf numFmtId="1" fontId="40" fillId="2" borderId="99" xfId="0" applyNumberFormat="1" applyFont="1" applyFill="1" applyBorder="1" applyAlignment="1" applyProtection="1">
      <alignment horizontal="center" vertical="center"/>
      <protection locked="0"/>
    </xf>
    <xf numFmtId="1" fontId="40" fillId="2" borderId="106" xfId="0" applyNumberFormat="1" applyFont="1" applyFill="1" applyBorder="1" applyAlignment="1" applyProtection="1">
      <alignment horizontal="center" vertical="center"/>
      <protection locked="0"/>
    </xf>
    <xf numFmtId="0" fontId="46" fillId="14" borderId="72" xfId="0" applyFont="1" applyFill="1" applyBorder="1" applyAlignment="1">
      <alignment horizontal="center" vertical="center"/>
    </xf>
    <xf numFmtId="0" fontId="46" fillId="14" borderId="73" xfId="0" applyFont="1" applyFill="1" applyBorder="1" applyAlignment="1">
      <alignment horizontal="center" vertical="center"/>
    </xf>
    <xf numFmtId="0" fontId="46" fillId="14" borderId="74" xfId="0" applyFont="1" applyFill="1" applyBorder="1" applyAlignment="1">
      <alignment horizontal="center" vertical="center"/>
    </xf>
    <xf numFmtId="0" fontId="2" fillId="2" borderId="130" xfId="0" applyFont="1" applyFill="1" applyBorder="1" applyAlignment="1">
      <alignment horizontal="center" vertical="center"/>
    </xf>
    <xf numFmtId="0" fontId="23" fillId="2" borderId="86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131" xfId="0" applyFont="1" applyFill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3" fillId="2" borderId="101" xfId="0" applyFont="1" applyFill="1" applyBorder="1" applyAlignment="1" applyProtection="1">
      <alignment horizontal="center" vertical="center"/>
      <protection locked="0"/>
    </xf>
    <xf numFmtId="0" fontId="23" fillId="3" borderId="86" xfId="0" applyFont="1" applyFill="1" applyBorder="1" applyAlignment="1" applyProtection="1">
      <alignment horizontal="center" vertical="center"/>
      <protection locked="0"/>
    </xf>
    <xf numFmtId="0" fontId="46" fillId="14" borderId="66" xfId="0" applyFont="1" applyFill="1" applyBorder="1" applyAlignment="1">
      <alignment horizontal="center" vertical="center"/>
    </xf>
    <xf numFmtId="0" fontId="46" fillId="14" borderId="67" xfId="0" applyFont="1" applyFill="1" applyBorder="1" applyAlignment="1">
      <alignment horizontal="center" vertical="center"/>
    </xf>
    <xf numFmtId="0" fontId="43" fillId="14" borderId="68" xfId="0" applyFont="1" applyFill="1" applyBorder="1" applyAlignment="1">
      <alignment horizontal="center" vertical="center"/>
    </xf>
    <xf numFmtId="0" fontId="46" fillId="14" borderId="75" xfId="0" applyFont="1" applyFill="1" applyBorder="1" applyAlignment="1">
      <alignment horizontal="center" vertical="center"/>
    </xf>
    <xf numFmtId="0" fontId="46" fillId="14" borderId="76" xfId="0" applyFont="1" applyFill="1" applyBorder="1" applyAlignment="1">
      <alignment horizontal="center" vertical="center"/>
    </xf>
    <xf numFmtId="0" fontId="46" fillId="14" borderId="7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164" fontId="2" fillId="3" borderId="32" xfId="0" applyNumberFormat="1" applyFont="1" applyFill="1" applyBorder="1" applyAlignment="1" applyProtection="1">
      <alignment horizontal="center" vertical="center"/>
      <protection locked="0"/>
    </xf>
    <xf numFmtId="164" fontId="3" fillId="3" borderId="33" xfId="0" applyNumberFormat="1" applyFont="1" applyFill="1" applyBorder="1" applyAlignment="1" applyProtection="1">
      <alignment horizontal="left" vertical="center"/>
      <protection locked="0"/>
    </xf>
    <xf numFmtId="0" fontId="3" fillId="3" borderId="34" xfId="0" applyFont="1" applyFill="1" applyBorder="1" applyAlignment="1" applyProtection="1">
      <alignment vertical="center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2" fontId="19" fillId="3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110" xfId="0" applyNumberFormat="1" applyFont="1" applyFill="1" applyBorder="1" applyAlignment="1" applyProtection="1">
      <alignment horizontal="center" vertical="center"/>
      <protection locked="0"/>
    </xf>
    <xf numFmtId="164" fontId="3" fillId="2" borderId="111" xfId="0" applyNumberFormat="1" applyFont="1" applyFill="1" applyBorder="1" applyAlignment="1" applyProtection="1">
      <alignment horizontal="left" vertical="center"/>
      <protection locked="0"/>
    </xf>
    <xf numFmtId="0" fontId="3" fillId="2" borderId="132" xfId="0" applyFont="1" applyFill="1" applyBorder="1" applyAlignment="1" applyProtection="1">
      <alignment vertical="center"/>
      <protection locked="0"/>
    </xf>
    <xf numFmtId="1" fontId="2" fillId="2" borderId="110" xfId="0" applyNumberFormat="1" applyFont="1" applyFill="1" applyBorder="1" applyAlignment="1" applyProtection="1">
      <alignment horizontal="center" vertical="center"/>
      <protection locked="0"/>
    </xf>
    <xf numFmtId="0" fontId="2" fillId="2" borderId="86" xfId="0" applyFont="1" applyFill="1" applyBorder="1" applyAlignment="1" applyProtection="1">
      <alignment horizontal="center" vertical="center"/>
      <protection locked="0"/>
    </xf>
    <xf numFmtId="164" fontId="2" fillId="2" borderId="133" xfId="0" applyNumberFormat="1" applyFont="1" applyFill="1" applyBorder="1" applyAlignment="1" applyProtection="1">
      <alignment horizontal="center" vertical="center"/>
      <protection locked="0"/>
    </xf>
    <xf numFmtId="2" fontId="19" fillId="2" borderId="134" xfId="0" applyNumberFormat="1" applyFont="1" applyFill="1" applyBorder="1" applyAlignment="1" applyProtection="1">
      <alignment horizontal="center" vertical="center"/>
      <protection locked="0"/>
    </xf>
    <xf numFmtId="1" fontId="40" fillId="3" borderId="114" xfId="0" applyNumberFormat="1" applyFont="1" applyFill="1" applyBorder="1" applyAlignment="1" applyProtection="1">
      <alignment horizontal="center" vertical="center"/>
      <protection locked="0"/>
    </xf>
    <xf numFmtId="1" fontId="40" fillId="2" borderId="113" xfId="0" applyNumberFormat="1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center" vertical="center"/>
      <protection locked="0"/>
    </xf>
    <xf numFmtId="164" fontId="2" fillId="2" borderId="123" xfId="0" applyNumberFormat="1" applyFont="1" applyFill="1" applyBorder="1" applyAlignment="1" applyProtection="1">
      <alignment horizontal="center" vertical="center"/>
      <protection locked="0"/>
    </xf>
    <xf numFmtId="164" fontId="3" fillId="2" borderId="124" xfId="0" applyNumberFormat="1" applyFont="1" applyFill="1" applyBorder="1" applyAlignment="1" applyProtection="1">
      <alignment horizontal="left" vertical="center"/>
      <protection locked="0"/>
    </xf>
    <xf numFmtId="0" fontId="3" fillId="2" borderId="135" xfId="0" applyFont="1" applyFill="1" applyBorder="1" applyAlignment="1" applyProtection="1">
      <alignment vertical="center"/>
      <protection locked="0"/>
    </xf>
    <xf numFmtId="1" fontId="2" fillId="2" borderId="123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64" fontId="2" fillId="2" borderId="136" xfId="0" applyNumberFormat="1" applyFont="1" applyFill="1" applyBorder="1" applyAlignment="1" applyProtection="1">
      <alignment horizontal="center" vertical="center"/>
      <protection locked="0"/>
    </xf>
    <xf numFmtId="2" fontId="19" fillId="2" borderId="137" xfId="0" applyNumberFormat="1" applyFont="1" applyFill="1" applyBorder="1" applyAlignment="1" applyProtection="1">
      <alignment horizontal="center" vertical="center"/>
      <protection locked="0"/>
    </xf>
    <xf numFmtId="164" fontId="2" fillId="2" borderId="116" xfId="0" applyNumberFormat="1" applyFont="1" applyFill="1" applyBorder="1" applyAlignment="1" applyProtection="1">
      <alignment horizontal="center" vertical="center"/>
      <protection locked="0"/>
    </xf>
    <xf numFmtId="164" fontId="3" fillId="2" borderId="117" xfId="0" applyNumberFormat="1" applyFont="1" applyFill="1" applyBorder="1" applyAlignment="1" applyProtection="1">
      <alignment horizontal="left" vertical="center"/>
      <protection locked="0"/>
    </xf>
    <xf numFmtId="0" fontId="3" fillId="2" borderId="138" xfId="0" applyFont="1" applyFill="1" applyBorder="1" applyAlignment="1" applyProtection="1">
      <alignment vertical="center"/>
      <protection locked="0"/>
    </xf>
    <xf numFmtId="1" fontId="2" fillId="2" borderId="116" xfId="0" applyNumberFormat="1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164" fontId="2" fillId="2" borderId="119" xfId="0" applyNumberFormat="1" applyFont="1" applyFill="1" applyBorder="1" applyAlignment="1" applyProtection="1">
      <alignment horizontal="center" vertical="center"/>
      <protection locked="0"/>
    </xf>
    <xf numFmtId="2" fontId="19" fillId="2" borderId="139" xfId="0" applyNumberFormat="1" applyFont="1" applyFill="1" applyBorder="1" applyAlignment="1" applyProtection="1">
      <alignment horizontal="center" vertical="center"/>
      <protection locked="0"/>
    </xf>
    <xf numFmtId="1" fontId="40" fillId="0" borderId="38" xfId="0" applyNumberFormat="1" applyFont="1" applyBorder="1" applyAlignment="1" applyProtection="1">
      <alignment horizontal="center" vertical="center"/>
      <protection locked="0"/>
    </xf>
    <xf numFmtId="1" fontId="43" fillId="14" borderId="113" xfId="0" applyNumberFormat="1" applyFont="1" applyFill="1" applyBorder="1" applyAlignment="1" applyProtection="1">
      <alignment horizontal="center" vertical="center"/>
      <protection locked="0"/>
    </xf>
    <xf numFmtId="1" fontId="43" fillId="14" borderId="114" xfId="0" applyNumberFormat="1" applyFont="1" applyFill="1" applyBorder="1" applyAlignment="1" applyProtection="1">
      <alignment horizontal="center" vertical="center"/>
      <protection locked="0"/>
    </xf>
    <xf numFmtId="164" fontId="3" fillId="0" borderId="33" xfId="0" applyNumberFormat="1" applyFont="1" applyBorder="1" applyAlignment="1" applyProtection="1">
      <alignment horizontal="left" vertical="center"/>
      <protection locked="0"/>
    </xf>
    <xf numFmtId="0" fontId="14" fillId="11" borderId="9" xfId="0" applyFont="1" applyFill="1" applyBorder="1" applyAlignment="1" applyProtection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167" fontId="41" fillId="2" borderId="6" xfId="0" applyNumberFormat="1" applyFont="1" applyFill="1" applyBorder="1" applyAlignment="1">
      <alignment horizontal="center" vertical="center"/>
    </xf>
    <xf numFmtId="167" fontId="41" fillId="2" borderId="7" xfId="0" applyNumberFormat="1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167" fontId="27" fillId="2" borderId="6" xfId="0" applyNumberFormat="1" applyFont="1" applyFill="1" applyBorder="1" applyAlignment="1">
      <alignment horizontal="center" vertical="center"/>
    </xf>
    <xf numFmtId="167" fontId="27" fillId="2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1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229973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Listings/Competitions%20Individuelles%20U15-U17-U20-S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1ER%20JOUR%20CHPT%20REGIONAL%20CLUB%20SUD%20FEM%20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Fem%20TOUL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1ER%20TOUR%20REG%20PAR%20EQUIPE%20VILL%20LOUBET%20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1ER%20JOUR%20CHPT%20REGIONAL%20CLUB%20SUD%20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benga/Documents/Haltero/2019-2020/R&#233;sultats/Novembre/1er%20tour%20r&#233;gional/Championnats%20par%20Equipes%20Hom%20TOU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G15"/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  <cell r="M15"/>
          <cell r="N15"/>
          <cell r="O15"/>
          <cell r="P15"/>
          <cell r="Q15"/>
          <cell r="R15"/>
          <cell r="S15"/>
          <cell r="BR15"/>
          <cell r="BS15"/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  <cell r="P16"/>
          <cell r="Q16"/>
          <cell r="R16"/>
          <cell r="S16"/>
          <cell r="BS16"/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  <cell r="M17"/>
          <cell r="P17"/>
          <cell r="Q17"/>
          <cell r="R17"/>
          <cell r="S17"/>
          <cell r="AT17"/>
          <cell r="AU17"/>
          <cell r="BE17"/>
          <cell r="BQ17"/>
          <cell r="BR17"/>
          <cell r="BS17"/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  <cell r="P18"/>
          <cell r="Q18"/>
          <cell r="R18"/>
          <cell r="S18"/>
          <cell r="AT18"/>
          <cell r="AU18"/>
          <cell r="BQ18"/>
          <cell r="BR18"/>
          <cell r="BS18"/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  <cell r="P19"/>
          <cell r="Q19"/>
          <cell r="R19"/>
          <cell r="S19"/>
          <cell r="AT19"/>
          <cell r="AU19"/>
          <cell r="BE19"/>
          <cell r="BQ19"/>
          <cell r="BR19"/>
          <cell r="BS19"/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  <cell r="P20"/>
          <cell r="Q20"/>
          <cell r="R20"/>
          <cell r="S20"/>
          <cell r="BQ20"/>
          <cell r="BR20"/>
          <cell r="BS20"/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  <cell r="P21"/>
          <cell r="Q21"/>
          <cell r="R21"/>
          <cell r="S21"/>
          <cell r="BE21"/>
          <cell r="BR21"/>
          <cell r="BS21"/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  <cell r="P22"/>
          <cell r="Q22"/>
          <cell r="R22"/>
          <cell r="S22"/>
          <cell r="BS22"/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  <cell r="P23"/>
          <cell r="Q23"/>
          <cell r="R23"/>
          <cell r="S23"/>
          <cell r="BE23"/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  <cell r="P24"/>
          <cell r="Q24"/>
          <cell r="R24"/>
          <cell r="S24"/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  <cell r="P25"/>
          <cell r="Q25"/>
          <cell r="R25"/>
          <cell r="S25"/>
          <cell r="BE25"/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  <cell r="P26"/>
          <cell r="Q26"/>
          <cell r="R26"/>
          <cell r="S26"/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  <cell r="P27"/>
          <cell r="Q27"/>
          <cell r="R27"/>
          <cell r="S27"/>
          <cell r="BE27"/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  <cell r="G28"/>
          <cell r="H28"/>
          <cell r="I28"/>
          <cell r="J28"/>
          <cell r="K28"/>
          <cell r="L28"/>
          <cell r="N28"/>
          <cell r="O28"/>
          <cell r="P28"/>
          <cell r="Q28"/>
          <cell r="R28"/>
          <cell r="S28"/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  <cell r="G29"/>
          <cell r="H29"/>
          <cell r="I29"/>
          <cell r="J29"/>
          <cell r="K29"/>
          <cell r="L29"/>
          <cell r="N29"/>
          <cell r="O29"/>
          <cell r="P29"/>
          <cell r="Q29"/>
          <cell r="R29"/>
          <cell r="S29"/>
          <cell r="AT29"/>
          <cell r="AU29"/>
          <cell r="BE29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VIDUEL"/>
      <sheetName val="Minimas"/>
    </sheetNames>
    <sheetDataSet>
      <sheetData sheetId="0" refreshError="1"/>
      <sheetData sheetId="1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AU2"/>
      <sheetName val="PLATEAU 1"/>
      <sheetName val="Minimas"/>
    </sheetNames>
    <sheetDataSet>
      <sheetData sheetId="0" refreshError="1"/>
      <sheetData sheetId="1" refreshError="1"/>
      <sheetData sheetId="2">
        <row r="3">
          <cell r="C3" t="str">
            <v>U15 F40</v>
          </cell>
          <cell r="D3" t="str">
            <v>U15 F45</v>
          </cell>
          <cell r="E3" t="str">
            <v>U15 F49</v>
          </cell>
          <cell r="F3" t="str">
            <v>U15 F55</v>
          </cell>
          <cell r="G3" t="str">
            <v>U15 F59</v>
          </cell>
          <cell r="H3" t="str">
            <v>U15 F64</v>
          </cell>
          <cell r="I3" t="str">
            <v>U15 F71</v>
          </cell>
          <cell r="J3" t="str">
            <v>U15 F76</v>
          </cell>
          <cell r="K3" t="str">
            <v>U15 F81</v>
          </cell>
          <cell r="L3" t="str">
            <v>U15 F&gt;81</v>
          </cell>
          <cell r="M3" t="str">
            <v>U17 F40</v>
          </cell>
          <cell r="N3" t="str">
            <v>U17 F45</v>
          </cell>
          <cell r="O3" t="str">
            <v>U17 F49</v>
          </cell>
          <cell r="P3" t="str">
            <v>U17 F55</v>
          </cell>
          <cell r="Q3" t="str">
            <v>U17 F59</v>
          </cell>
          <cell r="R3" t="str">
            <v>U17 F64</v>
          </cell>
          <cell r="S3" t="str">
            <v>U17 F71</v>
          </cell>
          <cell r="T3" t="str">
            <v>U17 F76</v>
          </cell>
          <cell r="U3" t="str">
            <v>U17 F81</v>
          </cell>
          <cell r="V3" t="str">
            <v>U17 F&gt;81</v>
          </cell>
          <cell r="W3" t="str">
            <v>U20 F45</v>
          </cell>
          <cell r="X3" t="str">
            <v>U20 F49</v>
          </cell>
          <cell r="Y3" t="str">
            <v>U20 F55</v>
          </cell>
          <cell r="Z3" t="str">
            <v>U20 F59</v>
          </cell>
          <cell r="AA3" t="str">
            <v>U20 F64</v>
          </cell>
          <cell r="AB3" t="str">
            <v>U20 F71</v>
          </cell>
          <cell r="AC3" t="str">
            <v>U20 F76</v>
          </cell>
          <cell r="AD3" t="str">
            <v>U20 F81</v>
          </cell>
          <cell r="AE3" t="str">
            <v>U20 F87</v>
          </cell>
          <cell r="AF3" t="str">
            <v>U20 F&gt;87</v>
          </cell>
          <cell r="AG3" t="str">
            <v>SE F45</v>
          </cell>
          <cell r="AH3" t="str">
            <v>SE F49</v>
          </cell>
          <cell r="AI3" t="str">
            <v>SE F55</v>
          </cell>
          <cell r="AJ3" t="str">
            <v>SE F59</v>
          </cell>
          <cell r="AK3" t="str">
            <v>SE F64</v>
          </cell>
          <cell r="AL3" t="str">
            <v>SE F71</v>
          </cell>
          <cell r="AM3" t="str">
            <v>SE F76</v>
          </cell>
          <cell r="AN3" t="str">
            <v>SE F81</v>
          </cell>
          <cell r="AO3" t="str">
            <v>SE F87</v>
          </cell>
          <cell r="AP3" t="str">
            <v>SE F&gt;87</v>
          </cell>
          <cell r="AQ3" t="str">
            <v>U15 M49</v>
          </cell>
          <cell r="AR3" t="str">
            <v>U15 M55</v>
          </cell>
          <cell r="AS3" t="str">
            <v>U15 M61</v>
          </cell>
          <cell r="AT3" t="str">
            <v>U15 M67</v>
          </cell>
          <cell r="AU3" t="str">
            <v>U15 M73</v>
          </cell>
          <cell r="AV3" t="str">
            <v>U15 M81</v>
          </cell>
          <cell r="AW3" t="str">
            <v>U15 M89</v>
          </cell>
          <cell r="AX3" t="str">
            <v>U15 M96</v>
          </cell>
          <cell r="AY3" t="str">
            <v>U15 M102</v>
          </cell>
          <cell r="AZ3" t="str">
            <v>U15 M&gt;102</v>
          </cell>
          <cell r="BA3" t="str">
            <v>U17 M49</v>
          </cell>
          <cell r="BB3" t="str">
            <v>U17 M55</v>
          </cell>
          <cell r="BC3" t="str">
            <v>U17 M61</v>
          </cell>
          <cell r="BD3" t="str">
            <v>U17 M67</v>
          </cell>
          <cell r="BE3" t="str">
            <v>U17 M73</v>
          </cell>
          <cell r="BF3" t="str">
            <v>U17 M81</v>
          </cell>
          <cell r="BG3" t="str">
            <v>U17 M89</v>
          </cell>
          <cell r="BH3" t="str">
            <v>U17 M96</v>
          </cell>
          <cell r="BI3" t="str">
            <v>U17 M102</v>
          </cell>
          <cell r="BJ3" t="str">
            <v>U17 M&gt;102</v>
          </cell>
          <cell r="BK3" t="str">
            <v>U20 M55</v>
          </cell>
          <cell r="BL3" t="str">
            <v>U20 M61</v>
          </cell>
          <cell r="BM3" t="str">
            <v>U20 M67</v>
          </cell>
          <cell r="BN3" t="str">
            <v>U20 M73</v>
          </cell>
          <cell r="BO3" t="str">
            <v>U20 M81</v>
          </cell>
          <cell r="BP3" t="str">
            <v>U20 M89</v>
          </cell>
          <cell r="BQ3" t="str">
            <v>U20 M96</v>
          </cell>
          <cell r="BR3" t="str">
            <v>U20 M102</v>
          </cell>
          <cell r="BS3" t="str">
            <v>U20 M109</v>
          </cell>
          <cell r="BT3" t="str">
            <v>U20 M&gt;109</v>
          </cell>
          <cell r="BU3" t="str">
            <v>SE M55</v>
          </cell>
          <cell r="BV3" t="str">
            <v>SE M61</v>
          </cell>
          <cell r="BW3" t="str">
            <v>SE M67</v>
          </cell>
          <cell r="BX3" t="str">
            <v>SE M73</v>
          </cell>
          <cell r="BY3" t="str">
            <v>SE M81</v>
          </cell>
          <cell r="BZ3" t="str">
            <v>SE M89</v>
          </cell>
          <cell r="CA3" t="str">
            <v>SE M96</v>
          </cell>
          <cell r="CB3" t="str">
            <v>SE M102</v>
          </cell>
          <cell r="CC3" t="str">
            <v>SE M109</v>
          </cell>
          <cell r="CD3" t="str">
            <v>SE M&gt;109</v>
          </cell>
        </row>
        <row r="4">
          <cell r="C4">
            <v>20</v>
          </cell>
          <cell r="D4">
            <v>25</v>
          </cell>
          <cell r="E4">
            <v>30</v>
          </cell>
          <cell r="F4">
            <v>35</v>
          </cell>
          <cell r="G4">
            <v>40</v>
          </cell>
          <cell r="H4">
            <v>45</v>
          </cell>
          <cell r="I4">
            <v>50</v>
          </cell>
          <cell r="J4">
            <v>55</v>
          </cell>
          <cell r="K4">
            <v>57</v>
          </cell>
          <cell r="L4">
            <v>60</v>
          </cell>
          <cell r="M4">
            <v>30</v>
          </cell>
          <cell r="N4">
            <v>35</v>
          </cell>
          <cell r="O4">
            <v>40</v>
          </cell>
          <cell r="P4">
            <v>45</v>
          </cell>
          <cell r="Q4">
            <v>50</v>
          </cell>
          <cell r="R4">
            <v>55</v>
          </cell>
          <cell r="S4">
            <v>60</v>
          </cell>
          <cell r="T4">
            <v>65</v>
          </cell>
          <cell r="U4">
            <v>67</v>
          </cell>
          <cell r="V4">
            <v>70</v>
          </cell>
          <cell r="W4">
            <v>40</v>
          </cell>
          <cell r="X4">
            <v>45</v>
          </cell>
          <cell r="Y4">
            <v>50</v>
          </cell>
          <cell r="Z4">
            <v>55</v>
          </cell>
          <cell r="AA4">
            <v>60</v>
          </cell>
          <cell r="AB4">
            <v>65</v>
          </cell>
          <cell r="AC4">
            <v>70</v>
          </cell>
          <cell r="AD4">
            <v>75</v>
          </cell>
          <cell r="AE4">
            <v>77</v>
          </cell>
          <cell r="AF4">
            <v>80</v>
          </cell>
          <cell r="AG4">
            <v>50</v>
          </cell>
          <cell r="AH4">
            <v>55</v>
          </cell>
          <cell r="AI4">
            <v>60</v>
          </cell>
          <cell r="AJ4">
            <v>65</v>
          </cell>
          <cell r="AK4">
            <v>70</v>
          </cell>
          <cell r="AL4">
            <v>75</v>
          </cell>
          <cell r="AM4">
            <v>80</v>
          </cell>
          <cell r="AN4">
            <v>85</v>
          </cell>
          <cell r="AO4">
            <v>87</v>
          </cell>
          <cell r="AP4">
            <v>90</v>
          </cell>
          <cell r="AQ4">
            <v>40</v>
          </cell>
          <cell r="AR4">
            <v>55</v>
          </cell>
          <cell r="AS4">
            <v>65</v>
          </cell>
          <cell r="AT4">
            <v>75</v>
          </cell>
          <cell r="AU4">
            <v>80</v>
          </cell>
          <cell r="AV4">
            <v>85</v>
          </cell>
          <cell r="AW4">
            <v>90</v>
          </cell>
          <cell r="AX4">
            <v>95</v>
          </cell>
          <cell r="AY4">
            <v>100</v>
          </cell>
          <cell r="AZ4">
            <v>105</v>
          </cell>
          <cell r="BA4">
            <v>50</v>
          </cell>
          <cell r="BB4">
            <v>65</v>
          </cell>
          <cell r="BC4">
            <v>80</v>
          </cell>
          <cell r="BD4">
            <v>90</v>
          </cell>
          <cell r="BE4">
            <v>100</v>
          </cell>
          <cell r="BF4">
            <v>110</v>
          </cell>
          <cell r="BG4">
            <v>115</v>
          </cell>
          <cell r="BH4">
            <v>120</v>
          </cell>
          <cell r="BI4">
            <v>125</v>
          </cell>
          <cell r="BJ4">
            <v>130</v>
          </cell>
          <cell r="BK4">
            <v>80</v>
          </cell>
          <cell r="BL4">
            <v>95</v>
          </cell>
          <cell r="BM4">
            <v>105</v>
          </cell>
          <cell r="BN4">
            <v>120</v>
          </cell>
          <cell r="BO4">
            <v>130</v>
          </cell>
          <cell r="BP4">
            <v>135</v>
          </cell>
          <cell r="BQ4">
            <v>140</v>
          </cell>
          <cell r="BR4">
            <v>145</v>
          </cell>
          <cell r="BS4">
            <v>150</v>
          </cell>
          <cell r="BT4">
            <v>155</v>
          </cell>
          <cell r="BU4">
            <v>95</v>
          </cell>
          <cell r="BV4">
            <v>110</v>
          </cell>
          <cell r="BW4">
            <v>125</v>
          </cell>
          <cell r="BX4">
            <v>135</v>
          </cell>
          <cell r="BY4">
            <v>145</v>
          </cell>
          <cell r="BZ4">
            <v>150</v>
          </cell>
          <cell r="CA4">
            <v>155</v>
          </cell>
          <cell r="CB4">
            <v>160</v>
          </cell>
          <cell r="CC4">
            <v>165</v>
          </cell>
          <cell r="CD4">
            <v>170</v>
          </cell>
        </row>
        <row r="5">
          <cell r="C5">
            <v>25</v>
          </cell>
          <cell r="D5">
            <v>35</v>
          </cell>
          <cell r="E5">
            <v>40</v>
          </cell>
          <cell r="F5">
            <v>45</v>
          </cell>
          <cell r="G5">
            <v>50</v>
          </cell>
          <cell r="H5">
            <v>55</v>
          </cell>
          <cell r="I5">
            <v>60</v>
          </cell>
          <cell r="J5">
            <v>65</v>
          </cell>
          <cell r="K5">
            <v>67</v>
          </cell>
          <cell r="L5">
            <v>70</v>
          </cell>
          <cell r="M5">
            <v>35</v>
          </cell>
          <cell r="N5">
            <v>42</v>
          </cell>
          <cell r="O5">
            <v>50</v>
          </cell>
          <cell r="P5">
            <v>55</v>
          </cell>
          <cell r="Q5">
            <v>60</v>
          </cell>
          <cell r="R5">
            <v>65</v>
          </cell>
          <cell r="S5">
            <v>70</v>
          </cell>
          <cell r="T5">
            <v>75</v>
          </cell>
          <cell r="U5">
            <v>77</v>
          </cell>
          <cell r="V5">
            <v>80</v>
          </cell>
          <cell r="W5">
            <v>50</v>
          </cell>
          <cell r="X5">
            <v>55</v>
          </cell>
          <cell r="Y5">
            <v>62</v>
          </cell>
          <cell r="Z5">
            <v>70</v>
          </cell>
          <cell r="AA5">
            <v>75</v>
          </cell>
          <cell r="AB5">
            <v>80</v>
          </cell>
          <cell r="AC5">
            <v>85</v>
          </cell>
          <cell r="AD5">
            <v>90</v>
          </cell>
          <cell r="AE5">
            <v>92</v>
          </cell>
          <cell r="AF5">
            <v>95</v>
          </cell>
          <cell r="AG5">
            <v>60</v>
          </cell>
          <cell r="AH5">
            <v>67</v>
          </cell>
          <cell r="AI5">
            <v>75</v>
          </cell>
          <cell r="AJ5">
            <v>80</v>
          </cell>
          <cell r="AK5">
            <v>85</v>
          </cell>
          <cell r="AL5">
            <v>90</v>
          </cell>
          <cell r="AM5">
            <v>95</v>
          </cell>
          <cell r="AN5">
            <v>100</v>
          </cell>
          <cell r="AO5">
            <v>102</v>
          </cell>
          <cell r="AP5">
            <v>105</v>
          </cell>
          <cell r="AQ5">
            <v>55</v>
          </cell>
          <cell r="AR5">
            <v>70</v>
          </cell>
          <cell r="AS5">
            <v>80</v>
          </cell>
          <cell r="AT5">
            <v>95</v>
          </cell>
          <cell r="AU5">
            <v>100</v>
          </cell>
          <cell r="AV5">
            <v>105</v>
          </cell>
          <cell r="AW5">
            <v>110</v>
          </cell>
          <cell r="AX5">
            <v>115</v>
          </cell>
          <cell r="AY5">
            <v>120</v>
          </cell>
          <cell r="AZ5">
            <v>125</v>
          </cell>
          <cell r="BA5">
            <v>65</v>
          </cell>
          <cell r="BB5">
            <v>85</v>
          </cell>
          <cell r="BC5">
            <v>100</v>
          </cell>
          <cell r="BD5">
            <v>110</v>
          </cell>
          <cell r="BE5">
            <v>120</v>
          </cell>
          <cell r="BF5">
            <v>130</v>
          </cell>
          <cell r="BG5">
            <v>135</v>
          </cell>
          <cell r="BH5">
            <v>140</v>
          </cell>
          <cell r="BI5">
            <v>145</v>
          </cell>
          <cell r="BJ5">
            <v>150</v>
          </cell>
          <cell r="BK5">
            <v>100</v>
          </cell>
          <cell r="BL5">
            <v>115</v>
          </cell>
          <cell r="BM5">
            <v>125</v>
          </cell>
          <cell r="BN5">
            <v>140</v>
          </cell>
          <cell r="BO5">
            <v>150</v>
          </cell>
          <cell r="BP5">
            <v>160</v>
          </cell>
          <cell r="BQ5">
            <v>165</v>
          </cell>
          <cell r="BR5">
            <v>170</v>
          </cell>
          <cell r="BS5">
            <v>175</v>
          </cell>
          <cell r="BT5">
            <v>180</v>
          </cell>
          <cell r="BU5">
            <v>115</v>
          </cell>
          <cell r="BV5">
            <v>130</v>
          </cell>
          <cell r="BW5">
            <v>145</v>
          </cell>
          <cell r="BX5">
            <v>160</v>
          </cell>
          <cell r="BY5">
            <v>170</v>
          </cell>
          <cell r="BZ5">
            <v>175</v>
          </cell>
          <cell r="CA5">
            <v>180</v>
          </cell>
          <cell r="CB5">
            <v>185</v>
          </cell>
          <cell r="CC5">
            <v>190</v>
          </cell>
          <cell r="CD5">
            <v>195</v>
          </cell>
        </row>
        <row r="6">
          <cell r="C6">
            <v>35</v>
          </cell>
          <cell r="D6">
            <v>45</v>
          </cell>
          <cell r="E6">
            <v>50</v>
          </cell>
          <cell r="F6">
            <v>57</v>
          </cell>
          <cell r="G6">
            <v>62</v>
          </cell>
          <cell r="H6">
            <v>67</v>
          </cell>
          <cell r="I6">
            <v>72</v>
          </cell>
          <cell r="J6">
            <v>75</v>
          </cell>
          <cell r="K6">
            <v>77</v>
          </cell>
          <cell r="L6">
            <v>80</v>
          </cell>
          <cell r="M6">
            <v>45</v>
          </cell>
          <cell r="N6">
            <v>50</v>
          </cell>
          <cell r="O6">
            <v>57</v>
          </cell>
          <cell r="P6">
            <v>65</v>
          </cell>
          <cell r="Q6">
            <v>70</v>
          </cell>
          <cell r="R6">
            <v>75</v>
          </cell>
          <cell r="S6">
            <v>80</v>
          </cell>
          <cell r="T6">
            <v>85</v>
          </cell>
          <cell r="U6">
            <v>90</v>
          </cell>
          <cell r="V6">
            <v>95</v>
          </cell>
          <cell r="W6">
            <v>60</v>
          </cell>
          <cell r="X6">
            <v>65</v>
          </cell>
          <cell r="Y6">
            <v>75</v>
          </cell>
          <cell r="Z6">
            <v>82</v>
          </cell>
          <cell r="AA6">
            <v>90</v>
          </cell>
          <cell r="AB6">
            <v>95</v>
          </cell>
          <cell r="AC6">
            <v>100</v>
          </cell>
          <cell r="AD6">
            <v>105</v>
          </cell>
          <cell r="AE6">
            <v>107</v>
          </cell>
          <cell r="AF6">
            <v>110</v>
          </cell>
          <cell r="AG6">
            <v>70</v>
          </cell>
          <cell r="AH6">
            <v>80</v>
          </cell>
          <cell r="AI6">
            <v>87</v>
          </cell>
          <cell r="AJ6">
            <v>92</v>
          </cell>
          <cell r="AK6">
            <v>100</v>
          </cell>
          <cell r="AL6">
            <v>107</v>
          </cell>
          <cell r="AM6">
            <v>115</v>
          </cell>
          <cell r="AN6">
            <v>120</v>
          </cell>
          <cell r="AO6">
            <v>122</v>
          </cell>
          <cell r="AP6">
            <v>125</v>
          </cell>
          <cell r="AQ6">
            <v>70</v>
          </cell>
          <cell r="AR6">
            <v>85</v>
          </cell>
          <cell r="AS6">
            <v>100</v>
          </cell>
          <cell r="AT6">
            <v>110</v>
          </cell>
          <cell r="AU6">
            <v>120</v>
          </cell>
          <cell r="AV6">
            <v>130</v>
          </cell>
          <cell r="AW6">
            <v>135</v>
          </cell>
          <cell r="AX6">
            <v>140</v>
          </cell>
          <cell r="AY6">
            <v>145</v>
          </cell>
          <cell r="AZ6">
            <v>150</v>
          </cell>
          <cell r="BA6">
            <v>80</v>
          </cell>
          <cell r="BB6">
            <v>100</v>
          </cell>
          <cell r="BC6">
            <v>120</v>
          </cell>
          <cell r="BD6">
            <v>130</v>
          </cell>
          <cell r="BE6">
            <v>140</v>
          </cell>
          <cell r="BF6">
            <v>150</v>
          </cell>
          <cell r="BG6">
            <v>160</v>
          </cell>
          <cell r="BH6">
            <v>165</v>
          </cell>
          <cell r="BI6">
            <v>170</v>
          </cell>
          <cell r="BJ6">
            <v>175</v>
          </cell>
          <cell r="BK6">
            <v>115</v>
          </cell>
          <cell r="BL6">
            <v>130</v>
          </cell>
          <cell r="BM6">
            <v>150</v>
          </cell>
          <cell r="BN6">
            <v>160</v>
          </cell>
          <cell r="BO6">
            <v>170</v>
          </cell>
          <cell r="BP6">
            <v>180</v>
          </cell>
          <cell r="BQ6">
            <v>185</v>
          </cell>
          <cell r="BR6">
            <v>190</v>
          </cell>
          <cell r="BS6">
            <v>195</v>
          </cell>
          <cell r="BT6">
            <v>200</v>
          </cell>
          <cell r="BU6">
            <v>130</v>
          </cell>
          <cell r="BV6">
            <v>150</v>
          </cell>
          <cell r="BW6">
            <v>170</v>
          </cell>
          <cell r="BX6">
            <v>185</v>
          </cell>
          <cell r="BY6">
            <v>195</v>
          </cell>
          <cell r="BZ6">
            <v>200</v>
          </cell>
          <cell r="CA6">
            <v>205</v>
          </cell>
          <cell r="CB6">
            <v>210</v>
          </cell>
          <cell r="CC6">
            <v>215</v>
          </cell>
          <cell r="CD6">
            <v>220</v>
          </cell>
        </row>
        <row r="7">
          <cell r="C7">
            <v>45</v>
          </cell>
          <cell r="D7">
            <v>55</v>
          </cell>
          <cell r="E7">
            <v>60</v>
          </cell>
          <cell r="F7">
            <v>67</v>
          </cell>
          <cell r="G7">
            <v>72</v>
          </cell>
          <cell r="H7">
            <v>77</v>
          </cell>
          <cell r="I7">
            <v>82</v>
          </cell>
          <cell r="J7">
            <v>85</v>
          </cell>
          <cell r="K7">
            <v>87</v>
          </cell>
          <cell r="L7">
            <v>90</v>
          </cell>
          <cell r="M7">
            <v>55</v>
          </cell>
          <cell r="N7">
            <v>60</v>
          </cell>
          <cell r="O7">
            <v>67</v>
          </cell>
          <cell r="P7">
            <v>77</v>
          </cell>
          <cell r="Q7">
            <v>82</v>
          </cell>
          <cell r="R7">
            <v>87</v>
          </cell>
          <cell r="S7">
            <v>92</v>
          </cell>
          <cell r="T7">
            <v>97</v>
          </cell>
          <cell r="U7">
            <v>100</v>
          </cell>
          <cell r="V7">
            <v>105</v>
          </cell>
          <cell r="W7">
            <v>70</v>
          </cell>
          <cell r="X7">
            <v>77</v>
          </cell>
          <cell r="Y7">
            <v>87</v>
          </cell>
          <cell r="Z7">
            <v>95</v>
          </cell>
          <cell r="AA7">
            <v>105</v>
          </cell>
          <cell r="AB7">
            <v>110</v>
          </cell>
          <cell r="AC7">
            <v>115</v>
          </cell>
          <cell r="AD7">
            <v>120</v>
          </cell>
          <cell r="AE7">
            <v>122</v>
          </cell>
          <cell r="AF7">
            <v>125</v>
          </cell>
          <cell r="AG7">
            <v>82</v>
          </cell>
          <cell r="AH7">
            <v>92</v>
          </cell>
          <cell r="AI7">
            <v>102</v>
          </cell>
          <cell r="AJ7">
            <v>107</v>
          </cell>
          <cell r="AK7">
            <v>117</v>
          </cell>
          <cell r="AL7">
            <v>122</v>
          </cell>
          <cell r="AM7">
            <v>130</v>
          </cell>
          <cell r="AN7">
            <v>135</v>
          </cell>
          <cell r="AO7">
            <v>137</v>
          </cell>
          <cell r="AP7">
            <v>140</v>
          </cell>
          <cell r="AQ7">
            <v>85</v>
          </cell>
          <cell r="AR7">
            <v>100</v>
          </cell>
          <cell r="AS7">
            <v>115</v>
          </cell>
          <cell r="AT7">
            <v>130</v>
          </cell>
          <cell r="AU7">
            <v>140</v>
          </cell>
          <cell r="AV7">
            <v>150</v>
          </cell>
          <cell r="AW7">
            <v>155</v>
          </cell>
          <cell r="AX7">
            <v>160</v>
          </cell>
          <cell r="AY7">
            <v>165</v>
          </cell>
          <cell r="AZ7">
            <v>170</v>
          </cell>
          <cell r="BA7">
            <v>95</v>
          </cell>
          <cell r="BB7">
            <v>115</v>
          </cell>
          <cell r="BC7">
            <v>135</v>
          </cell>
          <cell r="BD7">
            <v>150</v>
          </cell>
          <cell r="BE7">
            <v>160</v>
          </cell>
          <cell r="BF7">
            <v>170</v>
          </cell>
          <cell r="BG7">
            <v>180</v>
          </cell>
          <cell r="BH7">
            <v>185</v>
          </cell>
          <cell r="BI7">
            <v>190</v>
          </cell>
          <cell r="BJ7">
            <v>195</v>
          </cell>
          <cell r="BK7">
            <v>130</v>
          </cell>
          <cell r="BL7">
            <v>150</v>
          </cell>
          <cell r="BM7">
            <v>170</v>
          </cell>
          <cell r="BN7">
            <v>180</v>
          </cell>
          <cell r="BO7">
            <v>190</v>
          </cell>
          <cell r="BP7">
            <v>200</v>
          </cell>
          <cell r="BQ7">
            <v>210</v>
          </cell>
          <cell r="BR7">
            <v>215</v>
          </cell>
          <cell r="BS7">
            <v>220</v>
          </cell>
          <cell r="BT7">
            <v>225</v>
          </cell>
          <cell r="BU7">
            <v>145</v>
          </cell>
          <cell r="BV7">
            <v>170</v>
          </cell>
          <cell r="BW7">
            <v>195</v>
          </cell>
          <cell r="BX7">
            <v>210</v>
          </cell>
          <cell r="BY7">
            <v>220</v>
          </cell>
          <cell r="BZ7">
            <v>230</v>
          </cell>
          <cell r="CA7">
            <v>235</v>
          </cell>
          <cell r="CB7">
            <v>240</v>
          </cell>
          <cell r="CC7">
            <v>245</v>
          </cell>
          <cell r="CD7">
            <v>250</v>
          </cell>
        </row>
        <row r="8">
          <cell r="C8">
            <v>55</v>
          </cell>
          <cell r="D8">
            <v>65</v>
          </cell>
          <cell r="E8">
            <v>72</v>
          </cell>
          <cell r="F8">
            <v>82</v>
          </cell>
          <cell r="G8">
            <v>87</v>
          </cell>
          <cell r="H8">
            <v>92</v>
          </cell>
          <cell r="I8">
            <v>97</v>
          </cell>
          <cell r="J8">
            <v>100</v>
          </cell>
          <cell r="K8">
            <v>102</v>
          </cell>
          <cell r="L8">
            <v>105</v>
          </cell>
          <cell r="M8">
            <v>68</v>
          </cell>
          <cell r="N8">
            <v>75</v>
          </cell>
          <cell r="O8">
            <v>82</v>
          </cell>
          <cell r="P8">
            <v>92</v>
          </cell>
          <cell r="Q8">
            <v>97</v>
          </cell>
          <cell r="R8">
            <v>102</v>
          </cell>
          <cell r="S8">
            <v>107</v>
          </cell>
          <cell r="T8">
            <v>110</v>
          </cell>
          <cell r="U8">
            <v>112</v>
          </cell>
          <cell r="V8">
            <v>115</v>
          </cell>
          <cell r="W8">
            <v>83</v>
          </cell>
          <cell r="X8">
            <v>90</v>
          </cell>
          <cell r="Y8">
            <v>103</v>
          </cell>
          <cell r="Z8">
            <v>110</v>
          </cell>
          <cell r="AA8">
            <v>118</v>
          </cell>
          <cell r="AB8">
            <v>123</v>
          </cell>
          <cell r="AC8">
            <v>127</v>
          </cell>
          <cell r="AD8">
            <v>132</v>
          </cell>
          <cell r="AE8">
            <v>135</v>
          </cell>
          <cell r="AF8">
            <v>140</v>
          </cell>
          <cell r="AG8">
            <v>95</v>
          </cell>
          <cell r="AH8">
            <v>107</v>
          </cell>
          <cell r="AI8">
            <v>123</v>
          </cell>
          <cell r="AJ8">
            <v>130</v>
          </cell>
          <cell r="AK8">
            <v>137</v>
          </cell>
          <cell r="AL8">
            <v>142</v>
          </cell>
          <cell r="AM8">
            <v>147</v>
          </cell>
          <cell r="AN8">
            <v>150</v>
          </cell>
          <cell r="AO8">
            <v>152</v>
          </cell>
          <cell r="AP8">
            <v>155</v>
          </cell>
          <cell r="AQ8">
            <v>100</v>
          </cell>
          <cell r="AR8">
            <v>115</v>
          </cell>
          <cell r="AS8">
            <v>130</v>
          </cell>
          <cell r="AT8">
            <v>150</v>
          </cell>
          <cell r="AU8">
            <v>160</v>
          </cell>
          <cell r="AV8">
            <v>170</v>
          </cell>
          <cell r="AW8">
            <v>175</v>
          </cell>
          <cell r="AX8">
            <v>180</v>
          </cell>
          <cell r="AY8">
            <v>185</v>
          </cell>
          <cell r="AZ8">
            <v>190</v>
          </cell>
          <cell r="BA8">
            <v>110</v>
          </cell>
          <cell r="BB8">
            <v>130</v>
          </cell>
          <cell r="BC8">
            <v>150</v>
          </cell>
          <cell r="BD8">
            <v>170</v>
          </cell>
          <cell r="BE8">
            <v>180</v>
          </cell>
          <cell r="BF8">
            <v>190</v>
          </cell>
          <cell r="BG8">
            <v>200</v>
          </cell>
          <cell r="BH8">
            <v>205</v>
          </cell>
          <cell r="BI8">
            <v>210</v>
          </cell>
          <cell r="BJ8">
            <v>215</v>
          </cell>
          <cell r="BK8">
            <v>145</v>
          </cell>
          <cell r="BL8">
            <v>170</v>
          </cell>
          <cell r="BM8">
            <v>190</v>
          </cell>
          <cell r="BN8">
            <v>200</v>
          </cell>
          <cell r="BO8">
            <v>215</v>
          </cell>
          <cell r="BP8">
            <v>225</v>
          </cell>
          <cell r="BQ8">
            <v>230</v>
          </cell>
          <cell r="BR8">
            <v>240</v>
          </cell>
          <cell r="BS8">
            <v>245</v>
          </cell>
          <cell r="BT8">
            <v>250</v>
          </cell>
          <cell r="BU8">
            <v>170</v>
          </cell>
          <cell r="BV8">
            <v>195</v>
          </cell>
          <cell r="BW8">
            <v>225</v>
          </cell>
          <cell r="BX8">
            <v>240</v>
          </cell>
          <cell r="BY8">
            <v>250</v>
          </cell>
          <cell r="BZ8">
            <v>260</v>
          </cell>
          <cell r="CA8">
            <v>265</v>
          </cell>
          <cell r="CB8">
            <v>270</v>
          </cell>
          <cell r="CC8">
            <v>275</v>
          </cell>
          <cell r="CD8">
            <v>280</v>
          </cell>
        </row>
        <row r="9">
          <cell r="C9">
            <v>68</v>
          </cell>
          <cell r="D9">
            <v>78</v>
          </cell>
          <cell r="E9">
            <v>85</v>
          </cell>
          <cell r="F9">
            <v>95</v>
          </cell>
          <cell r="G9">
            <v>100</v>
          </cell>
          <cell r="H9">
            <v>105</v>
          </cell>
          <cell r="I9">
            <v>110</v>
          </cell>
          <cell r="J9">
            <v>115</v>
          </cell>
          <cell r="K9">
            <v>117</v>
          </cell>
          <cell r="L9">
            <v>120</v>
          </cell>
          <cell r="M9">
            <v>80</v>
          </cell>
          <cell r="N9">
            <v>88</v>
          </cell>
          <cell r="O9">
            <v>95</v>
          </cell>
          <cell r="P9">
            <v>105</v>
          </cell>
          <cell r="Q9">
            <v>110</v>
          </cell>
          <cell r="R9">
            <v>115</v>
          </cell>
          <cell r="S9">
            <v>120</v>
          </cell>
          <cell r="T9">
            <v>125</v>
          </cell>
          <cell r="U9">
            <v>130</v>
          </cell>
          <cell r="V9">
            <v>135</v>
          </cell>
          <cell r="W9">
            <v>97</v>
          </cell>
          <cell r="X9">
            <v>105</v>
          </cell>
          <cell r="Y9">
            <v>118</v>
          </cell>
          <cell r="Z9">
            <v>125</v>
          </cell>
          <cell r="AA9">
            <v>135</v>
          </cell>
          <cell r="AB9">
            <v>142</v>
          </cell>
          <cell r="AC9">
            <v>147</v>
          </cell>
          <cell r="AD9">
            <v>152</v>
          </cell>
          <cell r="AE9">
            <v>155</v>
          </cell>
          <cell r="AF9">
            <v>160</v>
          </cell>
          <cell r="AG9">
            <v>110</v>
          </cell>
          <cell r="AH9">
            <v>122</v>
          </cell>
          <cell r="AI9">
            <v>138</v>
          </cell>
          <cell r="AJ9">
            <v>145</v>
          </cell>
          <cell r="AK9">
            <v>155</v>
          </cell>
          <cell r="AL9">
            <v>165</v>
          </cell>
          <cell r="AM9">
            <v>170</v>
          </cell>
          <cell r="AN9">
            <v>172</v>
          </cell>
          <cell r="AO9">
            <v>175</v>
          </cell>
          <cell r="AP9">
            <v>180</v>
          </cell>
          <cell r="AQ9">
            <v>115</v>
          </cell>
          <cell r="AR9">
            <v>130</v>
          </cell>
          <cell r="AS9">
            <v>150</v>
          </cell>
          <cell r="AT9">
            <v>170</v>
          </cell>
          <cell r="AU9">
            <v>180</v>
          </cell>
          <cell r="AV9">
            <v>190</v>
          </cell>
          <cell r="AW9">
            <v>200</v>
          </cell>
          <cell r="AX9">
            <v>205</v>
          </cell>
          <cell r="AY9">
            <v>210</v>
          </cell>
          <cell r="AZ9">
            <v>215</v>
          </cell>
          <cell r="BA9">
            <v>125</v>
          </cell>
          <cell r="BB9">
            <v>145</v>
          </cell>
          <cell r="BC9">
            <v>170</v>
          </cell>
          <cell r="BD9">
            <v>190</v>
          </cell>
          <cell r="BE9">
            <v>200</v>
          </cell>
          <cell r="BF9">
            <v>210</v>
          </cell>
          <cell r="BG9">
            <v>220</v>
          </cell>
          <cell r="BH9">
            <v>225</v>
          </cell>
          <cell r="BI9">
            <v>230</v>
          </cell>
          <cell r="BJ9">
            <v>235</v>
          </cell>
          <cell r="BK9">
            <v>170</v>
          </cell>
          <cell r="BL9">
            <v>190</v>
          </cell>
          <cell r="BM9">
            <v>218</v>
          </cell>
          <cell r="BN9">
            <v>230</v>
          </cell>
          <cell r="BO9">
            <v>245</v>
          </cell>
          <cell r="BP9">
            <v>255</v>
          </cell>
          <cell r="BQ9">
            <v>260</v>
          </cell>
          <cell r="BR9">
            <v>270</v>
          </cell>
          <cell r="BS9">
            <v>275</v>
          </cell>
          <cell r="BT9">
            <v>280</v>
          </cell>
          <cell r="BU9">
            <v>190</v>
          </cell>
          <cell r="BV9">
            <v>215</v>
          </cell>
          <cell r="BW9">
            <v>240</v>
          </cell>
          <cell r="BX9">
            <v>260</v>
          </cell>
          <cell r="BY9">
            <v>275</v>
          </cell>
          <cell r="BZ9">
            <v>287</v>
          </cell>
          <cell r="CA9">
            <v>295</v>
          </cell>
          <cell r="CB9">
            <v>302</v>
          </cell>
          <cell r="CC9">
            <v>310</v>
          </cell>
          <cell r="CD9">
            <v>315</v>
          </cell>
        </row>
        <row r="10">
          <cell r="C10">
            <v>80</v>
          </cell>
          <cell r="D10">
            <v>90</v>
          </cell>
          <cell r="E10">
            <v>100</v>
          </cell>
          <cell r="F10">
            <v>110</v>
          </cell>
          <cell r="G10">
            <v>115</v>
          </cell>
          <cell r="H10">
            <v>120</v>
          </cell>
          <cell r="I10">
            <v>125</v>
          </cell>
          <cell r="J10">
            <v>130</v>
          </cell>
          <cell r="K10">
            <v>132</v>
          </cell>
          <cell r="L10">
            <v>135</v>
          </cell>
          <cell r="M10">
            <v>90</v>
          </cell>
          <cell r="N10">
            <v>100</v>
          </cell>
          <cell r="O10">
            <v>110</v>
          </cell>
          <cell r="P10">
            <v>120</v>
          </cell>
          <cell r="Q10">
            <v>125</v>
          </cell>
          <cell r="R10">
            <v>130</v>
          </cell>
          <cell r="S10">
            <v>135</v>
          </cell>
          <cell r="T10">
            <v>140</v>
          </cell>
          <cell r="U10">
            <v>145</v>
          </cell>
          <cell r="V10">
            <v>150</v>
          </cell>
          <cell r="W10">
            <v>110</v>
          </cell>
          <cell r="X10">
            <v>120</v>
          </cell>
          <cell r="Y10">
            <v>138</v>
          </cell>
          <cell r="Z10">
            <v>145</v>
          </cell>
          <cell r="AA10">
            <v>155</v>
          </cell>
          <cell r="AB10">
            <v>162</v>
          </cell>
          <cell r="AC10">
            <v>167</v>
          </cell>
          <cell r="AD10">
            <v>172</v>
          </cell>
          <cell r="AE10">
            <v>175</v>
          </cell>
          <cell r="AF10">
            <v>180</v>
          </cell>
          <cell r="AG10">
            <v>125</v>
          </cell>
          <cell r="AH10">
            <v>140</v>
          </cell>
          <cell r="AI10">
            <v>155</v>
          </cell>
          <cell r="AJ10">
            <v>165</v>
          </cell>
          <cell r="AK10">
            <v>175</v>
          </cell>
          <cell r="AL10">
            <v>185</v>
          </cell>
          <cell r="AM10">
            <v>190</v>
          </cell>
          <cell r="AN10">
            <v>192</v>
          </cell>
          <cell r="AO10">
            <v>195</v>
          </cell>
          <cell r="AP10">
            <v>200</v>
          </cell>
          <cell r="AQ10">
            <v>130</v>
          </cell>
          <cell r="AR10">
            <v>150</v>
          </cell>
          <cell r="AS10">
            <v>170</v>
          </cell>
          <cell r="AT10">
            <v>190</v>
          </cell>
          <cell r="AU10">
            <v>200</v>
          </cell>
          <cell r="AV10">
            <v>210</v>
          </cell>
          <cell r="AW10">
            <v>220</v>
          </cell>
          <cell r="AX10">
            <v>225</v>
          </cell>
          <cell r="AY10">
            <v>230</v>
          </cell>
          <cell r="AZ10">
            <v>235</v>
          </cell>
          <cell r="BA10">
            <v>140</v>
          </cell>
          <cell r="BB10">
            <v>170</v>
          </cell>
          <cell r="BC10">
            <v>190</v>
          </cell>
          <cell r="BD10">
            <v>210</v>
          </cell>
          <cell r="BE10">
            <v>220</v>
          </cell>
          <cell r="BF10">
            <v>230</v>
          </cell>
          <cell r="BG10">
            <v>240</v>
          </cell>
          <cell r="BH10">
            <v>250</v>
          </cell>
          <cell r="BI10">
            <v>255</v>
          </cell>
          <cell r="BJ10">
            <v>260</v>
          </cell>
          <cell r="BK10">
            <v>190</v>
          </cell>
          <cell r="BL10">
            <v>210</v>
          </cell>
          <cell r="BM10">
            <v>240</v>
          </cell>
          <cell r="BN10">
            <v>250</v>
          </cell>
          <cell r="BO10">
            <v>270</v>
          </cell>
          <cell r="BP10">
            <v>285</v>
          </cell>
          <cell r="BQ10">
            <v>290</v>
          </cell>
          <cell r="BR10">
            <v>300</v>
          </cell>
          <cell r="BS10">
            <v>305</v>
          </cell>
          <cell r="BT10">
            <v>310</v>
          </cell>
          <cell r="BU10">
            <v>210</v>
          </cell>
          <cell r="BV10">
            <v>235</v>
          </cell>
          <cell r="BW10">
            <v>260</v>
          </cell>
          <cell r="BX10">
            <v>280</v>
          </cell>
          <cell r="BY10">
            <v>295</v>
          </cell>
          <cell r="BZ10">
            <v>310</v>
          </cell>
          <cell r="CA10">
            <v>320</v>
          </cell>
          <cell r="CB10">
            <v>330</v>
          </cell>
          <cell r="CC10">
            <v>335</v>
          </cell>
          <cell r="CD10">
            <v>340</v>
          </cell>
        </row>
        <row r="11">
          <cell r="C11">
            <v>90</v>
          </cell>
          <cell r="D11">
            <v>105</v>
          </cell>
          <cell r="E11">
            <v>115</v>
          </cell>
          <cell r="F11">
            <v>125</v>
          </cell>
          <cell r="G11">
            <v>130</v>
          </cell>
          <cell r="H11">
            <v>135</v>
          </cell>
          <cell r="I11">
            <v>140</v>
          </cell>
          <cell r="J11">
            <v>145</v>
          </cell>
          <cell r="K11">
            <v>147</v>
          </cell>
          <cell r="L11">
            <v>150</v>
          </cell>
          <cell r="M11">
            <v>105</v>
          </cell>
          <cell r="N11">
            <v>115</v>
          </cell>
          <cell r="O11">
            <v>125</v>
          </cell>
          <cell r="P11">
            <v>135</v>
          </cell>
          <cell r="Q11">
            <v>140</v>
          </cell>
          <cell r="R11">
            <v>145</v>
          </cell>
          <cell r="S11">
            <v>150</v>
          </cell>
          <cell r="T11">
            <v>160</v>
          </cell>
          <cell r="U11">
            <v>165</v>
          </cell>
          <cell r="V11">
            <v>170</v>
          </cell>
          <cell r="W11">
            <v>130</v>
          </cell>
          <cell r="X11">
            <v>140</v>
          </cell>
          <cell r="Y11">
            <v>160</v>
          </cell>
          <cell r="Z11">
            <v>165</v>
          </cell>
          <cell r="AA11">
            <v>175</v>
          </cell>
          <cell r="AB11">
            <v>182</v>
          </cell>
          <cell r="AC11">
            <v>187</v>
          </cell>
          <cell r="AD11">
            <v>192</v>
          </cell>
          <cell r="AE11">
            <v>195</v>
          </cell>
          <cell r="AF11">
            <v>200</v>
          </cell>
          <cell r="AG11">
            <v>145</v>
          </cell>
          <cell r="AH11">
            <v>160</v>
          </cell>
          <cell r="AI11">
            <v>175</v>
          </cell>
          <cell r="AJ11">
            <v>185</v>
          </cell>
          <cell r="AK11">
            <v>195</v>
          </cell>
          <cell r="AL11">
            <v>205</v>
          </cell>
          <cell r="AM11">
            <v>210</v>
          </cell>
          <cell r="AN11">
            <v>212</v>
          </cell>
          <cell r="AO11">
            <v>215</v>
          </cell>
          <cell r="AP11">
            <v>220</v>
          </cell>
          <cell r="AQ11">
            <v>145</v>
          </cell>
          <cell r="AR11">
            <v>170</v>
          </cell>
          <cell r="AS11">
            <v>190</v>
          </cell>
          <cell r="AT11">
            <v>210</v>
          </cell>
          <cell r="AU11">
            <v>220</v>
          </cell>
          <cell r="AV11">
            <v>230</v>
          </cell>
          <cell r="AW11">
            <v>240</v>
          </cell>
          <cell r="AX11">
            <v>245</v>
          </cell>
          <cell r="AY11">
            <v>250</v>
          </cell>
          <cell r="AZ11">
            <v>255</v>
          </cell>
          <cell r="BA11">
            <v>155</v>
          </cell>
          <cell r="BB11">
            <v>190</v>
          </cell>
          <cell r="BC11">
            <v>210</v>
          </cell>
          <cell r="BD11">
            <v>230</v>
          </cell>
          <cell r="BE11">
            <v>240</v>
          </cell>
          <cell r="BF11">
            <v>260</v>
          </cell>
          <cell r="BG11">
            <v>270</v>
          </cell>
          <cell r="BH11">
            <v>280</v>
          </cell>
          <cell r="BI11">
            <v>285</v>
          </cell>
          <cell r="BJ11">
            <v>290</v>
          </cell>
          <cell r="BK11">
            <v>210</v>
          </cell>
          <cell r="BL11">
            <v>230</v>
          </cell>
          <cell r="BM11">
            <v>260</v>
          </cell>
          <cell r="BN11">
            <v>275</v>
          </cell>
          <cell r="BO11">
            <v>295</v>
          </cell>
          <cell r="BP11">
            <v>310</v>
          </cell>
          <cell r="BQ11">
            <v>315</v>
          </cell>
          <cell r="BR11">
            <v>325</v>
          </cell>
          <cell r="BS11">
            <v>330</v>
          </cell>
          <cell r="BT11">
            <v>335</v>
          </cell>
          <cell r="BU11">
            <v>230</v>
          </cell>
          <cell r="BV11">
            <v>260</v>
          </cell>
          <cell r="BW11">
            <v>280</v>
          </cell>
          <cell r="BX11">
            <v>300</v>
          </cell>
          <cell r="BY11">
            <v>320</v>
          </cell>
          <cell r="BZ11">
            <v>330</v>
          </cell>
          <cell r="CA11">
            <v>340</v>
          </cell>
          <cell r="CB11">
            <v>350</v>
          </cell>
          <cell r="CC11">
            <v>360</v>
          </cell>
          <cell r="CD11">
            <v>365</v>
          </cell>
        </row>
        <row r="12">
          <cell r="C12">
            <v>175</v>
          </cell>
          <cell r="D12">
            <v>175</v>
          </cell>
          <cell r="E12">
            <v>175</v>
          </cell>
          <cell r="F12">
            <v>190</v>
          </cell>
          <cell r="G12">
            <v>200</v>
          </cell>
          <cell r="H12">
            <v>210</v>
          </cell>
          <cell r="I12">
            <v>225</v>
          </cell>
          <cell r="J12">
            <v>225</v>
          </cell>
          <cell r="K12">
            <v>230</v>
          </cell>
          <cell r="L12">
            <v>230</v>
          </cell>
          <cell r="M12">
            <v>175</v>
          </cell>
          <cell r="N12">
            <v>175</v>
          </cell>
          <cell r="O12">
            <v>175</v>
          </cell>
          <cell r="P12">
            <v>190</v>
          </cell>
          <cell r="Q12">
            <v>200</v>
          </cell>
          <cell r="R12">
            <v>210</v>
          </cell>
          <cell r="S12">
            <v>225</v>
          </cell>
          <cell r="T12">
            <v>225</v>
          </cell>
          <cell r="U12">
            <v>230</v>
          </cell>
          <cell r="V12">
            <v>230</v>
          </cell>
          <cell r="W12">
            <v>175</v>
          </cell>
          <cell r="X12">
            <v>175</v>
          </cell>
          <cell r="Y12">
            <v>190</v>
          </cell>
          <cell r="Z12">
            <v>200</v>
          </cell>
          <cell r="AA12">
            <v>210</v>
          </cell>
          <cell r="AB12">
            <v>225</v>
          </cell>
          <cell r="AC12">
            <v>225</v>
          </cell>
          <cell r="AD12">
            <v>230</v>
          </cell>
          <cell r="AE12">
            <v>230</v>
          </cell>
          <cell r="AF12">
            <v>235</v>
          </cell>
          <cell r="AG12">
            <v>175</v>
          </cell>
          <cell r="AH12">
            <v>175</v>
          </cell>
          <cell r="AI12">
            <v>190</v>
          </cell>
          <cell r="AJ12">
            <v>200</v>
          </cell>
          <cell r="AK12">
            <v>210</v>
          </cell>
          <cell r="AL12">
            <v>225</v>
          </cell>
          <cell r="AM12">
            <v>225</v>
          </cell>
          <cell r="AN12">
            <v>230</v>
          </cell>
          <cell r="AO12">
            <v>230</v>
          </cell>
          <cell r="AP12">
            <v>235</v>
          </cell>
          <cell r="AQ12">
            <v>275</v>
          </cell>
          <cell r="AR12">
            <v>275</v>
          </cell>
          <cell r="AS12">
            <v>275</v>
          </cell>
          <cell r="AT12">
            <v>295</v>
          </cell>
          <cell r="AU12">
            <v>315</v>
          </cell>
          <cell r="AV12">
            <v>335</v>
          </cell>
          <cell r="AW12">
            <v>360</v>
          </cell>
          <cell r="AX12">
            <v>360</v>
          </cell>
          <cell r="AY12">
            <v>380</v>
          </cell>
          <cell r="AZ12">
            <v>380</v>
          </cell>
          <cell r="BA12">
            <v>275</v>
          </cell>
          <cell r="BB12">
            <v>275</v>
          </cell>
          <cell r="BC12">
            <v>275</v>
          </cell>
          <cell r="BD12">
            <v>295</v>
          </cell>
          <cell r="BE12">
            <v>315</v>
          </cell>
          <cell r="BF12">
            <v>335</v>
          </cell>
          <cell r="BG12">
            <v>360</v>
          </cell>
          <cell r="BH12">
            <v>360</v>
          </cell>
          <cell r="BI12">
            <v>380</v>
          </cell>
          <cell r="BJ12">
            <v>380</v>
          </cell>
          <cell r="BK12">
            <v>275</v>
          </cell>
          <cell r="BL12">
            <v>275</v>
          </cell>
          <cell r="BM12">
            <v>295</v>
          </cell>
          <cell r="BN12">
            <v>315</v>
          </cell>
          <cell r="BO12">
            <v>335</v>
          </cell>
          <cell r="BP12">
            <v>360</v>
          </cell>
          <cell r="BQ12">
            <v>360</v>
          </cell>
          <cell r="BR12">
            <v>380</v>
          </cell>
          <cell r="BS12">
            <v>380</v>
          </cell>
          <cell r="BT12">
            <v>385</v>
          </cell>
          <cell r="BU12">
            <v>275</v>
          </cell>
          <cell r="BV12">
            <v>275</v>
          </cell>
          <cell r="BW12">
            <v>295</v>
          </cell>
          <cell r="BX12">
            <v>315</v>
          </cell>
          <cell r="BY12">
            <v>335</v>
          </cell>
          <cell r="BZ12">
            <v>360</v>
          </cell>
          <cell r="CA12">
            <v>360</v>
          </cell>
          <cell r="CB12">
            <v>380</v>
          </cell>
          <cell r="CC12">
            <v>380</v>
          </cell>
          <cell r="CD12">
            <v>385</v>
          </cell>
        </row>
        <row r="15">
          <cell r="B15" t="str">
            <v>MINIME</v>
          </cell>
          <cell r="C15" t="str">
            <v>CADET</v>
          </cell>
          <cell r="D15" t="str">
            <v>CADET</v>
          </cell>
          <cell r="E15" t="str">
            <v>JUNIOR</v>
          </cell>
          <cell r="F15" t="str">
            <v>SENIOR</v>
          </cell>
          <cell r="H15" t="str">
            <v>MINIME</v>
          </cell>
          <cell r="I15" t="str">
            <v>CADETTE</v>
          </cell>
          <cell r="J15" t="str">
            <v>CADETTE</v>
          </cell>
          <cell r="K15" t="str">
            <v>JUNIOR</v>
          </cell>
          <cell r="L15" t="str">
            <v>SENIOR</v>
          </cell>
        </row>
        <row r="16">
          <cell r="A16">
            <v>10</v>
          </cell>
          <cell r="B16" t="str">
            <v>NON</v>
          </cell>
          <cell r="C16" t="str">
            <v>U15 M49</v>
          </cell>
          <cell r="D16" t="str">
            <v>U17 M49</v>
          </cell>
          <cell r="E16" t="str">
            <v>U20 M55</v>
          </cell>
          <cell r="F16" t="str">
            <v>SE M55</v>
          </cell>
          <cell r="G16">
            <v>10</v>
          </cell>
          <cell r="H16" t="str">
            <v>NON</v>
          </cell>
          <cell r="I16" t="str">
            <v>U15 F40</v>
          </cell>
          <cell r="J16" t="str">
            <v>U17 F40</v>
          </cell>
          <cell r="K16" t="str">
            <v>U20 F45</v>
          </cell>
          <cell r="L16" t="str">
            <v>SE F45</v>
          </cell>
        </row>
        <row r="17">
          <cell r="A17">
            <v>35.01</v>
          </cell>
          <cell r="B17" t="str">
            <v>NON</v>
          </cell>
          <cell r="C17" t="str">
            <v>U15 M49</v>
          </cell>
          <cell r="D17" t="str">
            <v>U17 M49</v>
          </cell>
          <cell r="E17" t="str">
            <v>U20 M55</v>
          </cell>
          <cell r="F17" t="str">
            <v>SE M55</v>
          </cell>
          <cell r="G17">
            <v>35.01</v>
          </cell>
          <cell r="H17" t="str">
            <v>NON</v>
          </cell>
          <cell r="I17" t="str">
            <v>U15 F40</v>
          </cell>
          <cell r="J17" t="str">
            <v>U17 F40</v>
          </cell>
          <cell r="K17" t="str">
            <v>U20 F45</v>
          </cell>
          <cell r="L17" t="str">
            <v>SE F45</v>
          </cell>
        </row>
        <row r="18">
          <cell r="A18">
            <v>40.01</v>
          </cell>
          <cell r="B18" t="str">
            <v>NON</v>
          </cell>
          <cell r="C18" t="str">
            <v>U15 M49</v>
          </cell>
          <cell r="D18" t="str">
            <v>U17 M49</v>
          </cell>
          <cell r="E18" t="str">
            <v>U20 M55</v>
          </cell>
          <cell r="F18" t="str">
            <v>SE M55</v>
          </cell>
          <cell r="G18">
            <v>40.01</v>
          </cell>
          <cell r="H18" t="str">
            <v>NON</v>
          </cell>
          <cell r="I18" t="str">
            <v>U15 F45</v>
          </cell>
          <cell r="J18" t="str">
            <v>U17 F45</v>
          </cell>
          <cell r="K18" t="str">
            <v>U20 F45</v>
          </cell>
          <cell r="L18" t="str">
            <v>SE F45</v>
          </cell>
        </row>
        <row r="19">
          <cell r="A19">
            <v>45.01</v>
          </cell>
          <cell r="B19" t="str">
            <v>NON</v>
          </cell>
          <cell r="C19" t="str">
            <v>U15 M49</v>
          </cell>
          <cell r="D19" t="str">
            <v>U17 M49</v>
          </cell>
          <cell r="E19" t="str">
            <v>U20 M55</v>
          </cell>
          <cell r="F19" t="str">
            <v>SE M55</v>
          </cell>
          <cell r="G19">
            <v>45.01</v>
          </cell>
          <cell r="H19" t="str">
            <v>NON</v>
          </cell>
          <cell r="I19" t="str">
            <v>U15 F49</v>
          </cell>
          <cell r="J19" t="str">
            <v>U17 F49</v>
          </cell>
          <cell r="K19" t="str">
            <v>U20 F49</v>
          </cell>
          <cell r="L19" t="str">
            <v>SE F49</v>
          </cell>
        </row>
        <row r="20">
          <cell r="A20">
            <v>49.01</v>
          </cell>
          <cell r="B20" t="str">
            <v>NON</v>
          </cell>
          <cell r="C20" t="str">
            <v>U15 M55</v>
          </cell>
          <cell r="D20" t="str">
            <v>U17 M55</v>
          </cell>
          <cell r="E20" t="str">
            <v>U20 M55</v>
          </cell>
          <cell r="F20" t="str">
            <v>SE M55</v>
          </cell>
          <cell r="G20">
            <v>49.01</v>
          </cell>
          <cell r="H20" t="str">
            <v>NON</v>
          </cell>
          <cell r="I20" t="str">
            <v>U15 F55</v>
          </cell>
          <cell r="J20" t="str">
            <v>U17 F55</v>
          </cell>
          <cell r="K20" t="str">
            <v>U20 F55</v>
          </cell>
          <cell r="L20" t="str">
            <v>SE F55</v>
          </cell>
        </row>
        <row r="21">
          <cell r="A21">
            <v>55.01</v>
          </cell>
          <cell r="B21" t="str">
            <v>NON</v>
          </cell>
          <cell r="C21" t="str">
            <v>U15 M61</v>
          </cell>
          <cell r="D21" t="str">
            <v>U17 M61</v>
          </cell>
          <cell r="E21" t="str">
            <v>U20 M61</v>
          </cell>
          <cell r="F21" t="str">
            <v>SE M61</v>
          </cell>
          <cell r="G21">
            <v>55.01</v>
          </cell>
          <cell r="H21" t="str">
            <v>NON</v>
          </cell>
          <cell r="I21" t="str">
            <v>U15 F59</v>
          </cell>
          <cell r="J21" t="str">
            <v>U17 F59</v>
          </cell>
          <cell r="K21" t="str">
            <v>U20 F59</v>
          </cell>
          <cell r="L21" t="str">
            <v>SE F59</v>
          </cell>
        </row>
        <row r="22">
          <cell r="A22">
            <v>61.01</v>
          </cell>
          <cell r="B22" t="str">
            <v>NON</v>
          </cell>
          <cell r="C22" t="str">
            <v>U15 M67</v>
          </cell>
          <cell r="D22" t="str">
            <v>U17 M67</v>
          </cell>
          <cell r="E22" t="str">
            <v>U20 M67</v>
          </cell>
          <cell r="F22" t="str">
            <v>SE M67</v>
          </cell>
          <cell r="G22">
            <v>59.01</v>
          </cell>
          <cell r="H22" t="str">
            <v>NON</v>
          </cell>
          <cell r="I22" t="str">
            <v>U15 F64</v>
          </cell>
          <cell r="J22" t="str">
            <v>U17 F64</v>
          </cell>
          <cell r="K22" t="str">
            <v>U20 F64</v>
          </cell>
          <cell r="L22" t="str">
            <v>SE F64</v>
          </cell>
        </row>
        <row r="23">
          <cell r="A23">
            <v>67.010000000000005</v>
          </cell>
          <cell r="B23" t="str">
            <v>NON</v>
          </cell>
          <cell r="C23" t="str">
            <v>U15 M73</v>
          </cell>
          <cell r="D23" t="str">
            <v>U17 M73</v>
          </cell>
          <cell r="E23" t="str">
            <v>U20 M73</v>
          </cell>
          <cell r="F23" t="str">
            <v>SE M73</v>
          </cell>
          <cell r="G23">
            <v>64.010000000000005</v>
          </cell>
          <cell r="H23" t="str">
            <v>NON</v>
          </cell>
          <cell r="I23" t="str">
            <v>U15 F71</v>
          </cell>
          <cell r="J23" t="str">
            <v>U17 F71</v>
          </cell>
          <cell r="K23" t="str">
            <v>U20 F71</v>
          </cell>
          <cell r="L23" t="str">
            <v>SE F71</v>
          </cell>
        </row>
        <row r="24">
          <cell r="A24">
            <v>73.010000000000005</v>
          </cell>
          <cell r="B24" t="str">
            <v>NON</v>
          </cell>
          <cell r="C24" t="str">
            <v>U15 M81</v>
          </cell>
          <cell r="D24" t="str">
            <v>U17 M81</v>
          </cell>
          <cell r="E24" t="str">
            <v>U20 M81</v>
          </cell>
          <cell r="F24" t="str">
            <v>SE M81</v>
          </cell>
          <cell r="G24">
            <v>71.010000000000005</v>
          </cell>
          <cell r="H24" t="str">
            <v>NON</v>
          </cell>
          <cell r="I24" t="str">
            <v>U15 F76</v>
          </cell>
          <cell r="J24" t="str">
            <v>U17 F76</v>
          </cell>
          <cell r="K24" t="str">
            <v>U20 F76</v>
          </cell>
          <cell r="L24" t="str">
            <v>SE F76</v>
          </cell>
        </row>
        <row r="25">
          <cell r="A25">
            <v>81.010000000000005</v>
          </cell>
          <cell r="B25" t="str">
            <v>NON</v>
          </cell>
          <cell r="C25" t="str">
            <v>U15 M89</v>
          </cell>
          <cell r="D25" t="str">
            <v>U17 M89</v>
          </cell>
          <cell r="E25" t="str">
            <v>U20 M89</v>
          </cell>
          <cell r="F25" t="str">
            <v>SE M89</v>
          </cell>
          <cell r="G25">
            <v>76.010000000000005</v>
          </cell>
          <cell r="H25" t="str">
            <v>NON</v>
          </cell>
          <cell r="I25" t="str">
            <v>U15 F81</v>
          </cell>
          <cell r="J25" t="str">
            <v>U17 F81</v>
          </cell>
          <cell r="K25" t="str">
            <v>U20 F81</v>
          </cell>
          <cell r="L25" t="str">
            <v>SE F81</v>
          </cell>
        </row>
        <row r="26">
          <cell r="A26">
            <v>89.01</v>
          </cell>
          <cell r="B26" t="str">
            <v>NON</v>
          </cell>
          <cell r="C26" t="str">
            <v>U15 M96</v>
          </cell>
          <cell r="D26" t="str">
            <v>U17 M96</v>
          </cell>
          <cell r="E26" t="str">
            <v>U20 M96</v>
          </cell>
          <cell r="F26" t="str">
            <v>SE M96</v>
          </cell>
          <cell r="G26">
            <v>81.010000000000005</v>
          </cell>
          <cell r="H26" t="str">
            <v>NON</v>
          </cell>
          <cell r="I26" t="str">
            <v>U15 F&gt;81</v>
          </cell>
          <cell r="J26" t="str">
            <v>U17 F&gt;81</v>
          </cell>
          <cell r="K26" t="str">
            <v>U20 F87</v>
          </cell>
          <cell r="L26" t="str">
            <v>SE F87</v>
          </cell>
        </row>
        <row r="27">
          <cell r="A27">
            <v>96.01</v>
          </cell>
          <cell r="B27" t="str">
            <v>NON</v>
          </cell>
          <cell r="C27" t="str">
            <v>U15 M102</v>
          </cell>
          <cell r="D27" t="str">
            <v>U17 M102</v>
          </cell>
          <cell r="E27" t="str">
            <v>U20 M102</v>
          </cell>
          <cell r="F27" t="str">
            <v>SE M102</v>
          </cell>
          <cell r="G27">
            <v>87.01</v>
          </cell>
          <cell r="H27" t="str">
            <v>NON</v>
          </cell>
          <cell r="I27" t="str">
            <v>U15 F&gt;81</v>
          </cell>
          <cell r="J27" t="str">
            <v>U17 F&gt;81</v>
          </cell>
          <cell r="K27" t="str">
            <v>U20 F&gt;87</v>
          </cell>
          <cell r="L27" t="str">
            <v>SE F&gt;87</v>
          </cell>
        </row>
        <row r="28">
          <cell r="A28">
            <v>102.01</v>
          </cell>
          <cell r="B28" t="str">
            <v>NON</v>
          </cell>
          <cell r="C28" t="str">
            <v>U15 M&gt;102</v>
          </cell>
          <cell r="D28" t="str">
            <v>U17 M&gt;102</v>
          </cell>
          <cell r="E28" t="str">
            <v>U20 M109</v>
          </cell>
          <cell r="F28" t="str">
            <v>SE M109</v>
          </cell>
        </row>
        <row r="29">
          <cell r="A29">
            <v>109.1</v>
          </cell>
          <cell r="B29" t="str">
            <v>NON</v>
          </cell>
          <cell r="C29" t="str">
            <v>U15 M&gt;102</v>
          </cell>
          <cell r="D29" t="str">
            <v>U17 M&gt;102</v>
          </cell>
          <cell r="E29" t="str">
            <v>U20 M&gt;109</v>
          </cell>
          <cell r="F29" t="str">
            <v>SE M&gt;109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  <pageSetUpPr fitToPage="1"/>
  </sheetPr>
  <dimension ref="A1:DT1008"/>
  <sheetViews>
    <sheetView zoomScale="55" zoomScaleNormal="55" workbookViewId="0">
      <selection activeCell="V4" sqref="V4"/>
    </sheetView>
  </sheetViews>
  <sheetFormatPr baseColWidth="10" defaultColWidth="11.42578125" defaultRowHeight="15" x14ac:dyDescent="0.2"/>
  <cols>
    <col min="1" max="1" width="1.7109375" style="1" customWidth="1"/>
    <col min="2" max="2" width="8.28515625" style="87" bestFit="1" customWidth="1"/>
    <col min="3" max="3" width="9.7109375" style="5" customWidth="1"/>
    <col min="4" max="5" width="6.7109375" style="1" customWidth="1"/>
    <col min="6" max="6" width="32.7109375" style="1" customWidth="1"/>
    <col min="7" max="7" width="20.7109375" style="1" customWidth="1"/>
    <col min="8" max="8" width="9" style="1" bestFit="1" customWidth="1"/>
    <col min="9" max="9" width="40.7109375" style="3" customWidth="1"/>
    <col min="10" max="10" width="8.42578125" style="2" bestFit="1" customWidth="1"/>
    <col min="11" max="11" width="9.8554687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.7109375" style="122" customWidth="1"/>
    <col min="25" max="25" width="55.28515625" style="123" customWidth="1"/>
    <col min="26" max="26" width="23.5703125" style="123" customWidth="1"/>
    <col min="27" max="27" width="12.42578125" style="33" customWidth="1"/>
    <col min="28" max="36" width="13.42578125" style="33" bestFit="1" customWidth="1"/>
    <col min="37" max="37" width="9.140625" style="33" bestFit="1" customWidth="1"/>
    <col min="38" max="38" width="14.85546875" style="33" customWidth="1"/>
    <col min="39" max="39" width="9.140625" style="33" bestFit="1" customWidth="1"/>
    <col min="40" max="40" width="7.28515625" style="33" bestFit="1" customWidth="1"/>
    <col min="41" max="41" width="6.570312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120"/>
      <c r="D2" s="398" t="s">
        <v>196</v>
      </c>
      <c r="E2" s="399"/>
      <c r="F2" s="399"/>
      <c r="G2" s="399"/>
      <c r="H2" s="399"/>
      <c r="I2" s="399"/>
      <c r="J2" s="399"/>
      <c r="K2" s="399"/>
      <c r="L2" s="39"/>
      <c r="M2" s="40"/>
      <c r="N2" s="405" t="s">
        <v>125</v>
      </c>
      <c r="O2" s="405"/>
      <c r="P2" s="405"/>
      <c r="Q2" s="405"/>
      <c r="R2" s="405"/>
      <c r="S2" s="405"/>
      <c r="T2" s="40"/>
      <c r="U2" s="40"/>
      <c r="V2" s="399" t="s">
        <v>14</v>
      </c>
      <c r="W2" s="400"/>
      <c r="X2" s="124"/>
      <c r="Y2" s="125"/>
      <c r="Z2" s="125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120"/>
      <c r="D3" s="401" t="s">
        <v>200</v>
      </c>
      <c r="E3" s="402"/>
      <c r="F3" s="402"/>
      <c r="G3" s="402"/>
      <c r="H3" s="402"/>
      <c r="I3" s="402"/>
      <c r="J3" s="402"/>
      <c r="K3" s="402"/>
      <c r="L3" s="41"/>
      <c r="M3" s="41"/>
      <c r="N3" s="406"/>
      <c r="O3" s="406"/>
      <c r="P3" s="406"/>
      <c r="Q3" s="406"/>
      <c r="R3" s="406"/>
      <c r="S3" s="406"/>
      <c r="T3" s="41"/>
      <c r="U3" s="41"/>
      <c r="V3" s="403">
        <v>43822</v>
      </c>
      <c r="W3" s="404"/>
      <c r="X3" s="124"/>
      <c r="Y3" s="125"/>
      <c r="Z3" s="125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18" customHeight="1" thickBot="1" x14ac:dyDescent="0.25">
      <c r="A5" s="10"/>
      <c r="B5" s="90" t="s">
        <v>8</v>
      </c>
      <c r="C5" s="121" t="s">
        <v>9</v>
      </c>
      <c r="D5" s="42" t="s">
        <v>6</v>
      </c>
      <c r="E5" s="42" t="s">
        <v>39</v>
      </c>
      <c r="F5" s="397" t="s">
        <v>0</v>
      </c>
      <c r="G5" s="397"/>
      <c r="H5" s="42" t="s">
        <v>11</v>
      </c>
      <c r="I5" s="130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26" t="s">
        <v>14</v>
      </c>
      <c r="Y5" s="127" t="s">
        <v>197</v>
      </c>
      <c r="Z5" s="128" t="s">
        <v>198</v>
      </c>
      <c r="AA5" s="36"/>
      <c r="AB5" s="106" t="s">
        <v>43</v>
      </c>
      <c r="AC5" s="106" t="s">
        <v>42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5.0999999999999996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3"/>
      <c r="Y6" s="116"/>
      <c r="Z6" s="116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5">
      <c r="B7" s="92" t="s">
        <v>202</v>
      </c>
      <c r="C7" s="164">
        <v>402800</v>
      </c>
      <c r="D7" s="93"/>
      <c r="E7" s="160" t="s">
        <v>44</v>
      </c>
      <c r="F7" s="206" t="s">
        <v>308</v>
      </c>
      <c r="G7" s="207" t="s">
        <v>128</v>
      </c>
      <c r="H7" s="131">
        <v>2000</v>
      </c>
      <c r="I7" s="131" t="s">
        <v>127</v>
      </c>
      <c r="J7" s="163" t="s">
        <v>44</v>
      </c>
      <c r="K7" s="162">
        <v>48.5</v>
      </c>
      <c r="L7" s="214">
        <v>-60</v>
      </c>
      <c r="M7" s="214">
        <v>60</v>
      </c>
      <c r="N7" s="215">
        <v>-62</v>
      </c>
      <c r="O7" s="135">
        <f>IF(E7="","",IF(MAXA(L7:N7)&lt;=0,0,MAXA(L7:N7)))</f>
        <v>60</v>
      </c>
      <c r="P7" s="214">
        <v>75</v>
      </c>
      <c r="Q7" s="214">
        <v>-78</v>
      </c>
      <c r="R7" s="214">
        <v>-78</v>
      </c>
      <c r="S7" s="135">
        <f>IF(E7="","",IF(MAXA(P7:R7)&lt;=0,0,MAXA(P7:R7)))</f>
        <v>75</v>
      </c>
      <c r="T7" s="136">
        <f>IF(E7="","",IF(OR(O7=0,S7=0),0,O7+S7))</f>
        <v>135</v>
      </c>
      <c r="U7" s="137" t="str">
        <f>+CONCATENATE(AM7," ",AN7)</f>
        <v>INTB + 15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U20 F49</v>
      </c>
      <c r="W7" s="139">
        <f>IF(E7=" "," ",IF(E7="H",10^(0.75194503*LOG(K7/175.508)^2)*T7,IF(E7="F",10^(0.783497476* LOG(K7/153.655)^2)*T7,"")))</f>
        <v>212.24590897639339</v>
      </c>
      <c r="X7" s="98">
        <v>43756</v>
      </c>
      <c r="Y7" s="96" t="s">
        <v>309</v>
      </c>
      <c r="Z7" s="129" t="s">
        <v>310</v>
      </c>
      <c r="AA7" s="132"/>
      <c r="AB7" s="103">
        <f>T7-HLOOKUP(V7,[1]Minimas!$C$3:$CD$12,2,FALSE)</f>
        <v>90</v>
      </c>
      <c r="AC7" s="103">
        <f>T7-HLOOKUP(V7,[1]Minimas!$C$3:$CD$12,3,FALSE)</f>
        <v>80</v>
      </c>
      <c r="AD7" s="103">
        <f>T7-HLOOKUP(V7,[1]Minimas!$C$3:$CD$12,4,FALSE)</f>
        <v>70</v>
      </c>
      <c r="AE7" s="103">
        <f>T7-HLOOKUP(V7,[1]Minimas!$C$3:$CD$12,5,FALSE)</f>
        <v>58</v>
      </c>
      <c r="AF7" s="103">
        <f>T7-HLOOKUP(V7,[1]Minimas!$C$3:$CD$12,6,FALSE)</f>
        <v>45</v>
      </c>
      <c r="AG7" s="103">
        <f>T7-HLOOKUP(V7,[1]Minimas!$C$3:$CD$12,7,FALSE)</f>
        <v>30</v>
      </c>
      <c r="AH7" s="103">
        <f>T7-HLOOKUP(V7,[1]Minimas!$C$3:$CD$12,8,FALSE)</f>
        <v>15</v>
      </c>
      <c r="AI7" s="103">
        <f>T7-HLOOKUP(V7,[1]Minimas!$C$3:$CD$12,9,FALSE)</f>
        <v>-5</v>
      </c>
      <c r="AJ7" s="103">
        <f>T7-HLOOKUP(V7,[1]Minimas!$C$3:$CD$12,10,FALSE)</f>
        <v>-40</v>
      </c>
      <c r="AK7" s="104" t="str">
        <f>IF(E7=0," ",IF(AJ7&gt;=0,$AJ$5,IF(AI7&gt;=0,$AI$5,IF(AH7&gt;=0,$AH$5,IF(AG7&gt;=0,$AG$5,IF(AF7&gt;=0,$AF$5,IF(AE7&gt;=0,$AE$5,IF(AD7&gt;=0,$AD$5,IF(AC7&gt;=0,$AC$5,$AB$5)))))))))</f>
        <v>INTB +</v>
      </c>
      <c r="AL7" s="104"/>
      <c r="AM7" s="104" t="str">
        <f>IF(AK7="","",AK7)</f>
        <v>INTB +</v>
      </c>
      <c r="AN7" s="104">
        <f>IF(E7=0," ",IF(AJ7&gt;=0,AJ7,IF(AI7&gt;=0,AI7,IF(AH7&gt;=0,AH7,IF(AG7&gt;=0,AG7,IF(AF7&gt;=0,AF7,IF(AE7&gt;=0,AE7,IF(AD7&gt;=0,AD7,IF(AC7&gt;=0,AC7,AB7)))))))))</f>
        <v>15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5" customFormat="1" ht="30" customHeight="1" x14ac:dyDescent="0.25">
      <c r="B8" s="92" t="s">
        <v>202</v>
      </c>
      <c r="C8" s="140">
        <v>397293</v>
      </c>
      <c r="D8" s="141"/>
      <c r="E8" s="142" t="s">
        <v>44</v>
      </c>
      <c r="F8" s="208" t="s">
        <v>129</v>
      </c>
      <c r="G8" s="209" t="s">
        <v>130</v>
      </c>
      <c r="H8" s="159">
        <v>2001</v>
      </c>
      <c r="I8" s="203" t="s">
        <v>127</v>
      </c>
      <c r="J8" s="146" t="s">
        <v>44</v>
      </c>
      <c r="K8" s="161">
        <v>61.33</v>
      </c>
      <c r="L8" s="149">
        <v>50</v>
      </c>
      <c r="M8" s="150">
        <v>53</v>
      </c>
      <c r="N8" s="150">
        <v>56</v>
      </c>
      <c r="O8" s="55">
        <f t="shared" ref="O8" si="0">IF(E8="","",IF(MAXA(L8:N8)&lt;=0,0,MAXA(L8:N8)))</f>
        <v>56</v>
      </c>
      <c r="P8" s="149">
        <v>60</v>
      </c>
      <c r="Q8" s="150">
        <v>63</v>
      </c>
      <c r="R8" s="150">
        <v>66</v>
      </c>
      <c r="S8" s="55">
        <f t="shared" ref="S8" si="1">IF(E8="","",IF(MAXA(P8:R8)&lt;=0,0,MAXA(P8:R8)))</f>
        <v>66</v>
      </c>
      <c r="T8" s="136">
        <f t="shared" ref="T8:T38" si="2">IF(E8="","",IF(OR(O8=0,S8=0),0,O8+S8))</f>
        <v>122</v>
      </c>
      <c r="U8" s="137" t="str">
        <f t="shared" ref="U8" si="3">+CONCATENATE(AM8," ",AN8)</f>
        <v>FED + 4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U20 F64</v>
      </c>
      <c r="W8" s="139">
        <f t="shared" ref="W8" si="4">IF(E8=" "," ",IF(E8="H",10^(0.75194503*LOG(K8/175.508)^2)*T8,IF(E8="F",10^(0.783497476* LOG(K8/153.655)^2)*T8,"")))</f>
        <v>162.56029485734246</v>
      </c>
      <c r="X8" s="97">
        <v>43758</v>
      </c>
      <c r="Y8" s="99" t="s">
        <v>199</v>
      </c>
      <c r="Z8" s="129"/>
      <c r="AA8" s="132"/>
      <c r="AB8" s="103">
        <f>T8-HLOOKUP(V8,[1]Minimas!$C$3:$CD$12,2,FALSE)</f>
        <v>62</v>
      </c>
      <c r="AC8" s="103">
        <f>T8-HLOOKUP(V8,[1]Minimas!$C$3:$CD$12,3,FALSE)</f>
        <v>47</v>
      </c>
      <c r="AD8" s="103">
        <f>T8-HLOOKUP(V8,[1]Minimas!$C$3:$CD$12,4,FALSE)</f>
        <v>32</v>
      </c>
      <c r="AE8" s="103">
        <f>T8-HLOOKUP(V8,[1]Minimas!$C$3:$CD$12,5,FALSE)</f>
        <v>17</v>
      </c>
      <c r="AF8" s="103">
        <f>T8-HLOOKUP(V8,[1]Minimas!$C$3:$CD$12,6,FALSE)</f>
        <v>4</v>
      </c>
      <c r="AG8" s="103">
        <f>T8-HLOOKUP(V8,[1]Minimas!$C$3:$CD$12,7,FALSE)</f>
        <v>-13</v>
      </c>
      <c r="AH8" s="103">
        <f>T8-HLOOKUP(V8,[1]Minimas!$C$3:$CD$12,8,FALSE)</f>
        <v>-33</v>
      </c>
      <c r="AI8" s="103">
        <f>T8-HLOOKUP(V8,[1]Minimas!$C$3:$CD$12,9,FALSE)</f>
        <v>-53</v>
      </c>
      <c r="AJ8" s="103">
        <f>T8-HLOOKUP(V8,[1]Minimas!$C$3:$CD$12,10,FALSE)</f>
        <v>-88</v>
      </c>
      <c r="AK8" s="104" t="str">
        <f t="shared" ref="AK8:AK38" si="5">IF(E8=0," ",IF(AJ8&gt;=0,$AJ$5,IF(AI8&gt;=0,$AI$5,IF(AH8&gt;=0,$AH$5,IF(AG8&gt;=0,$AG$5,IF(AF8&gt;=0,$AF$5,IF(AE8&gt;=0,$AE$5,IF(AD8&gt;=0,$AD$5,IF(AC8&gt;=0,$AC$5,$AB$5)))))))))</f>
        <v>FED +</v>
      </c>
      <c r="AL8" s="104"/>
      <c r="AM8" s="104" t="str">
        <f t="shared" ref="AM8:AM38" si="6">IF(AK8="","",AK8)</f>
        <v>FED +</v>
      </c>
      <c r="AN8" s="104">
        <f t="shared" ref="AN8:AN38" si="7">IF(E8=0," ",IF(AJ8&gt;=0,AJ8,IF(AI8&gt;=0,AI8,IF(AH8&gt;=0,AH8,IF(AG8&gt;=0,AG8,IF(AF8&gt;=0,AF8,IF(AE8&gt;=0,AE8,IF(AD8&gt;=0,AD8,IF(AC8&gt;=0,AC8,AB8)))))))))</f>
        <v>4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</row>
    <row r="9" spans="1:124" s="133" customFormat="1" ht="30" customHeight="1" x14ac:dyDescent="0.25">
      <c r="B9" s="92" t="s">
        <v>202</v>
      </c>
      <c r="C9" s="140">
        <v>323896</v>
      </c>
      <c r="D9" s="141"/>
      <c r="E9" s="142" t="s">
        <v>44</v>
      </c>
      <c r="F9" s="208" t="s">
        <v>139</v>
      </c>
      <c r="G9" s="209" t="s">
        <v>140</v>
      </c>
      <c r="H9" s="159">
        <v>1997</v>
      </c>
      <c r="I9" s="203" t="s">
        <v>127</v>
      </c>
      <c r="J9" s="146" t="s">
        <v>44</v>
      </c>
      <c r="K9" s="161">
        <v>53.92</v>
      </c>
      <c r="L9" s="149">
        <v>42</v>
      </c>
      <c r="M9" s="150">
        <v>45</v>
      </c>
      <c r="N9" s="150">
        <v>47</v>
      </c>
      <c r="O9" s="135">
        <f t="shared" ref="O9:O22" si="8">IF(E9="","",IF(MAXA(L9:N9)&lt;=0,0,MAXA(L9:N9)))</f>
        <v>47</v>
      </c>
      <c r="P9" s="149">
        <v>52</v>
      </c>
      <c r="Q9" s="150">
        <v>55</v>
      </c>
      <c r="R9" s="150">
        <v>58</v>
      </c>
      <c r="S9" s="135">
        <f t="shared" ref="S9:S22" si="9">IF(E9="","",IF(MAXA(P9:R9)&lt;=0,0,MAXA(P9:R9)))</f>
        <v>58</v>
      </c>
      <c r="T9" s="136">
        <f t="shared" si="2"/>
        <v>105</v>
      </c>
      <c r="U9" s="137" t="str">
        <f t="shared" ref="U9:U22" si="10">+CONCATENATE(AM9," ",AN9)</f>
        <v>IRG + 3</v>
      </c>
      <c r="V9" s="138" t="str">
        <f>IF(E9=0," ",IF(E9="H",IF(H9&lt;2000,VLOOKUP(K9,[1]Minimas!$A$15:$F$29,6),IF(AND(H9&gt;1999,H9&lt;2003),VLOOKUP(K9,[1]Minimas!$A$15:$F$29,5),IF(AND(H9&gt;2002,H9&lt;2005),VLOOKUP(K9,[1]Minimas!$A$15:$F$29,4),IF(AND(H9&gt;2004,H9&lt;2007),VLOOKUP(K9,[1]Minimas!$A$15:$F$29,3),VLOOKUP(K9,[1]Minimas!$A$15:$F$29,2))))),IF(H9&lt;2000,VLOOKUP(K9,[1]Minimas!$G$15:$L$29,6),IF(AND(H9&gt;1999,H9&lt;2003),VLOOKUP(K9,[1]Minimas!$G$15:$FL$29,5),IF(AND(H9&gt;2002,H9&lt;2005),VLOOKUP(K9,[1]Minimas!$G$15:$L$29,4),IF(AND(H9&gt;2004,H9&lt;2007),VLOOKUP(K9,[1]Minimas!$G$15:$L$29,3),VLOOKUP(K9,[1]Minimas!$G$15:$L$29,2)))))))</f>
        <v>SE F55</v>
      </c>
      <c r="W9" s="139">
        <f t="shared" ref="W9:W22" si="11">IF(E9=" "," ",IF(E9="H",10^(0.75194503*LOG(K9/175.508)^2)*T9,IF(E9="F",10^(0.783497476* LOG(K9/153.655)^2)*T9,"")))</f>
        <v>152.49233969631783</v>
      </c>
      <c r="X9" s="97">
        <v>43758</v>
      </c>
      <c r="Y9" s="99" t="s">
        <v>199</v>
      </c>
      <c r="Z9" s="129"/>
      <c r="AA9" s="132"/>
      <c r="AB9" s="103">
        <f>T9-HLOOKUP(V9,[1]Minimas!$C$3:$CD$12,2,FALSE)</f>
        <v>45</v>
      </c>
      <c r="AC9" s="103">
        <f>T9-HLOOKUP(V9,[1]Minimas!$C$3:$CD$12,3,FALSE)</f>
        <v>30</v>
      </c>
      <c r="AD9" s="103">
        <f>T9-HLOOKUP(V9,[1]Minimas!$C$3:$CD$12,4,FALSE)</f>
        <v>18</v>
      </c>
      <c r="AE9" s="103">
        <f>T9-HLOOKUP(V9,[1]Minimas!$C$3:$CD$12,5,FALSE)</f>
        <v>3</v>
      </c>
      <c r="AF9" s="103">
        <f>T9-HLOOKUP(V9,[1]Minimas!$C$3:$CD$12,6,FALSE)</f>
        <v>-18</v>
      </c>
      <c r="AG9" s="103">
        <f>T9-HLOOKUP(V9,[1]Minimas!$C$3:$CD$12,7,FALSE)</f>
        <v>-33</v>
      </c>
      <c r="AH9" s="103">
        <f>T9-HLOOKUP(V9,[1]Minimas!$C$3:$CD$12,8,FALSE)</f>
        <v>-50</v>
      </c>
      <c r="AI9" s="103">
        <f>T9-HLOOKUP(V9,[1]Minimas!$C$3:$CD$12,9,FALSE)</f>
        <v>-70</v>
      </c>
      <c r="AJ9" s="103">
        <f>T9-HLOOKUP(V9,[1]Minimas!$C$3:$CD$12,10,FALSE)</f>
        <v>-85</v>
      </c>
      <c r="AK9" s="104" t="str">
        <f t="shared" si="5"/>
        <v>IRG +</v>
      </c>
      <c r="AL9" s="104"/>
      <c r="AM9" s="104" t="str">
        <f t="shared" si="6"/>
        <v>IRG +</v>
      </c>
      <c r="AN9" s="104">
        <f t="shared" si="7"/>
        <v>3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0" customHeight="1" x14ac:dyDescent="0.25">
      <c r="B10" s="92" t="s">
        <v>202</v>
      </c>
      <c r="C10" s="140">
        <v>414500</v>
      </c>
      <c r="D10" s="141"/>
      <c r="E10" s="142" t="s">
        <v>44</v>
      </c>
      <c r="F10" s="208" t="s">
        <v>131</v>
      </c>
      <c r="G10" s="209" t="s">
        <v>132</v>
      </c>
      <c r="H10" s="159">
        <v>1988</v>
      </c>
      <c r="I10" s="203" t="s">
        <v>177</v>
      </c>
      <c r="J10" s="146" t="s">
        <v>229</v>
      </c>
      <c r="K10" s="161">
        <v>58.7</v>
      </c>
      <c r="L10" s="149">
        <v>53</v>
      </c>
      <c r="M10" s="150">
        <v>57</v>
      </c>
      <c r="N10" s="148">
        <v>-60</v>
      </c>
      <c r="O10" s="135">
        <f t="shared" si="8"/>
        <v>57</v>
      </c>
      <c r="P10" s="149">
        <v>72</v>
      </c>
      <c r="Q10" s="150">
        <v>76</v>
      </c>
      <c r="R10" s="150">
        <v>80</v>
      </c>
      <c r="S10" s="135">
        <f t="shared" si="9"/>
        <v>80</v>
      </c>
      <c r="T10" s="136">
        <f t="shared" si="2"/>
        <v>137</v>
      </c>
      <c r="U10" s="137" t="str">
        <f t="shared" si="10"/>
        <v>FED + 7</v>
      </c>
      <c r="V10" s="138" t="str">
        <f>IF(E10=0," ",IF(E10="H",IF(H10&lt;2000,VLOOKUP(K10,[1]Minimas!$A$15:$F$29,6),IF(AND(H10&gt;1999,H10&lt;2003),VLOOKUP(K10,[1]Minimas!$A$15:$F$29,5),IF(AND(H10&gt;2002,H10&lt;2005),VLOOKUP(K10,[1]Minimas!$A$15:$F$29,4),IF(AND(H10&gt;2004,H10&lt;2007),VLOOKUP(K10,[1]Minimas!$A$15:$F$29,3),VLOOKUP(K10,[1]Minimas!$A$15:$F$29,2))))),IF(H10&lt;2000,VLOOKUP(K10,[1]Minimas!$G$15:$L$29,6),IF(AND(H10&gt;1999,H10&lt;2003),VLOOKUP(K10,[1]Minimas!$G$15:$FL$29,5),IF(AND(H10&gt;2002,H10&lt;2005),VLOOKUP(K10,[1]Minimas!$G$15:$L$29,4),IF(AND(H10&gt;2004,H10&lt;2007),VLOOKUP(K10,[1]Minimas!$G$15:$L$29,3),VLOOKUP(K10,[1]Minimas!$G$15:$L$29,2)))))))</f>
        <v>SE F59</v>
      </c>
      <c r="W10" s="139">
        <f t="shared" si="11"/>
        <v>187.73987161072611</v>
      </c>
      <c r="X10" s="97">
        <v>43758</v>
      </c>
      <c r="Y10" s="99" t="s">
        <v>199</v>
      </c>
      <c r="Z10" s="129"/>
      <c r="AA10" s="132"/>
      <c r="AB10" s="103">
        <f>T10-HLOOKUP(V10,[1]Minimas!$C$3:$CD$12,2,FALSE)</f>
        <v>72</v>
      </c>
      <c r="AC10" s="103">
        <f>T10-HLOOKUP(V10,[1]Minimas!$C$3:$CD$12,3,FALSE)</f>
        <v>57</v>
      </c>
      <c r="AD10" s="103">
        <f>T10-HLOOKUP(V10,[1]Minimas!$C$3:$CD$12,4,FALSE)</f>
        <v>45</v>
      </c>
      <c r="AE10" s="103">
        <f>T10-HLOOKUP(V10,[1]Minimas!$C$3:$CD$12,5,FALSE)</f>
        <v>30</v>
      </c>
      <c r="AF10" s="103">
        <f>T10-HLOOKUP(V10,[1]Minimas!$C$3:$CD$12,6,FALSE)</f>
        <v>7</v>
      </c>
      <c r="AG10" s="103">
        <f>T10-HLOOKUP(V10,[1]Minimas!$C$3:$CD$12,7,FALSE)</f>
        <v>-8</v>
      </c>
      <c r="AH10" s="103">
        <f>T10-HLOOKUP(V10,[1]Minimas!$C$3:$CD$12,8,FALSE)</f>
        <v>-28</v>
      </c>
      <c r="AI10" s="103">
        <f>T10-HLOOKUP(V10,[1]Minimas!$C$3:$CD$12,9,FALSE)</f>
        <v>-48</v>
      </c>
      <c r="AJ10" s="103">
        <f>T10-HLOOKUP(V10,[1]Minimas!$C$3:$CD$12,10,FALSE)</f>
        <v>-63</v>
      </c>
      <c r="AK10" s="104" t="str">
        <f t="shared" si="5"/>
        <v>FED +</v>
      </c>
      <c r="AL10" s="104"/>
      <c r="AM10" s="104" t="str">
        <f t="shared" si="6"/>
        <v>FED +</v>
      </c>
      <c r="AN10" s="104">
        <f t="shared" si="7"/>
        <v>7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0" customHeight="1" x14ac:dyDescent="0.25">
      <c r="B11" s="92" t="s">
        <v>202</v>
      </c>
      <c r="C11" s="140">
        <v>307137</v>
      </c>
      <c r="D11" s="141"/>
      <c r="E11" s="142" t="s">
        <v>44</v>
      </c>
      <c r="F11" s="208" t="s">
        <v>134</v>
      </c>
      <c r="G11" s="209" t="s">
        <v>135</v>
      </c>
      <c r="H11" s="159">
        <v>1991</v>
      </c>
      <c r="I11" s="203" t="s">
        <v>177</v>
      </c>
      <c r="J11" s="146" t="s">
        <v>44</v>
      </c>
      <c r="K11" s="161">
        <v>53.85</v>
      </c>
      <c r="L11" s="149">
        <v>46</v>
      </c>
      <c r="M11" s="148">
        <v>-50</v>
      </c>
      <c r="N11" s="150">
        <v>50</v>
      </c>
      <c r="O11" s="135">
        <f t="shared" si="8"/>
        <v>50</v>
      </c>
      <c r="P11" s="149">
        <v>54</v>
      </c>
      <c r="Q11" s="150">
        <v>58</v>
      </c>
      <c r="R11" s="148">
        <v>-62</v>
      </c>
      <c r="S11" s="135">
        <f t="shared" si="9"/>
        <v>58</v>
      </c>
      <c r="T11" s="136">
        <f t="shared" si="2"/>
        <v>108</v>
      </c>
      <c r="U11" s="137" t="str">
        <f t="shared" si="10"/>
        <v>IRG + 6</v>
      </c>
      <c r="V11" s="138" t="str">
        <f>IF(E11=0," ",IF(E11="H",IF(H11&lt;2000,VLOOKUP(K11,[1]Minimas!$A$15:$F$29,6),IF(AND(H11&gt;1999,H11&lt;2003),VLOOKUP(K11,[1]Minimas!$A$15:$F$29,5),IF(AND(H11&gt;2002,H11&lt;2005),VLOOKUP(K11,[1]Minimas!$A$15:$F$29,4),IF(AND(H11&gt;2004,H11&lt;2007),VLOOKUP(K11,[1]Minimas!$A$15:$F$29,3),VLOOKUP(K11,[1]Minimas!$A$15:$F$29,2))))),IF(H11&lt;2000,VLOOKUP(K11,[1]Minimas!$G$15:$L$29,6),IF(AND(H11&gt;1999,H11&lt;2003),VLOOKUP(K11,[1]Minimas!$G$15:$FL$29,5),IF(AND(H11&gt;2002,H11&lt;2005),VLOOKUP(K11,[1]Minimas!$G$15:$L$29,4),IF(AND(H11&gt;2004,H11&lt;2007),VLOOKUP(K11,[1]Minimas!$G$15:$L$29,3),VLOOKUP(K11,[1]Minimas!$G$15:$L$29,2)))))))</f>
        <v>SE F55</v>
      </c>
      <c r="W11" s="139">
        <f t="shared" si="11"/>
        <v>156.99463147188547</v>
      </c>
      <c r="X11" s="97">
        <v>43758</v>
      </c>
      <c r="Y11" s="99" t="s">
        <v>199</v>
      </c>
      <c r="Z11" s="129"/>
      <c r="AA11" s="132"/>
      <c r="AB11" s="103">
        <f>T11-HLOOKUP(V11,[1]Minimas!$C$3:$CD$12,2,FALSE)</f>
        <v>48</v>
      </c>
      <c r="AC11" s="103">
        <f>T11-HLOOKUP(V11,[1]Minimas!$C$3:$CD$12,3,FALSE)</f>
        <v>33</v>
      </c>
      <c r="AD11" s="103">
        <f>T11-HLOOKUP(V11,[1]Minimas!$C$3:$CD$12,4,FALSE)</f>
        <v>21</v>
      </c>
      <c r="AE11" s="103">
        <f>T11-HLOOKUP(V11,[1]Minimas!$C$3:$CD$12,5,FALSE)</f>
        <v>6</v>
      </c>
      <c r="AF11" s="103">
        <f>T11-HLOOKUP(V11,[1]Minimas!$C$3:$CD$12,6,FALSE)</f>
        <v>-15</v>
      </c>
      <c r="AG11" s="103">
        <f>T11-HLOOKUP(V11,[1]Minimas!$C$3:$CD$12,7,FALSE)</f>
        <v>-30</v>
      </c>
      <c r="AH11" s="103">
        <f>T11-HLOOKUP(V11,[1]Minimas!$C$3:$CD$12,8,FALSE)</f>
        <v>-47</v>
      </c>
      <c r="AI11" s="103">
        <f>T11-HLOOKUP(V11,[1]Minimas!$C$3:$CD$12,9,FALSE)</f>
        <v>-67</v>
      </c>
      <c r="AJ11" s="103">
        <f>T11-HLOOKUP(V11,[1]Minimas!$C$3:$CD$12,10,FALSE)</f>
        <v>-82</v>
      </c>
      <c r="AK11" s="104" t="str">
        <f t="shared" si="5"/>
        <v>IRG +</v>
      </c>
      <c r="AL11" s="104"/>
      <c r="AM11" s="104" t="str">
        <f t="shared" si="6"/>
        <v>IRG +</v>
      </c>
      <c r="AN11" s="104">
        <f t="shared" si="7"/>
        <v>6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0" customHeight="1" x14ac:dyDescent="0.25">
      <c r="B12" s="92" t="s">
        <v>202</v>
      </c>
      <c r="C12" s="140">
        <v>432964</v>
      </c>
      <c r="D12" s="141"/>
      <c r="E12" s="142" t="s">
        <v>44</v>
      </c>
      <c r="F12" s="208" t="s">
        <v>230</v>
      </c>
      <c r="G12" s="209" t="s">
        <v>133</v>
      </c>
      <c r="H12" s="159">
        <v>1970</v>
      </c>
      <c r="I12" s="203" t="s">
        <v>177</v>
      </c>
      <c r="J12" s="146" t="s">
        <v>44</v>
      </c>
      <c r="K12" s="161">
        <v>54.75</v>
      </c>
      <c r="L12" s="149">
        <v>45</v>
      </c>
      <c r="M12" s="150">
        <v>48</v>
      </c>
      <c r="N12" s="150">
        <v>50</v>
      </c>
      <c r="O12" s="135">
        <f t="shared" si="8"/>
        <v>50</v>
      </c>
      <c r="P12" s="149">
        <v>58</v>
      </c>
      <c r="Q12" s="150">
        <v>62</v>
      </c>
      <c r="R12" s="148">
        <v>-66</v>
      </c>
      <c r="S12" s="135">
        <f t="shared" si="9"/>
        <v>62</v>
      </c>
      <c r="T12" s="136">
        <f t="shared" si="2"/>
        <v>112</v>
      </c>
      <c r="U12" s="137" t="str">
        <f t="shared" si="10"/>
        <v>IRG + 10</v>
      </c>
      <c r="V12" s="138" t="str">
        <f>IF(E12=0," ",IF(E12="H",IF(H12&lt;2000,VLOOKUP(K12,[1]Minimas!$A$15:$F$29,6),IF(AND(H12&gt;1999,H12&lt;2003),VLOOKUP(K12,[1]Minimas!$A$15:$F$29,5),IF(AND(H12&gt;2002,H12&lt;2005),VLOOKUP(K12,[1]Minimas!$A$15:$F$29,4),IF(AND(H12&gt;2004,H12&lt;2007),VLOOKUP(K12,[1]Minimas!$A$15:$F$29,3),VLOOKUP(K12,[1]Minimas!$A$15:$F$29,2))))),IF(H12&lt;2000,VLOOKUP(K12,[1]Minimas!$G$15:$L$29,6),IF(AND(H12&gt;1999,H12&lt;2003),VLOOKUP(K12,[1]Minimas!$G$15:$FL$29,5),IF(AND(H12&gt;2002,H12&lt;2005),VLOOKUP(K12,[1]Minimas!$G$15:$L$29,4),IF(AND(H12&gt;2004,H12&lt;2007),VLOOKUP(K12,[1]Minimas!$G$15:$L$29,3),VLOOKUP(K12,[1]Minimas!$G$15:$L$29,2)))))))</f>
        <v>SE F55</v>
      </c>
      <c r="W12" s="139">
        <f t="shared" si="11"/>
        <v>160.91007956749934</v>
      </c>
      <c r="X12" s="97">
        <v>43758</v>
      </c>
      <c r="Y12" s="99" t="s">
        <v>199</v>
      </c>
      <c r="Z12" s="129"/>
      <c r="AA12" s="132"/>
      <c r="AB12" s="103">
        <f>T12-HLOOKUP(V12,[1]Minimas!$C$3:$CD$12,2,FALSE)</f>
        <v>52</v>
      </c>
      <c r="AC12" s="103">
        <f>T12-HLOOKUP(V12,[1]Minimas!$C$3:$CD$12,3,FALSE)</f>
        <v>37</v>
      </c>
      <c r="AD12" s="103">
        <f>T12-HLOOKUP(V12,[1]Minimas!$C$3:$CD$12,4,FALSE)</f>
        <v>25</v>
      </c>
      <c r="AE12" s="103">
        <f>T12-HLOOKUP(V12,[1]Minimas!$C$3:$CD$12,5,FALSE)</f>
        <v>10</v>
      </c>
      <c r="AF12" s="103">
        <f>T12-HLOOKUP(V12,[1]Minimas!$C$3:$CD$12,6,FALSE)</f>
        <v>-11</v>
      </c>
      <c r="AG12" s="103">
        <f>T12-HLOOKUP(V12,[1]Minimas!$C$3:$CD$12,7,FALSE)</f>
        <v>-26</v>
      </c>
      <c r="AH12" s="103">
        <f>T12-HLOOKUP(V12,[1]Minimas!$C$3:$CD$12,8,FALSE)</f>
        <v>-43</v>
      </c>
      <c r="AI12" s="103">
        <f>T12-HLOOKUP(V12,[1]Minimas!$C$3:$CD$12,9,FALSE)</f>
        <v>-63</v>
      </c>
      <c r="AJ12" s="103">
        <f>T12-HLOOKUP(V12,[1]Minimas!$C$3:$CD$12,10,FALSE)</f>
        <v>-78</v>
      </c>
      <c r="AK12" s="104" t="str">
        <f t="shared" si="5"/>
        <v>IRG +</v>
      </c>
      <c r="AL12" s="104"/>
      <c r="AM12" s="104" t="str">
        <f t="shared" si="6"/>
        <v>IRG +</v>
      </c>
      <c r="AN12" s="104">
        <f t="shared" si="7"/>
        <v>10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0" customHeight="1" x14ac:dyDescent="0.25">
      <c r="B13" s="92" t="s">
        <v>202</v>
      </c>
      <c r="C13" s="140">
        <v>450851</v>
      </c>
      <c r="D13" s="154"/>
      <c r="E13" s="142" t="s">
        <v>44</v>
      </c>
      <c r="F13" s="208" t="s">
        <v>273</v>
      </c>
      <c r="G13" s="209" t="s">
        <v>274</v>
      </c>
      <c r="H13" s="159">
        <v>2002</v>
      </c>
      <c r="I13" s="203" t="s">
        <v>127</v>
      </c>
      <c r="J13" s="156" t="s">
        <v>44</v>
      </c>
      <c r="K13" s="161">
        <v>82.04</v>
      </c>
      <c r="L13" s="149">
        <v>27</v>
      </c>
      <c r="M13" s="148">
        <v>-30</v>
      </c>
      <c r="N13" s="148">
        <v>-30</v>
      </c>
      <c r="O13" s="135">
        <f t="shared" si="8"/>
        <v>27</v>
      </c>
      <c r="P13" s="149">
        <v>32</v>
      </c>
      <c r="Q13" s="148">
        <v>-35</v>
      </c>
      <c r="R13" s="150">
        <v>35</v>
      </c>
      <c r="S13" s="135">
        <f t="shared" si="9"/>
        <v>35</v>
      </c>
      <c r="T13" s="136">
        <f t="shared" si="2"/>
        <v>62</v>
      </c>
      <c r="U13" s="137" t="str">
        <f t="shared" si="10"/>
        <v>DEB -15</v>
      </c>
      <c r="V13" s="138" t="str">
        <f>IF(E13=0," ",IF(E13="H",IF(H13&lt;2000,VLOOKUP(K13,[1]Minimas!$A$15:$F$29,6),IF(AND(H13&gt;1999,H13&lt;2003),VLOOKUP(K13,[1]Minimas!$A$15:$F$29,5),IF(AND(H13&gt;2002,H13&lt;2005),VLOOKUP(K13,[1]Minimas!$A$15:$F$29,4),IF(AND(H13&gt;2004,H13&lt;2007),VLOOKUP(K13,[1]Minimas!$A$15:$F$29,3),VLOOKUP(K13,[1]Minimas!$A$15:$F$29,2))))),IF(H13&lt;2000,VLOOKUP(K13,[1]Minimas!$G$15:$L$29,6),IF(AND(H13&gt;1999,H13&lt;2003),VLOOKUP(K13,[1]Minimas!$G$15:$FL$29,5),IF(AND(H13&gt;2002,H13&lt;2005),VLOOKUP(K13,[1]Minimas!$G$15:$L$29,4),IF(AND(H13&gt;2004,H13&lt;2007),VLOOKUP(K13,[1]Minimas!$G$15:$L$29,3),VLOOKUP(K13,[1]Minimas!$G$15:$L$29,2)))))))</f>
        <v>U20 F87</v>
      </c>
      <c r="W13" s="139">
        <f t="shared" si="11"/>
        <v>70.889230275348311</v>
      </c>
      <c r="X13" s="97">
        <v>43758</v>
      </c>
      <c r="Y13" s="99" t="s">
        <v>199</v>
      </c>
      <c r="Z13" s="129"/>
      <c r="AA13" s="132"/>
      <c r="AB13" s="103">
        <f>T13-HLOOKUP(V13,[1]Minimas!$C$3:$CD$12,2,FALSE)</f>
        <v>-15</v>
      </c>
      <c r="AC13" s="103">
        <f>T13-HLOOKUP(V13,[1]Minimas!$C$3:$CD$12,3,FALSE)</f>
        <v>-30</v>
      </c>
      <c r="AD13" s="103">
        <f>T13-HLOOKUP(V13,[1]Minimas!$C$3:$CD$12,4,FALSE)</f>
        <v>-45</v>
      </c>
      <c r="AE13" s="103">
        <f>T13-HLOOKUP(V13,[1]Minimas!$C$3:$CD$12,5,FALSE)</f>
        <v>-60</v>
      </c>
      <c r="AF13" s="103">
        <f>T13-HLOOKUP(V13,[1]Minimas!$C$3:$CD$12,6,FALSE)</f>
        <v>-73</v>
      </c>
      <c r="AG13" s="103">
        <f>T13-HLOOKUP(V13,[1]Minimas!$C$3:$CD$12,7,FALSE)</f>
        <v>-93</v>
      </c>
      <c r="AH13" s="103">
        <f>T13-HLOOKUP(V13,[1]Minimas!$C$3:$CD$12,8,FALSE)</f>
        <v>-113</v>
      </c>
      <c r="AI13" s="103">
        <f>T13-HLOOKUP(V13,[1]Minimas!$C$3:$CD$12,9,FALSE)</f>
        <v>-133</v>
      </c>
      <c r="AJ13" s="103">
        <f>T13-HLOOKUP(V13,[1]Minimas!$C$3:$CD$12,10,FALSE)</f>
        <v>-168</v>
      </c>
      <c r="AK13" s="104" t="str">
        <f t="shared" si="5"/>
        <v>DEB</v>
      </c>
      <c r="AL13" s="104"/>
      <c r="AM13" s="104" t="str">
        <f t="shared" si="6"/>
        <v>DEB</v>
      </c>
      <c r="AN13" s="104">
        <f t="shared" si="7"/>
        <v>-15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133" customFormat="1" ht="30" customHeight="1" x14ac:dyDescent="0.25">
      <c r="B14" s="92" t="s">
        <v>202</v>
      </c>
      <c r="C14" s="140">
        <v>450855</v>
      </c>
      <c r="D14" s="154"/>
      <c r="E14" s="142" t="s">
        <v>44</v>
      </c>
      <c r="F14" s="208" t="s">
        <v>219</v>
      </c>
      <c r="G14" s="209" t="s">
        <v>275</v>
      </c>
      <c r="H14" s="159">
        <v>2002</v>
      </c>
      <c r="I14" s="203" t="s">
        <v>226</v>
      </c>
      <c r="J14" s="156" t="s">
        <v>44</v>
      </c>
      <c r="K14" s="161">
        <v>66</v>
      </c>
      <c r="L14" s="149">
        <v>-38</v>
      </c>
      <c r="M14" s="150">
        <v>38</v>
      </c>
      <c r="N14" s="150">
        <v>41</v>
      </c>
      <c r="O14" s="135">
        <f t="shared" si="8"/>
        <v>41</v>
      </c>
      <c r="P14" s="149">
        <v>53</v>
      </c>
      <c r="Q14" s="150">
        <v>57</v>
      </c>
      <c r="R14" s="150">
        <v>60</v>
      </c>
      <c r="S14" s="135">
        <f t="shared" si="9"/>
        <v>60</v>
      </c>
      <c r="T14" s="136">
        <f t="shared" si="2"/>
        <v>101</v>
      </c>
      <c r="U14" s="137" t="str">
        <f t="shared" si="10"/>
        <v>REG + 6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U20 F71</v>
      </c>
      <c r="W14" s="139">
        <f t="shared" si="11"/>
        <v>128.78089925925508</v>
      </c>
      <c r="X14" s="97">
        <v>43758</v>
      </c>
      <c r="Y14" s="99" t="s">
        <v>199</v>
      </c>
      <c r="Z14" s="129"/>
      <c r="AA14" s="132"/>
      <c r="AB14" s="103">
        <f>T14-HLOOKUP(V14,[1]Minimas!$C$3:$CD$12,2,FALSE)</f>
        <v>36</v>
      </c>
      <c r="AC14" s="103">
        <f>T14-HLOOKUP(V14,[1]Minimas!$C$3:$CD$12,3,FALSE)</f>
        <v>21</v>
      </c>
      <c r="AD14" s="103">
        <f>T14-HLOOKUP(V14,[1]Minimas!$C$3:$CD$12,4,FALSE)</f>
        <v>6</v>
      </c>
      <c r="AE14" s="103">
        <f>T14-HLOOKUP(V14,[1]Minimas!$C$3:$CD$12,5,FALSE)</f>
        <v>-9</v>
      </c>
      <c r="AF14" s="103">
        <f>T14-HLOOKUP(V14,[1]Minimas!$C$3:$CD$12,6,FALSE)</f>
        <v>-22</v>
      </c>
      <c r="AG14" s="103">
        <f>T14-HLOOKUP(V14,[1]Minimas!$C$3:$CD$12,7,FALSE)</f>
        <v>-41</v>
      </c>
      <c r="AH14" s="103">
        <f>T14-HLOOKUP(V14,[1]Minimas!$C$3:$CD$12,8,FALSE)</f>
        <v>-61</v>
      </c>
      <c r="AI14" s="103">
        <f>T14-HLOOKUP(V14,[1]Minimas!$C$3:$CD$12,9,FALSE)</f>
        <v>-81</v>
      </c>
      <c r="AJ14" s="103">
        <f>T14-HLOOKUP(V14,[1]Minimas!$C$3:$CD$12,10,FALSE)</f>
        <v>-124</v>
      </c>
      <c r="AK14" s="104" t="str">
        <f t="shared" si="5"/>
        <v>REG +</v>
      </c>
      <c r="AL14" s="104"/>
      <c r="AM14" s="104" t="str">
        <f t="shared" si="6"/>
        <v>REG +</v>
      </c>
      <c r="AN14" s="104">
        <f t="shared" si="7"/>
        <v>6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</row>
    <row r="15" spans="1:124" s="133" customFormat="1" ht="30" customHeight="1" x14ac:dyDescent="0.25">
      <c r="B15" s="92" t="s">
        <v>202</v>
      </c>
      <c r="C15" s="140">
        <v>452306</v>
      </c>
      <c r="D15" s="154"/>
      <c r="E15" s="142" t="s">
        <v>44</v>
      </c>
      <c r="F15" s="208" t="s">
        <v>176</v>
      </c>
      <c r="G15" s="209" t="s">
        <v>276</v>
      </c>
      <c r="H15" s="159">
        <v>2000</v>
      </c>
      <c r="I15" s="203" t="s">
        <v>177</v>
      </c>
      <c r="J15" s="156" t="s">
        <v>44</v>
      </c>
      <c r="K15" s="161">
        <v>59</v>
      </c>
      <c r="L15" s="149">
        <v>25</v>
      </c>
      <c r="M15" s="150">
        <v>28</v>
      </c>
      <c r="N15" s="150">
        <v>-30</v>
      </c>
      <c r="O15" s="135">
        <f t="shared" si="8"/>
        <v>28</v>
      </c>
      <c r="P15" s="149">
        <v>-35</v>
      </c>
      <c r="Q15" s="150">
        <v>35</v>
      </c>
      <c r="R15" s="150">
        <v>-40</v>
      </c>
      <c r="S15" s="135">
        <f t="shared" si="9"/>
        <v>35</v>
      </c>
      <c r="T15" s="136">
        <f t="shared" si="2"/>
        <v>63</v>
      </c>
      <c r="U15" s="137" t="str">
        <f t="shared" si="10"/>
        <v>DEB 8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U20 F59</v>
      </c>
      <c r="W15" s="139">
        <f t="shared" si="11"/>
        <v>86.045970290857966</v>
      </c>
      <c r="X15" s="97">
        <v>43758</v>
      </c>
      <c r="Y15" s="99" t="s">
        <v>199</v>
      </c>
      <c r="Z15" s="129"/>
      <c r="AA15" s="132"/>
      <c r="AB15" s="103">
        <f>T15-HLOOKUP(V15,[1]Minimas!$C$3:$CD$12,2,FALSE)</f>
        <v>8</v>
      </c>
      <c r="AC15" s="103">
        <f>T15-HLOOKUP(V15,[1]Minimas!$C$3:$CD$12,3,FALSE)</f>
        <v>-7</v>
      </c>
      <c r="AD15" s="103">
        <f>T15-HLOOKUP(V15,[1]Minimas!$C$3:$CD$12,4,FALSE)</f>
        <v>-19</v>
      </c>
      <c r="AE15" s="103">
        <f>T15-HLOOKUP(V15,[1]Minimas!$C$3:$CD$12,5,FALSE)</f>
        <v>-32</v>
      </c>
      <c r="AF15" s="103">
        <f>T15-HLOOKUP(V15,[1]Minimas!$C$3:$CD$12,6,FALSE)</f>
        <v>-47</v>
      </c>
      <c r="AG15" s="103">
        <f>T15-HLOOKUP(V15,[1]Minimas!$C$3:$CD$12,7,FALSE)</f>
        <v>-62</v>
      </c>
      <c r="AH15" s="103">
        <f>T15-HLOOKUP(V15,[1]Minimas!$C$3:$CD$12,8,FALSE)</f>
        <v>-82</v>
      </c>
      <c r="AI15" s="103">
        <f>T15-HLOOKUP(V15,[1]Minimas!$C$3:$CD$12,9,FALSE)</f>
        <v>-102</v>
      </c>
      <c r="AJ15" s="103">
        <f>T15-HLOOKUP(V15,[1]Minimas!$C$3:$CD$12,10,FALSE)</f>
        <v>-137</v>
      </c>
      <c r="AK15" s="104" t="str">
        <f t="shared" si="5"/>
        <v>DEB</v>
      </c>
      <c r="AL15" s="104"/>
      <c r="AM15" s="104" t="str">
        <f t="shared" si="6"/>
        <v>DEB</v>
      </c>
      <c r="AN15" s="104">
        <f t="shared" si="7"/>
        <v>8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5">
      <c r="B16" s="92" t="s">
        <v>202</v>
      </c>
      <c r="C16" s="140">
        <v>452393</v>
      </c>
      <c r="D16" s="154"/>
      <c r="E16" s="142" t="s">
        <v>44</v>
      </c>
      <c r="F16" s="208" t="s">
        <v>277</v>
      </c>
      <c r="G16" s="209" t="s">
        <v>278</v>
      </c>
      <c r="H16" s="159">
        <v>2001</v>
      </c>
      <c r="I16" s="203" t="s">
        <v>127</v>
      </c>
      <c r="J16" s="156" t="s">
        <v>44</v>
      </c>
      <c r="K16" s="161">
        <v>47.54</v>
      </c>
      <c r="L16" s="149">
        <v>27</v>
      </c>
      <c r="M16" s="150">
        <v>30</v>
      </c>
      <c r="N16" s="150">
        <v>32</v>
      </c>
      <c r="O16" s="135">
        <f t="shared" si="8"/>
        <v>32</v>
      </c>
      <c r="P16" s="149">
        <v>-34</v>
      </c>
      <c r="Q16" s="150">
        <v>36</v>
      </c>
      <c r="R16" s="150">
        <v>-39</v>
      </c>
      <c r="S16" s="135">
        <f t="shared" si="9"/>
        <v>36</v>
      </c>
      <c r="T16" s="136">
        <f t="shared" si="2"/>
        <v>68</v>
      </c>
      <c r="U16" s="137" t="str">
        <f t="shared" si="10"/>
        <v>REG + 3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U20 F49</v>
      </c>
      <c r="W16" s="139">
        <f t="shared" si="11"/>
        <v>108.61436170333303</v>
      </c>
      <c r="X16" s="97">
        <v>43758</v>
      </c>
      <c r="Y16" s="99" t="s">
        <v>199</v>
      </c>
      <c r="Z16" s="129"/>
      <c r="AA16" s="132"/>
      <c r="AB16" s="103">
        <f>T16-HLOOKUP(V16,[1]Minimas!$C$3:$CD$12,2,FALSE)</f>
        <v>23</v>
      </c>
      <c r="AC16" s="103">
        <f>T16-HLOOKUP(V16,[1]Minimas!$C$3:$CD$12,3,FALSE)</f>
        <v>13</v>
      </c>
      <c r="AD16" s="103">
        <f>T16-HLOOKUP(V16,[1]Minimas!$C$3:$CD$12,4,FALSE)</f>
        <v>3</v>
      </c>
      <c r="AE16" s="103">
        <f>T16-HLOOKUP(V16,[1]Minimas!$C$3:$CD$12,5,FALSE)</f>
        <v>-9</v>
      </c>
      <c r="AF16" s="103">
        <f>T16-HLOOKUP(V16,[1]Minimas!$C$3:$CD$12,6,FALSE)</f>
        <v>-22</v>
      </c>
      <c r="AG16" s="103">
        <f>T16-HLOOKUP(V16,[1]Minimas!$C$3:$CD$12,7,FALSE)</f>
        <v>-37</v>
      </c>
      <c r="AH16" s="103">
        <f>T16-HLOOKUP(V16,[1]Minimas!$C$3:$CD$12,8,FALSE)</f>
        <v>-52</v>
      </c>
      <c r="AI16" s="103">
        <f>T16-HLOOKUP(V16,[1]Minimas!$C$3:$CD$12,9,FALSE)</f>
        <v>-72</v>
      </c>
      <c r="AJ16" s="103">
        <f>T16-HLOOKUP(V16,[1]Minimas!$C$3:$CD$12,10,FALSE)</f>
        <v>-107</v>
      </c>
      <c r="AK16" s="104" t="str">
        <f t="shared" si="5"/>
        <v>REG +</v>
      </c>
      <c r="AL16" s="104"/>
      <c r="AM16" s="104" t="str">
        <f t="shared" si="6"/>
        <v>REG +</v>
      </c>
      <c r="AN16" s="104">
        <f t="shared" si="7"/>
        <v>3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x14ac:dyDescent="0.25">
      <c r="B17" s="92" t="s">
        <v>202</v>
      </c>
      <c r="C17" s="140">
        <v>454020</v>
      </c>
      <c r="D17" s="154"/>
      <c r="E17" s="142" t="s">
        <v>44</v>
      </c>
      <c r="F17" s="208" t="s">
        <v>279</v>
      </c>
      <c r="G17" s="209" t="s">
        <v>136</v>
      </c>
      <c r="H17" s="159">
        <v>2003</v>
      </c>
      <c r="I17" s="203" t="s">
        <v>226</v>
      </c>
      <c r="J17" s="156" t="s">
        <v>44</v>
      </c>
      <c r="K17" s="161">
        <v>60.1</v>
      </c>
      <c r="L17" s="149">
        <v>30</v>
      </c>
      <c r="M17" s="150">
        <v>34</v>
      </c>
      <c r="N17" s="150">
        <v>-37</v>
      </c>
      <c r="O17" s="135">
        <f t="shared" si="8"/>
        <v>34</v>
      </c>
      <c r="P17" s="149">
        <v>40</v>
      </c>
      <c r="Q17" s="150">
        <v>44</v>
      </c>
      <c r="R17" s="150">
        <v>46</v>
      </c>
      <c r="S17" s="135">
        <f t="shared" si="9"/>
        <v>46</v>
      </c>
      <c r="T17" s="136">
        <f t="shared" si="2"/>
        <v>80</v>
      </c>
      <c r="U17" s="137" t="str">
        <f t="shared" si="10"/>
        <v>REG + 5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U17 F64</v>
      </c>
      <c r="W17" s="139">
        <f t="shared" si="11"/>
        <v>107.9703818473601</v>
      </c>
      <c r="X17" s="97">
        <v>43758</v>
      </c>
      <c r="Y17" s="99" t="s">
        <v>199</v>
      </c>
      <c r="Z17" s="129"/>
      <c r="AA17" s="132"/>
      <c r="AB17" s="103">
        <f>T17-HLOOKUP(V17,[1]Minimas!$C$3:$CD$12,2,FALSE)</f>
        <v>25</v>
      </c>
      <c r="AC17" s="103">
        <f>T17-HLOOKUP(V17,[1]Minimas!$C$3:$CD$12,3,FALSE)</f>
        <v>15</v>
      </c>
      <c r="AD17" s="103">
        <f>T17-HLOOKUP(V17,[1]Minimas!$C$3:$CD$12,4,FALSE)</f>
        <v>5</v>
      </c>
      <c r="AE17" s="103">
        <f>T17-HLOOKUP(V17,[1]Minimas!$C$3:$CD$12,5,FALSE)</f>
        <v>-7</v>
      </c>
      <c r="AF17" s="103">
        <f>T17-HLOOKUP(V17,[1]Minimas!$C$3:$CD$12,6,FALSE)</f>
        <v>-22</v>
      </c>
      <c r="AG17" s="103">
        <f>T17-HLOOKUP(V17,[1]Minimas!$C$3:$CD$12,7,FALSE)</f>
        <v>-35</v>
      </c>
      <c r="AH17" s="103">
        <f>T17-HLOOKUP(V17,[1]Minimas!$C$3:$CD$12,8,FALSE)</f>
        <v>-50</v>
      </c>
      <c r="AI17" s="103">
        <f>T17-HLOOKUP(V17,[1]Minimas!$C$3:$CD$12,9,FALSE)</f>
        <v>-65</v>
      </c>
      <c r="AJ17" s="103">
        <f>T17-HLOOKUP(V17,[1]Minimas!$C$3:$CD$12,10,FALSE)</f>
        <v>-130</v>
      </c>
      <c r="AK17" s="104" t="str">
        <f t="shared" si="5"/>
        <v>REG +</v>
      </c>
      <c r="AL17" s="104"/>
      <c r="AM17" s="104" t="str">
        <f t="shared" si="6"/>
        <v>REG +</v>
      </c>
      <c r="AN17" s="104">
        <f t="shared" si="7"/>
        <v>5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0" customHeight="1" x14ac:dyDescent="0.25">
      <c r="B18" s="92" t="s">
        <v>202</v>
      </c>
      <c r="C18" s="140">
        <v>454263</v>
      </c>
      <c r="D18" s="154"/>
      <c r="E18" s="142" t="s">
        <v>44</v>
      </c>
      <c r="F18" s="208" t="s">
        <v>280</v>
      </c>
      <c r="G18" s="209" t="s">
        <v>281</v>
      </c>
      <c r="H18" s="159">
        <v>2003</v>
      </c>
      <c r="I18" s="203" t="s">
        <v>127</v>
      </c>
      <c r="J18" s="156" t="s">
        <v>44</v>
      </c>
      <c r="K18" s="161">
        <v>53.28</v>
      </c>
      <c r="L18" s="149">
        <v>25</v>
      </c>
      <c r="M18" s="150">
        <v>-28</v>
      </c>
      <c r="N18" s="150">
        <v>28</v>
      </c>
      <c r="O18" s="135">
        <f t="shared" si="8"/>
        <v>28</v>
      </c>
      <c r="P18" s="149">
        <v>34</v>
      </c>
      <c r="Q18" s="150">
        <v>-37</v>
      </c>
      <c r="R18" s="150">
        <v>37</v>
      </c>
      <c r="S18" s="135">
        <f t="shared" si="9"/>
        <v>37</v>
      </c>
      <c r="T18" s="136">
        <f t="shared" si="2"/>
        <v>65</v>
      </c>
      <c r="U18" s="137" t="str">
        <f t="shared" si="10"/>
        <v>REG + 0</v>
      </c>
      <c r="V18" s="138" t="str">
        <f>IF(E18=0," ",IF(E18="H",IF(H18&lt;2000,VLOOKUP(K18,[1]Minimas!$A$15:$F$29,6),IF(AND(H18&gt;1999,H18&lt;2003),VLOOKUP(K18,[1]Minimas!$A$15:$F$29,5),IF(AND(H18&gt;2002,H18&lt;2005),VLOOKUP(K18,[1]Minimas!$A$15:$F$29,4),IF(AND(H18&gt;2004,H18&lt;2007),VLOOKUP(K18,[1]Minimas!$A$15:$F$29,3),VLOOKUP(K18,[1]Minimas!$A$15:$F$29,2))))),IF(H18&lt;2000,VLOOKUP(K18,[1]Minimas!$G$15:$L$29,6),IF(AND(H18&gt;1999,H18&lt;2003),VLOOKUP(K18,[1]Minimas!$G$15:$FL$29,5),IF(AND(H18&gt;2002,H18&lt;2005),VLOOKUP(K18,[1]Minimas!$G$15:$L$29,4),IF(AND(H18&gt;2004,H18&lt;2007),VLOOKUP(K18,[1]Minimas!$G$15:$L$29,3),VLOOKUP(K18,[1]Minimas!$G$15:$L$29,2)))))))</f>
        <v>U17 F55</v>
      </c>
      <c r="W18" s="139">
        <f t="shared" si="11"/>
        <v>95.211365695810628</v>
      </c>
      <c r="X18" s="97">
        <v>43758</v>
      </c>
      <c r="Y18" s="99" t="s">
        <v>199</v>
      </c>
      <c r="Z18" s="129"/>
      <c r="AA18" s="132"/>
      <c r="AB18" s="103">
        <f>T18-HLOOKUP(V18,[1]Minimas!$C$3:$CD$12,2,FALSE)</f>
        <v>20</v>
      </c>
      <c r="AC18" s="103">
        <f>T18-HLOOKUP(V18,[1]Minimas!$C$3:$CD$12,3,FALSE)</f>
        <v>10</v>
      </c>
      <c r="AD18" s="103">
        <f>T18-HLOOKUP(V18,[1]Minimas!$C$3:$CD$12,4,FALSE)</f>
        <v>0</v>
      </c>
      <c r="AE18" s="103">
        <f>T18-HLOOKUP(V18,[1]Minimas!$C$3:$CD$12,5,FALSE)</f>
        <v>-12</v>
      </c>
      <c r="AF18" s="103">
        <f>T18-HLOOKUP(V18,[1]Minimas!$C$3:$CD$12,6,FALSE)</f>
        <v>-27</v>
      </c>
      <c r="AG18" s="103">
        <f>T18-HLOOKUP(V18,[1]Minimas!$C$3:$CD$12,7,FALSE)</f>
        <v>-40</v>
      </c>
      <c r="AH18" s="103">
        <f>T18-HLOOKUP(V18,[1]Minimas!$C$3:$CD$12,8,FALSE)</f>
        <v>-55</v>
      </c>
      <c r="AI18" s="103">
        <f>T18-HLOOKUP(V18,[1]Minimas!$C$3:$CD$12,9,FALSE)</f>
        <v>-70</v>
      </c>
      <c r="AJ18" s="103">
        <f>T18-HLOOKUP(V18,[1]Minimas!$C$3:$CD$12,10,FALSE)</f>
        <v>-125</v>
      </c>
      <c r="AK18" s="104" t="str">
        <f t="shared" si="5"/>
        <v>REG +</v>
      </c>
      <c r="AL18" s="104"/>
      <c r="AM18" s="104" t="str">
        <f t="shared" si="6"/>
        <v>REG +</v>
      </c>
      <c r="AN18" s="104">
        <f t="shared" si="7"/>
        <v>0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0" customHeight="1" x14ac:dyDescent="0.25">
      <c r="B19" s="92" t="s">
        <v>202</v>
      </c>
      <c r="C19" s="140">
        <v>455041</v>
      </c>
      <c r="D19" s="154"/>
      <c r="E19" s="142" t="s">
        <v>44</v>
      </c>
      <c r="F19" s="208" t="s">
        <v>282</v>
      </c>
      <c r="G19" s="209" t="s">
        <v>283</v>
      </c>
      <c r="H19" s="159">
        <v>2003</v>
      </c>
      <c r="I19" s="203" t="s">
        <v>177</v>
      </c>
      <c r="J19" s="156" t="s">
        <v>44</v>
      </c>
      <c r="K19" s="161">
        <v>47.8</v>
      </c>
      <c r="L19" s="149">
        <v>28</v>
      </c>
      <c r="M19" s="150">
        <v>30</v>
      </c>
      <c r="N19" s="150">
        <v>33</v>
      </c>
      <c r="O19" s="135">
        <f t="shared" si="8"/>
        <v>33</v>
      </c>
      <c r="P19" s="149">
        <v>37</v>
      </c>
      <c r="Q19" s="150">
        <v>40</v>
      </c>
      <c r="R19" s="150">
        <v>42</v>
      </c>
      <c r="S19" s="135">
        <f t="shared" si="9"/>
        <v>42</v>
      </c>
      <c r="T19" s="136">
        <f t="shared" si="2"/>
        <v>75</v>
      </c>
      <c r="U19" s="137" t="str">
        <f t="shared" si="10"/>
        <v>IRG + 8</v>
      </c>
      <c r="V19" s="138" t="str">
        <f>IF(E19=0," ",IF(E19="H",IF(H19&lt;2000,VLOOKUP(K19,[1]Minimas!$A$15:$F$29,6),IF(AND(H19&gt;1999,H19&lt;2003),VLOOKUP(K19,[1]Minimas!$A$15:$F$29,5),IF(AND(H19&gt;2002,H19&lt;2005),VLOOKUP(K19,[1]Minimas!$A$15:$F$29,4),IF(AND(H19&gt;2004,H19&lt;2007),VLOOKUP(K19,[1]Minimas!$A$15:$F$29,3),VLOOKUP(K19,[1]Minimas!$A$15:$F$29,2))))),IF(H19&lt;2000,VLOOKUP(K19,[1]Minimas!$G$15:$L$29,6),IF(AND(H19&gt;1999,H19&lt;2003),VLOOKUP(K19,[1]Minimas!$G$15:$FL$29,5),IF(AND(H19&gt;2002,H19&lt;2005),VLOOKUP(K19,[1]Minimas!$G$15:$L$29,4),IF(AND(H19&gt;2004,H19&lt;2007),VLOOKUP(K19,[1]Minimas!$G$15:$L$29,3),VLOOKUP(K19,[1]Minimas!$G$15:$L$29,2)))))))</f>
        <v>U17 F49</v>
      </c>
      <c r="W19" s="139">
        <f t="shared" si="11"/>
        <v>119.27595432862051</v>
      </c>
      <c r="X19" s="97">
        <v>43758</v>
      </c>
      <c r="Y19" s="99" t="s">
        <v>199</v>
      </c>
      <c r="Z19" s="129"/>
      <c r="AA19" s="132"/>
      <c r="AB19" s="103">
        <f>T19-HLOOKUP(V19,[1]Minimas!$C$3:$CD$12,2,FALSE)</f>
        <v>35</v>
      </c>
      <c r="AC19" s="103">
        <f>T19-HLOOKUP(V19,[1]Minimas!$C$3:$CD$12,3,FALSE)</f>
        <v>25</v>
      </c>
      <c r="AD19" s="103">
        <f>T19-HLOOKUP(V19,[1]Minimas!$C$3:$CD$12,4,FALSE)</f>
        <v>18</v>
      </c>
      <c r="AE19" s="103">
        <f>T19-HLOOKUP(V19,[1]Minimas!$C$3:$CD$12,5,FALSE)</f>
        <v>8</v>
      </c>
      <c r="AF19" s="103">
        <f>T19-HLOOKUP(V19,[1]Minimas!$C$3:$CD$12,6,FALSE)</f>
        <v>-7</v>
      </c>
      <c r="AG19" s="103">
        <f>T19-HLOOKUP(V19,[1]Minimas!$C$3:$CD$12,7,FALSE)</f>
        <v>-20</v>
      </c>
      <c r="AH19" s="103">
        <f>T19-HLOOKUP(V19,[1]Minimas!$C$3:$CD$12,8,FALSE)</f>
        <v>-35</v>
      </c>
      <c r="AI19" s="103">
        <f>T19-HLOOKUP(V19,[1]Minimas!$C$3:$CD$12,9,FALSE)</f>
        <v>-50</v>
      </c>
      <c r="AJ19" s="103">
        <f>T19-HLOOKUP(V19,[1]Minimas!$C$3:$CD$12,10,FALSE)</f>
        <v>-100</v>
      </c>
      <c r="AK19" s="104" t="str">
        <f t="shared" si="5"/>
        <v>IRG +</v>
      </c>
      <c r="AL19" s="104"/>
      <c r="AM19" s="104" t="str">
        <f t="shared" si="6"/>
        <v>IRG +</v>
      </c>
      <c r="AN19" s="104">
        <f t="shared" si="7"/>
        <v>8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0" customHeight="1" x14ac:dyDescent="0.25">
      <c r="B20" s="92" t="s">
        <v>202</v>
      </c>
      <c r="C20" s="140">
        <v>455061</v>
      </c>
      <c r="D20" s="154"/>
      <c r="E20" s="142" t="s">
        <v>44</v>
      </c>
      <c r="F20" s="208" t="s">
        <v>284</v>
      </c>
      <c r="G20" s="209" t="s">
        <v>285</v>
      </c>
      <c r="H20" s="159">
        <v>2005</v>
      </c>
      <c r="I20" s="203" t="s">
        <v>177</v>
      </c>
      <c r="J20" s="156" t="s">
        <v>44</v>
      </c>
      <c r="K20" s="161">
        <v>51.55</v>
      </c>
      <c r="L20" s="149">
        <v>24</v>
      </c>
      <c r="M20" s="150">
        <v>26</v>
      </c>
      <c r="N20" s="150">
        <v>28</v>
      </c>
      <c r="O20" s="135">
        <f t="shared" si="8"/>
        <v>28</v>
      </c>
      <c r="P20" s="149">
        <v>37</v>
      </c>
      <c r="Q20" s="150">
        <v>-40</v>
      </c>
      <c r="R20" s="150">
        <v>-41</v>
      </c>
      <c r="S20" s="135">
        <f t="shared" si="9"/>
        <v>37</v>
      </c>
      <c r="T20" s="136">
        <f t="shared" si="2"/>
        <v>65</v>
      </c>
      <c r="U20" s="137" t="str">
        <f t="shared" si="10"/>
        <v>REG + 8</v>
      </c>
      <c r="V20" s="138" t="str">
        <f>IF(E20=0," ",IF(E20="H",IF(H20&lt;2000,VLOOKUP(K20,[1]Minimas!$A$15:$F$29,6),IF(AND(H20&gt;1999,H20&lt;2003),VLOOKUP(K20,[1]Minimas!$A$15:$F$29,5),IF(AND(H20&gt;2002,H20&lt;2005),VLOOKUP(K20,[1]Minimas!$A$15:$F$29,4),IF(AND(H20&gt;2004,H20&lt;2007),VLOOKUP(K20,[1]Minimas!$A$15:$F$29,3),VLOOKUP(K20,[1]Minimas!$A$15:$F$29,2))))),IF(H20&lt;2000,VLOOKUP(K20,[1]Minimas!$G$15:$L$29,6),IF(AND(H20&gt;1999,H20&lt;2003),VLOOKUP(K20,[1]Minimas!$G$15:$FL$29,5),IF(AND(H20&gt;2002,H20&lt;2005),VLOOKUP(K20,[1]Minimas!$G$15:$L$29,4),IF(AND(H20&gt;2004,H20&lt;2007),VLOOKUP(K20,[1]Minimas!$G$15:$L$29,3),VLOOKUP(K20,[1]Minimas!$G$15:$L$29,2)))))))</f>
        <v>U15 F55</v>
      </c>
      <c r="W20" s="139">
        <f t="shared" si="11"/>
        <v>97.539995538139578</v>
      </c>
      <c r="X20" s="97">
        <v>43758</v>
      </c>
      <c r="Y20" s="99" t="s">
        <v>199</v>
      </c>
      <c r="Z20" s="129"/>
      <c r="AA20" s="132"/>
      <c r="AB20" s="103">
        <f>T20-HLOOKUP(V20,[1]Minimas!$C$3:$CD$12,2,FALSE)</f>
        <v>30</v>
      </c>
      <c r="AC20" s="103">
        <f>T20-HLOOKUP(V20,[1]Minimas!$C$3:$CD$12,3,FALSE)</f>
        <v>20</v>
      </c>
      <c r="AD20" s="103">
        <f>T20-HLOOKUP(V20,[1]Minimas!$C$3:$CD$12,4,FALSE)</f>
        <v>8</v>
      </c>
      <c r="AE20" s="103">
        <f>T20-HLOOKUP(V20,[1]Minimas!$C$3:$CD$12,5,FALSE)</f>
        <v>-2</v>
      </c>
      <c r="AF20" s="103">
        <f>T20-HLOOKUP(V20,[1]Minimas!$C$3:$CD$12,6,FALSE)</f>
        <v>-17</v>
      </c>
      <c r="AG20" s="103">
        <f>T20-HLOOKUP(V20,[1]Minimas!$C$3:$CD$12,7,FALSE)</f>
        <v>-30</v>
      </c>
      <c r="AH20" s="103">
        <f>T20-HLOOKUP(V20,[1]Minimas!$C$3:$CD$12,8,FALSE)</f>
        <v>-45</v>
      </c>
      <c r="AI20" s="103">
        <f>T20-HLOOKUP(V20,[1]Minimas!$C$3:$CD$12,9,FALSE)</f>
        <v>-60</v>
      </c>
      <c r="AJ20" s="103">
        <f>T20-HLOOKUP(V20,[1]Minimas!$C$3:$CD$12,10,FALSE)</f>
        <v>-125</v>
      </c>
      <c r="AK20" s="104" t="str">
        <f t="shared" si="5"/>
        <v>REG +</v>
      </c>
      <c r="AL20" s="104"/>
      <c r="AM20" s="104" t="str">
        <f t="shared" si="6"/>
        <v>REG +</v>
      </c>
      <c r="AN20" s="104">
        <f t="shared" si="7"/>
        <v>8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0" customHeight="1" x14ac:dyDescent="0.25">
      <c r="B21" s="92" t="s">
        <v>202</v>
      </c>
      <c r="C21" s="140">
        <v>193724</v>
      </c>
      <c r="D21" s="154"/>
      <c r="E21" s="142" t="s">
        <v>44</v>
      </c>
      <c r="F21" s="208" t="s">
        <v>203</v>
      </c>
      <c r="G21" s="209" t="s">
        <v>286</v>
      </c>
      <c r="H21" s="159">
        <v>1989</v>
      </c>
      <c r="I21" s="203" t="s">
        <v>287</v>
      </c>
      <c r="J21" s="156" t="s">
        <v>44</v>
      </c>
      <c r="K21" s="161">
        <v>86.76</v>
      </c>
      <c r="L21" s="149">
        <v>50</v>
      </c>
      <c r="M21" s="150">
        <v>55</v>
      </c>
      <c r="N21" s="150">
        <v>58</v>
      </c>
      <c r="O21" s="135">
        <f t="shared" si="8"/>
        <v>58</v>
      </c>
      <c r="P21" s="149">
        <v>65</v>
      </c>
      <c r="Q21" s="150">
        <v>70</v>
      </c>
      <c r="R21" s="150">
        <v>-72</v>
      </c>
      <c r="S21" s="135">
        <f t="shared" si="9"/>
        <v>70</v>
      </c>
      <c r="T21" s="136">
        <f t="shared" si="2"/>
        <v>128</v>
      </c>
      <c r="U21" s="137" t="str">
        <f t="shared" si="10"/>
        <v>REG + 6</v>
      </c>
      <c r="V21" s="138" t="str">
        <f>IF(E21=0," ",IF(E21="H",IF(H21&lt;2000,VLOOKUP(K21,[1]Minimas!$A$15:$F$29,6),IF(AND(H21&gt;1999,H21&lt;2003),VLOOKUP(K21,[1]Minimas!$A$15:$F$29,5),IF(AND(H21&gt;2002,H21&lt;2005),VLOOKUP(K21,[1]Minimas!$A$15:$F$29,4),IF(AND(H21&gt;2004,H21&lt;2007),VLOOKUP(K21,[1]Minimas!$A$15:$F$29,3),VLOOKUP(K21,[1]Minimas!$A$15:$F$29,2))))),IF(H21&lt;2000,VLOOKUP(K21,[1]Minimas!$G$15:$L$29,6),IF(AND(H21&gt;1999,H21&lt;2003),VLOOKUP(K21,[1]Minimas!$G$15:$FL$29,5),IF(AND(H21&gt;2002,H21&lt;2005),VLOOKUP(K21,[1]Minimas!$G$15:$L$29,4),IF(AND(H21&gt;2004,H21&lt;2007),VLOOKUP(K21,[1]Minimas!$G$15:$L$29,3),VLOOKUP(K21,[1]Minimas!$G$15:$L$29,2)))))))</f>
        <v>SE F87</v>
      </c>
      <c r="W21" s="139">
        <f t="shared" si="11"/>
        <v>143.04955597052367</v>
      </c>
      <c r="X21" s="97">
        <v>43758</v>
      </c>
      <c r="Y21" s="99" t="s">
        <v>199</v>
      </c>
      <c r="Z21" s="129"/>
      <c r="AA21" s="132"/>
      <c r="AB21" s="103">
        <f>T21-HLOOKUP(V21,[1]Minimas!$C$3:$CD$12,2,FALSE)</f>
        <v>41</v>
      </c>
      <c r="AC21" s="103">
        <f>T21-HLOOKUP(V21,[1]Minimas!$C$3:$CD$12,3,FALSE)</f>
        <v>26</v>
      </c>
      <c r="AD21" s="103">
        <f>T21-HLOOKUP(V21,[1]Minimas!$C$3:$CD$12,4,FALSE)</f>
        <v>6</v>
      </c>
      <c r="AE21" s="103">
        <f>T21-HLOOKUP(V21,[1]Minimas!$C$3:$CD$12,5,FALSE)</f>
        <v>-9</v>
      </c>
      <c r="AF21" s="103">
        <f>T21-HLOOKUP(V21,[1]Minimas!$C$3:$CD$12,6,FALSE)</f>
        <v>-24</v>
      </c>
      <c r="AG21" s="103">
        <f>T21-HLOOKUP(V21,[1]Minimas!$C$3:$CD$12,7,FALSE)</f>
        <v>-47</v>
      </c>
      <c r="AH21" s="103">
        <f>T21-HLOOKUP(V21,[1]Minimas!$C$3:$CD$12,8,FALSE)</f>
        <v>-67</v>
      </c>
      <c r="AI21" s="103">
        <f>T21-HLOOKUP(V21,[1]Minimas!$C$3:$CD$12,9,FALSE)</f>
        <v>-87</v>
      </c>
      <c r="AJ21" s="103">
        <f>T21-HLOOKUP(V21,[1]Minimas!$C$3:$CD$12,10,FALSE)</f>
        <v>-102</v>
      </c>
      <c r="AK21" s="104" t="str">
        <f t="shared" si="5"/>
        <v>REG +</v>
      </c>
      <c r="AL21" s="104"/>
      <c r="AM21" s="104" t="str">
        <f t="shared" si="6"/>
        <v>REG +</v>
      </c>
      <c r="AN21" s="104">
        <f t="shared" si="7"/>
        <v>6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0" customHeight="1" x14ac:dyDescent="0.25">
      <c r="B22" s="92" t="s">
        <v>202</v>
      </c>
      <c r="C22" s="140">
        <v>452348</v>
      </c>
      <c r="D22" s="154"/>
      <c r="E22" s="142" t="s">
        <v>44</v>
      </c>
      <c r="F22" s="208" t="s">
        <v>288</v>
      </c>
      <c r="G22" s="209" t="s">
        <v>128</v>
      </c>
      <c r="H22" s="159">
        <v>1990</v>
      </c>
      <c r="I22" s="203" t="s">
        <v>223</v>
      </c>
      <c r="J22" s="156" t="s">
        <v>44</v>
      </c>
      <c r="K22" s="161">
        <v>78.400000000000006</v>
      </c>
      <c r="L22" s="149">
        <v>40</v>
      </c>
      <c r="M22" s="150">
        <v>43</v>
      </c>
      <c r="N22" s="150">
        <v>45</v>
      </c>
      <c r="O22" s="135">
        <f t="shared" si="8"/>
        <v>45</v>
      </c>
      <c r="P22" s="149">
        <v>55</v>
      </c>
      <c r="Q22" s="150">
        <v>60</v>
      </c>
      <c r="R22" s="150">
        <v>-65</v>
      </c>
      <c r="S22" s="135">
        <f t="shared" si="9"/>
        <v>60</v>
      </c>
      <c r="T22" s="136">
        <f t="shared" si="2"/>
        <v>105</v>
      </c>
      <c r="U22" s="137" t="str">
        <f t="shared" si="10"/>
        <v>DPT + 5</v>
      </c>
      <c r="V22" s="138" t="str">
        <f>IF(E22=0," ",IF(E22="H",IF(H22&lt;2000,VLOOKUP(K22,[1]Minimas!$A$15:$F$29,6),IF(AND(H22&gt;1999,H22&lt;2003),VLOOKUP(K22,[1]Minimas!$A$15:$F$29,5),IF(AND(H22&gt;2002,H22&lt;2005),VLOOKUP(K22,[1]Minimas!$A$15:$F$29,4),IF(AND(H22&gt;2004,H22&lt;2007),VLOOKUP(K22,[1]Minimas!$A$15:$F$29,3),VLOOKUP(K22,[1]Minimas!$A$15:$F$29,2))))),IF(H22&lt;2000,VLOOKUP(K22,[1]Minimas!$G$15:$L$29,6),IF(AND(H22&gt;1999,H22&lt;2003),VLOOKUP(K22,[1]Minimas!$G$15:$FL$29,5),IF(AND(H22&gt;2002,H22&lt;2005),VLOOKUP(K22,[1]Minimas!$G$15:$L$29,4),IF(AND(H22&gt;2004,H22&lt;2007),VLOOKUP(K22,[1]Minimas!$G$15:$L$29,3),VLOOKUP(K22,[1]Minimas!$G$15:$L$29,2)))))))</f>
        <v>SE F81</v>
      </c>
      <c r="W22" s="139">
        <f t="shared" si="11"/>
        <v>122.48953871706935</v>
      </c>
      <c r="X22" s="97">
        <v>43758</v>
      </c>
      <c r="Y22" s="99" t="s">
        <v>199</v>
      </c>
      <c r="Z22" s="129"/>
      <c r="AA22" s="132"/>
      <c r="AB22" s="103">
        <f>T22-HLOOKUP(V22,[1]Minimas!$C$3:$CD$12,2,FALSE)</f>
        <v>20</v>
      </c>
      <c r="AC22" s="103">
        <f>T22-HLOOKUP(V22,[1]Minimas!$C$3:$CD$12,3,FALSE)</f>
        <v>5</v>
      </c>
      <c r="AD22" s="103">
        <f>T22-HLOOKUP(V22,[1]Minimas!$C$3:$CD$12,4,FALSE)</f>
        <v>-15</v>
      </c>
      <c r="AE22" s="103">
        <f>T22-HLOOKUP(V22,[1]Minimas!$C$3:$CD$12,5,FALSE)</f>
        <v>-30</v>
      </c>
      <c r="AF22" s="103">
        <f>T22-HLOOKUP(V22,[1]Minimas!$C$3:$CD$12,6,FALSE)</f>
        <v>-45</v>
      </c>
      <c r="AG22" s="103">
        <f>T22-HLOOKUP(V22,[1]Minimas!$C$3:$CD$12,7,FALSE)</f>
        <v>-67</v>
      </c>
      <c r="AH22" s="103">
        <f>T22-HLOOKUP(V22,[1]Minimas!$C$3:$CD$12,8,FALSE)</f>
        <v>-87</v>
      </c>
      <c r="AI22" s="103">
        <f>T22-HLOOKUP(V22,[1]Minimas!$C$3:$CD$12,9,FALSE)</f>
        <v>-107</v>
      </c>
      <c r="AJ22" s="103">
        <f>T22-HLOOKUP(V22,[1]Minimas!$C$3:$CD$12,10,FALSE)</f>
        <v>-125</v>
      </c>
      <c r="AK22" s="104" t="str">
        <f t="shared" si="5"/>
        <v>DPT +</v>
      </c>
      <c r="AL22" s="104"/>
      <c r="AM22" s="104" t="str">
        <f t="shared" si="6"/>
        <v>DPT +</v>
      </c>
      <c r="AN22" s="104">
        <f t="shared" si="7"/>
        <v>5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0" customHeight="1" x14ac:dyDescent="0.25">
      <c r="B23" s="92" t="s">
        <v>202</v>
      </c>
      <c r="C23" s="140">
        <v>451443</v>
      </c>
      <c r="D23" s="154"/>
      <c r="E23" s="142" t="s">
        <v>44</v>
      </c>
      <c r="F23" s="208" t="s">
        <v>289</v>
      </c>
      <c r="G23" s="209" t="s">
        <v>290</v>
      </c>
      <c r="H23" s="159">
        <v>1993</v>
      </c>
      <c r="I23" s="203" t="s">
        <v>189</v>
      </c>
      <c r="J23" s="156" t="s">
        <v>44</v>
      </c>
      <c r="K23" s="161">
        <v>73.44</v>
      </c>
      <c r="L23" s="149">
        <v>-43</v>
      </c>
      <c r="M23" s="150">
        <v>-43</v>
      </c>
      <c r="N23" s="150">
        <v>43</v>
      </c>
      <c r="O23" s="135">
        <f t="shared" ref="O23:O31" si="12">IF(E23="","",IF(MAXA(L23:N23)&lt;=0,0,MAXA(L23:N23)))</f>
        <v>43</v>
      </c>
      <c r="P23" s="149">
        <v>50</v>
      </c>
      <c r="Q23" s="150">
        <v>-55</v>
      </c>
      <c r="R23" s="150">
        <v>-55</v>
      </c>
      <c r="S23" s="135">
        <f t="shared" ref="S23:S31" si="13">IF(E23="","",IF(MAXA(P23:R23)&lt;=0,0,MAXA(P23:R23)))</f>
        <v>50</v>
      </c>
      <c r="T23" s="136">
        <f t="shared" si="2"/>
        <v>93</v>
      </c>
      <c r="U23" s="137" t="str">
        <f t="shared" ref="U23:U31" si="14">+CONCATENATE(AM23," ",AN23)</f>
        <v>DEB 13</v>
      </c>
      <c r="V23" s="138" t="str">
        <f>IF(E23=0," ",IF(E23="H",IF(H23&lt;2000,VLOOKUP(K23,[1]Minimas!$A$15:$F$29,6),IF(AND(H23&gt;1999,H23&lt;2003),VLOOKUP(K23,[1]Minimas!$A$15:$F$29,5),IF(AND(H23&gt;2002,H23&lt;2005),VLOOKUP(K23,[1]Minimas!$A$15:$F$29,4),IF(AND(H23&gt;2004,H23&lt;2007),VLOOKUP(K23,[1]Minimas!$A$15:$F$29,3),VLOOKUP(K23,[1]Minimas!$A$15:$F$29,2))))),IF(H23&lt;2000,VLOOKUP(K23,[1]Minimas!$G$15:$L$29,6),IF(AND(H23&gt;1999,H23&lt;2003),VLOOKUP(K23,[1]Minimas!$G$15:$FL$29,5),IF(AND(H23&gt;2002,H23&lt;2005),VLOOKUP(K23,[1]Minimas!$G$15:$L$29,4),IF(AND(H23&gt;2004,H23&lt;2007),VLOOKUP(K23,[1]Minimas!$G$15:$L$29,3),VLOOKUP(K23,[1]Minimas!$G$15:$L$29,2)))))))</f>
        <v>SE F76</v>
      </c>
      <c r="W23" s="139">
        <f t="shared" ref="W23:W31" si="15">IF(E23=" "," ",IF(E23="H",10^(0.75194503*LOG(K23/175.508)^2)*T23,IF(E23="F",10^(0.783497476* LOG(K23/153.655)^2)*T23,"")))</f>
        <v>111.94927441210959</v>
      </c>
      <c r="X23" s="97">
        <v>43758</v>
      </c>
      <c r="Y23" s="99" t="s">
        <v>199</v>
      </c>
      <c r="Z23" s="129"/>
      <c r="AA23" s="132"/>
      <c r="AB23" s="103">
        <f>T23-HLOOKUP(V23,[1]Minimas!$C$3:$CD$12,2,FALSE)</f>
        <v>13</v>
      </c>
      <c r="AC23" s="103">
        <f>T23-HLOOKUP(V23,[1]Minimas!$C$3:$CD$12,3,FALSE)</f>
        <v>-2</v>
      </c>
      <c r="AD23" s="103">
        <f>T23-HLOOKUP(V23,[1]Minimas!$C$3:$CD$12,4,FALSE)</f>
        <v>-22</v>
      </c>
      <c r="AE23" s="103">
        <f>T23-HLOOKUP(V23,[1]Minimas!$C$3:$CD$12,5,FALSE)</f>
        <v>-37</v>
      </c>
      <c r="AF23" s="103">
        <f>T23-HLOOKUP(V23,[1]Minimas!$C$3:$CD$12,6,FALSE)</f>
        <v>-54</v>
      </c>
      <c r="AG23" s="103">
        <f>T23-HLOOKUP(V23,[1]Minimas!$C$3:$CD$12,7,FALSE)</f>
        <v>-77</v>
      </c>
      <c r="AH23" s="103">
        <f>T23-HLOOKUP(V23,[1]Minimas!$C$3:$CD$12,8,FALSE)</f>
        <v>-97</v>
      </c>
      <c r="AI23" s="103">
        <f>T23-HLOOKUP(V23,[1]Minimas!$C$3:$CD$12,9,FALSE)</f>
        <v>-117</v>
      </c>
      <c r="AJ23" s="103">
        <f>T23-HLOOKUP(V23,[1]Minimas!$C$3:$CD$12,10,FALSE)</f>
        <v>-132</v>
      </c>
      <c r="AK23" s="104" t="str">
        <f t="shared" si="5"/>
        <v>DEB</v>
      </c>
      <c r="AL23" s="104"/>
      <c r="AM23" s="104" t="str">
        <f t="shared" si="6"/>
        <v>DEB</v>
      </c>
      <c r="AN23" s="104">
        <f t="shared" si="7"/>
        <v>13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0" customHeight="1" x14ac:dyDescent="0.25">
      <c r="B24" s="92" t="s">
        <v>202</v>
      </c>
      <c r="C24" s="140">
        <v>365254</v>
      </c>
      <c r="D24" s="154"/>
      <c r="E24" s="142" t="s">
        <v>44</v>
      </c>
      <c r="F24" s="208" t="s">
        <v>137</v>
      </c>
      <c r="G24" s="209" t="s">
        <v>138</v>
      </c>
      <c r="H24" s="159">
        <v>1998</v>
      </c>
      <c r="I24" s="203" t="s">
        <v>127</v>
      </c>
      <c r="J24" s="156" t="s">
        <v>44</v>
      </c>
      <c r="K24" s="161">
        <v>73.849999999999994</v>
      </c>
      <c r="L24" s="149">
        <v>50</v>
      </c>
      <c r="M24" s="150">
        <v>53</v>
      </c>
      <c r="N24" s="150">
        <v>56</v>
      </c>
      <c r="O24" s="135">
        <f t="shared" si="12"/>
        <v>56</v>
      </c>
      <c r="P24" s="149">
        <v>60</v>
      </c>
      <c r="Q24" s="150">
        <v>63</v>
      </c>
      <c r="R24" s="150">
        <v>66</v>
      </c>
      <c r="S24" s="135">
        <f t="shared" si="13"/>
        <v>66</v>
      </c>
      <c r="T24" s="136">
        <f t="shared" si="2"/>
        <v>122</v>
      </c>
      <c r="U24" s="137" t="str">
        <f t="shared" si="14"/>
        <v>REG + 7</v>
      </c>
      <c r="V24" s="138" t="str">
        <f>IF(E24=0," ",IF(E24="H",IF(H24&lt;2000,VLOOKUP(K24,[1]Minimas!$A$15:$F$29,6),IF(AND(H24&gt;1999,H24&lt;2003),VLOOKUP(K24,[1]Minimas!$A$15:$F$29,5),IF(AND(H24&gt;2002,H24&lt;2005),VLOOKUP(K24,[1]Minimas!$A$15:$F$29,4),IF(AND(H24&gt;2004,H24&lt;2007),VLOOKUP(K24,[1]Minimas!$A$15:$F$29,3),VLOOKUP(K24,[1]Minimas!$A$15:$F$29,2))))),IF(H24&lt;2000,VLOOKUP(K24,[1]Minimas!$G$15:$L$29,6),IF(AND(H24&gt;1999,H24&lt;2003),VLOOKUP(K24,[1]Minimas!$G$15:$FL$29,5),IF(AND(H24&gt;2002,H24&lt;2005),VLOOKUP(K24,[1]Minimas!$G$15:$L$29,4),IF(AND(H24&gt;2004,H24&lt;2007),VLOOKUP(K24,[1]Minimas!$G$15:$L$29,3),VLOOKUP(K24,[1]Minimas!$G$15:$L$29,2)))))))</f>
        <v>SE F76</v>
      </c>
      <c r="W24" s="139">
        <f t="shared" si="15"/>
        <v>146.44954461349965</v>
      </c>
      <c r="X24" s="97">
        <v>43758</v>
      </c>
      <c r="Y24" s="99" t="s">
        <v>199</v>
      </c>
      <c r="Z24" s="129"/>
      <c r="AA24" s="132"/>
      <c r="AB24" s="103">
        <f>T24-HLOOKUP(V24,[1]Minimas!$C$3:$CD$12,2,FALSE)</f>
        <v>42</v>
      </c>
      <c r="AC24" s="103">
        <f>T24-HLOOKUP(V24,[1]Minimas!$C$3:$CD$12,3,FALSE)</f>
        <v>27</v>
      </c>
      <c r="AD24" s="103">
        <f>T24-HLOOKUP(V24,[1]Minimas!$C$3:$CD$12,4,FALSE)</f>
        <v>7</v>
      </c>
      <c r="AE24" s="103">
        <f>T24-HLOOKUP(V24,[1]Minimas!$C$3:$CD$12,5,FALSE)</f>
        <v>-8</v>
      </c>
      <c r="AF24" s="103">
        <f>T24-HLOOKUP(V24,[1]Minimas!$C$3:$CD$12,6,FALSE)</f>
        <v>-25</v>
      </c>
      <c r="AG24" s="103">
        <f>T24-HLOOKUP(V24,[1]Minimas!$C$3:$CD$12,7,FALSE)</f>
        <v>-48</v>
      </c>
      <c r="AH24" s="103">
        <f>T24-HLOOKUP(V24,[1]Minimas!$C$3:$CD$12,8,FALSE)</f>
        <v>-68</v>
      </c>
      <c r="AI24" s="103">
        <f>T24-HLOOKUP(V24,[1]Minimas!$C$3:$CD$12,9,FALSE)</f>
        <v>-88</v>
      </c>
      <c r="AJ24" s="103">
        <f>T24-HLOOKUP(V24,[1]Minimas!$C$3:$CD$12,10,FALSE)</f>
        <v>-103</v>
      </c>
      <c r="AK24" s="104" t="str">
        <f t="shared" si="5"/>
        <v>REG +</v>
      </c>
      <c r="AL24" s="104"/>
      <c r="AM24" s="104" t="str">
        <f t="shared" si="6"/>
        <v>REG +</v>
      </c>
      <c r="AN24" s="104">
        <f t="shared" si="7"/>
        <v>7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0" customHeight="1" x14ac:dyDescent="0.25">
      <c r="B25" s="92" t="s">
        <v>202</v>
      </c>
      <c r="C25" s="140">
        <v>452846</v>
      </c>
      <c r="D25" s="154"/>
      <c r="E25" s="142" t="s">
        <v>44</v>
      </c>
      <c r="F25" s="208" t="s">
        <v>291</v>
      </c>
      <c r="G25" s="209" t="s">
        <v>292</v>
      </c>
      <c r="H25" s="159">
        <v>1971</v>
      </c>
      <c r="I25" s="203" t="s">
        <v>223</v>
      </c>
      <c r="J25" s="156" t="s">
        <v>44</v>
      </c>
      <c r="K25" s="161">
        <v>66.7</v>
      </c>
      <c r="L25" s="149">
        <v>45</v>
      </c>
      <c r="M25" s="150">
        <v>49</v>
      </c>
      <c r="N25" s="150">
        <v>52</v>
      </c>
      <c r="O25" s="135">
        <f t="shared" si="12"/>
        <v>52</v>
      </c>
      <c r="P25" s="149">
        <v>65</v>
      </c>
      <c r="Q25" s="150">
        <v>-70</v>
      </c>
      <c r="R25" s="150">
        <v>70</v>
      </c>
      <c r="S25" s="135">
        <f t="shared" si="13"/>
        <v>70</v>
      </c>
      <c r="T25" s="136">
        <f t="shared" si="2"/>
        <v>122</v>
      </c>
      <c r="U25" s="137" t="str">
        <f t="shared" si="14"/>
        <v>IRG + 0</v>
      </c>
      <c r="V25" s="138" t="str">
        <f>IF(E25=0," ",IF(E25="H",IF(H25&lt;2000,VLOOKUP(K25,[1]Minimas!$A$15:$F$29,6),IF(AND(H25&gt;1999,H25&lt;2003),VLOOKUP(K25,[1]Minimas!$A$15:$F$29,5),IF(AND(H25&gt;2002,H25&lt;2005),VLOOKUP(K25,[1]Minimas!$A$15:$F$29,4),IF(AND(H25&gt;2004,H25&lt;2007),VLOOKUP(K25,[1]Minimas!$A$15:$F$29,3),VLOOKUP(K25,[1]Minimas!$A$15:$F$29,2))))),IF(H25&lt;2000,VLOOKUP(K25,[1]Minimas!$G$15:$L$29,6),IF(AND(H25&gt;1999,H25&lt;2003),VLOOKUP(K25,[1]Minimas!$G$15:$FL$29,5),IF(AND(H25&gt;2002,H25&lt;2005),VLOOKUP(K25,[1]Minimas!$G$15:$L$29,4),IF(AND(H25&gt;2004,H25&lt;2007),VLOOKUP(K25,[1]Minimas!$G$15:$L$29,3),VLOOKUP(K25,[1]Minimas!$G$15:$L$29,2)))))))</f>
        <v>SE F71</v>
      </c>
      <c r="W25" s="139">
        <f t="shared" si="15"/>
        <v>154.62202196652484</v>
      </c>
      <c r="X25" s="97">
        <v>43758</v>
      </c>
      <c r="Y25" s="99" t="s">
        <v>199</v>
      </c>
      <c r="Z25" s="129"/>
      <c r="AA25" s="132"/>
      <c r="AB25" s="103">
        <f>T25-HLOOKUP(V25,[1]Minimas!$C$3:$CD$12,2,FALSE)</f>
        <v>47</v>
      </c>
      <c r="AC25" s="103">
        <f>T25-HLOOKUP(V25,[1]Minimas!$C$3:$CD$12,3,FALSE)</f>
        <v>32</v>
      </c>
      <c r="AD25" s="103">
        <f>T25-HLOOKUP(V25,[1]Minimas!$C$3:$CD$12,4,FALSE)</f>
        <v>15</v>
      </c>
      <c r="AE25" s="103">
        <f>T25-HLOOKUP(V25,[1]Minimas!$C$3:$CD$12,5,FALSE)</f>
        <v>0</v>
      </c>
      <c r="AF25" s="103">
        <f>T25-HLOOKUP(V25,[1]Minimas!$C$3:$CD$12,6,FALSE)</f>
        <v>-20</v>
      </c>
      <c r="AG25" s="103">
        <f>T25-HLOOKUP(V25,[1]Minimas!$C$3:$CD$12,7,FALSE)</f>
        <v>-43</v>
      </c>
      <c r="AH25" s="103">
        <f>T25-HLOOKUP(V25,[1]Minimas!$C$3:$CD$12,8,FALSE)</f>
        <v>-63</v>
      </c>
      <c r="AI25" s="103">
        <f>T25-HLOOKUP(V25,[1]Minimas!$C$3:$CD$12,9,FALSE)</f>
        <v>-83</v>
      </c>
      <c r="AJ25" s="103">
        <f>T25-HLOOKUP(V25,[1]Minimas!$C$3:$CD$12,10,FALSE)</f>
        <v>-103</v>
      </c>
      <c r="AK25" s="104" t="str">
        <f t="shared" si="5"/>
        <v>IRG +</v>
      </c>
      <c r="AL25" s="104"/>
      <c r="AM25" s="104" t="str">
        <f t="shared" si="6"/>
        <v>IRG +</v>
      </c>
      <c r="AN25" s="104">
        <f t="shared" si="7"/>
        <v>0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0" customHeight="1" x14ac:dyDescent="0.25">
      <c r="B26" s="92" t="s">
        <v>202</v>
      </c>
      <c r="C26" s="140">
        <v>124214</v>
      </c>
      <c r="D26" s="154"/>
      <c r="E26" s="142" t="s">
        <v>44</v>
      </c>
      <c r="F26" s="208" t="s">
        <v>142</v>
      </c>
      <c r="G26" s="209" t="s">
        <v>143</v>
      </c>
      <c r="H26" s="159">
        <v>1983</v>
      </c>
      <c r="I26" s="203" t="s">
        <v>144</v>
      </c>
      <c r="J26" s="156" t="s">
        <v>44</v>
      </c>
      <c r="K26" s="161">
        <v>66.62</v>
      </c>
      <c r="L26" s="149">
        <v>33</v>
      </c>
      <c r="M26" s="150">
        <v>36</v>
      </c>
      <c r="N26" s="150">
        <v>38</v>
      </c>
      <c r="O26" s="135">
        <f t="shared" si="12"/>
        <v>38</v>
      </c>
      <c r="P26" s="149">
        <v>47</v>
      </c>
      <c r="Q26" s="150">
        <v>52</v>
      </c>
      <c r="R26" s="150">
        <v>-55</v>
      </c>
      <c r="S26" s="135">
        <f t="shared" si="13"/>
        <v>52</v>
      </c>
      <c r="T26" s="136">
        <f t="shared" si="2"/>
        <v>90</v>
      </c>
      <c r="U26" s="137" t="str">
        <f t="shared" si="14"/>
        <v>DPT + 0</v>
      </c>
      <c r="V26" s="138" t="str">
        <f>IF(E26=0," ",IF(E26="H",IF(H26&lt;2000,VLOOKUP(K26,[1]Minimas!$A$15:$F$29,6),IF(AND(H26&gt;1999,H26&lt;2003),VLOOKUP(K26,[1]Minimas!$A$15:$F$29,5),IF(AND(H26&gt;2002,H26&lt;2005),VLOOKUP(K26,[1]Minimas!$A$15:$F$29,4),IF(AND(H26&gt;2004,H26&lt;2007),VLOOKUP(K26,[1]Minimas!$A$15:$F$29,3),VLOOKUP(K26,[1]Minimas!$A$15:$F$29,2))))),IF(H26&lt;2000,VLOOKUP(K26,[1]Minimas!$G$15:$L$29,6),IF(AND(H26&gt;1999,H26&lt;2003),VLOOKUP(K26,[1]Minimas!$G$15:$FL$29,5),IF(AND(H26&gt;2002,H26&lt;2005),VLOOKUP(K26,[1]Minimas!$G$15:$L$29,4),IF(AND(H26&gt;2004,H26&lt;2007),VLOOKUP(K26,[1]Minimas!$G$15:$L$29,3),VLOOKUP(K26,[1]Minimas!$G$15:$L$29,2)))))))</f>
        <v>SE F71</v>
      </c>
      <c r="W26" s="139">
        <f t="shared" si="15"/>
        <v>114.14325116654933</v>
      </c>
      <c r="X26" s="97">
        <v>43758</v>
      </c>
      <c r="Y26" s="99" t="s">
        <v>199</v>
      </c>
      <c r="Z26" s="129"/>
      <c r="AA26" s="132"/>
      <c r="AB26" s="103">
        <f>T26-HLOOKUP(V26,[1]Minimas!$C$3:$CD$12,2,FALSE)</f>
        <v>15</v>
      </c>
      <c r="AC26" s="103">
        <f>T26-HLOOKUP(V26,[1]Minimas!$C$3:$CD$12,3,FALSE)</f>
        <v>0</v>
      </c>
      <c r="AD26" s="103">
        <f>T26-HLOOKUP(V26,[1]Minimas!$C$3:$CD$12,4,FALSE)</f>
        <v>-17</v>
      </c>
      <c r="AE26" s="103">
        <f>T26-HLOOKUP(V26,[1]Minimas!$C$3:$CD$12,5,FALSE)</f>
        <v>-32</v>
      </c>
      <c r="AF26" s="103">
        <f>T26-HLOOKUP(V26,[1]Minimas!$C$3:$CD$12,6,FALSE)</f>
        <v>-52</v>
      </c>
      <c r="AG26" s="103">
        <f>T26-HLOOKUP(V26,[1]Minimas!$C$3:$CD$12,7,FALSE)</f>
        <v>-75</v>
      </c>
      <c r="AH26" s="103">
        <f>T26-HLOOKUP(V26,[1]Minimas!$C$3:$CD$12,8,FALSE)</f>
        <v>-95</v>
      </c>
      <c r="AI26" s="103">
        <f>T26-HLOOKUP(V26,[1]Minimas!$C$3:$CD$12,9,FALSE)</f>
        <v>-115</v>
      </c>
      <c r="AJ26" s="103">
        <f>T26-HLOOKUP(V26,[1]Minimas!$C$3:$CD$12,10,FALSE)</f>
        <v>-135</v>
      </c>
      <c r="AK26" s="104" t="str">
        <f t="shared" si="5"/>
        <v>DPT +</v>
      </c>
      <c r="AL26" s="104"/>
      <c r="AM26" s="104" t="str">
        <f t="shared" si="6"/>
        <v>DPT +</v>
      </c>
      <c r="AN26" s="104">
        <f t="shared" si="7"/>
        <v>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0" customHeight="1" x14ac:dyDescent="0.25">
      <c r="B27" s="92" t="s">
        <v>202</v>
      </c>
      <c r="C27" s="191">
        <v>453189</v>
      </c>
      <c r="D27" s="167"/>
      <c r="E27" s="193" t="s">
        <v>44</v>
      </c>
      <c r="F27" s="210" t="s">
        <v>293</v>
      </c>
      <c r="G27" s="211" t="s">
        <v>294</v>
      </c>
      <c r="H27" s="199">
        <v>1995</v>
      </c>
      <c r="I27" s="204" t="s">
        <v>227</v>
      </c>
      <c r="J27" s="172" t="s">
        <v>44</v>
      </c>
      <c r="K27" s="200">
        <v>61.8</v>
      </c>
      <c r="L27" s="174">
        <v>48</v>
      </c>
      <c r="M27" s="175">
        <v>52</v>
      </c>
      <c r="N27" s="175">
        <v>-55</v>
      </c>
      <c r="O27" s="176">
        <f t="shared" si="12"/>
        <v>52</v>
      </c>
      <c r="P27" s="174">
        <v>62</v>
      </c>
      <c r="Q27" s="175">
        <v>66</v>
      </c>
      <c r="R27" s="175">
        <v>-70</v>
      </c>
      <c r="S27" s="135">
        <f t="shared" si="13"/>
        <v>66</v>
      </c>
      <c r="T27" s="136">
        <f t="shared" si="2"/>
        <v>118</v>
      </c>
      <c r="U27" s="137" t="str">
        <f t="shared" si="14"/>
        <v>IRG + 1</v>
      </c>
      <c r="V27" s="138" t="str">
        <f>IF(E27=0," ",IF(E27="H",IF(H27&lt;2000,VLOOKUP(K27,[1]Minimas!$A$15:$F$29,6),IF(AND(H27&gt;1999,H27&lt;2003),VLOOKUP(K27,[1]Minimas!$A$15:$F$29,5),IF(AND(H27&gt;2002,H27&lt;2005),VLOOKUP(K27,[1]Minimas!$A$15:$F$29,4),IF(AND(H27&gt;2004,H27&lt;2007),VLOOKUP(K27,[1]Minimas!$A$15:$F$29,3),VLOOKUP(K27,[1]Minimas!$A$15:$F$29,2))))),IF(H27&lt;2000,VLOOKUP(K27,[1]Minimas!$G$15:$L$29,6),IF(AND(H27&gt;1999,H27&lt;2003),VLOOKUP(K27,[1]Minimas!$G$15:$FL$29,5),IF(AND(H27&gt;2002,H27&lt;2005),VLOOKUP(K27,[1]Minimas!$G$15:$L$29,4),IF(AND(H27&gt;2004,H27&lt;2007),VLOOKUP(K27,[1]Minimas!$G$15:$L$29,3),VLOOKUP(K27,[1]Minimas!$G$15:$L$29,2)))))))</f>
        <v>SE F64</v>
      </c>
      <c r="W27" s="139">
        <f t="shared" si="15"/>
        <v>156.48508993959314</v>
      </c>
      <c r="X27" s="97">
        <v>43758</v>
      </c>
      <c r="Y27" s="99" t="s">
        <v>199</v>
      </c>
      <c r="Z27" s="129"/>
      <c r="AA27" s="132"/>
      <c r="AB27" s="103">
        <f>T27-HLOOKUP(V27,[1]Minimas!$C$3:$CD$12,2,FALSE)</f>
        <v>48</v>
      </c>
      <c r="AC27" s="103">
        <f>T27-HLOOKUP(V27,[1]Minimas!$C$3:$CD$12,3,FALSE)</f>
        <v>33</v>
      </c>
      <c r="AD27" s="103">
        <f>T27-HLOOKUP(V27,[1]Minimas!$C$3:$CD$12,4,FALSE)</f>
        <v>18</v>
      </c>
      <c r="AE27" s="103">
        <f>T27-HLOOKUP(V27,[1]Minimas!$C$3:$CD$12,5,FALSE)</f>
        <v>1</v>
      </c>
      <c r="AF27" s="103">
        <f>T27-HLOOKUP(V27,[1]Minimas!$C$3:$CD$12,6,FALSE)</f>
        <v>-19</v>
      </c>
      <c r="AG27" s="103">
        <f>T27-HLOOKUP(V27,[1]Minimas!$C$3:$CD$12,7,FALSE)</f>
        <v>-37</v>
      </c>
      <c r="AH27" s="103">
        <f>T27-HLOOKUP(V27,[1]Minimas!$C$3:$CD$12,8,FALSE)</f>
        <v>-57</v>
      </c>
      <c r="AI27" s="103">
        <f>T27-HLOOKUP(V27,[1]Minimas!$C$3:$CD$12,9,FALSE)</f>
        <v>-77</v>
      </c>
      <c r="AJ27" s="103">
        <f>T27-HLOOKUP(V27,[1]Minimas!$C$3:$CD$12,10,FALSE)</f>
        <v>-92</v>
      </c>
      <c r="AK27" s="104" t="str">
        <f t="shared" si="5"/>
        <v>IRG +</v>
      </c>
      <c r="AL27" s="104"/>
      <c r="AM27" s="104" t="str">
        <f t="shared" si="6"/>
        <v>IRG +</v>
      </c>
      <c r="AN27" s="104">
        <f t="shared" si="7"/>
        <v>1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0" customHeight="1" x14ac:dyDescent="0.25">
      <c r="B28" s="92" t="s">
        <v>202</v>
      </c>
      <c r="C28" s="195">
        <v>452848</v>
      </c>
      <c r="D28" s="179"/>
      <c r="E28" s="197" t="s">
        <v>44</v>
      </c>
      <c r="F28" s="212" t="s">
        <v>295</v>
      </c>
      <c r="G28" s="213" t="s">
        <v>296</v>
      </c>
      <c r="H28" s="201">
        <v>1995</v>
      </c>
      <c r="I28" s="205" t="s">
        <v>223</v>
      </c>
      <c r="J28" s="184" t="s">
        <v>44</v>
      </c>
      <c r="K28" s="202">
        <v>63.9</v>
      </c>
      <c r="L28" s="186">
        <v>30</v>
      </c>
      <c r="M28" s="187">
        <v>33</v>
      </c>
      <c r="N28" s="187">
        <v>36</v>
      </c>
      <c r="O28" s="188">
        <f t="shared" si="12"/>
        <v>36</v>
      </c>
      <c r="P28" s="186">
        <v>45</v>
      </c>
      <c r="Q28" s="187">
        <v>50</v>
      </c>
      <c r="R28" s="189">
        <v>54</v>
      </c>
      <c r="S28" s="135">
        <f t="shared" si="13"/>
        <v>54</v>
      </c>
      <c r="T28" s="136">
        <f t="shared" si="2"/>
        <v>90</v>
      </c>
      <c r="U28" s="137" t="str">
        <f t="shared" si="14"/>
        <v>DPT + 5</v>
      </c>
      <c r="V28" s="138" t="str">
        <f>IF(E28=0," ",IF(E28="H",IF(H28&lt;2000,VLOOKUP(K28,[1]Minimas!$A$15:$F$29,6),IF(AND(H28&gt;1999,H28&lt;2003),VLOOKUP(K28,[1]Minimas!$A$15:$F$29,5),IF(AND(H28&gt;2002,H28&lt;2005),VLOOKUP(K28,[1]Minimas!$A$15:$F$29,4),IF(AND(H28&gt;2004,H28&lt;2007),VLOOKUP(K28,[1]Minimas!$A$15:$F$29,3),VLOOKUP(K28,[1]Minimas!$A$15:$F$29,2))))),IF(H28&lt;2000,VLOOKUP(K28,[1]Minimas!$G$15:$L$29,6),IF(AND(H28&gt;1999,H28&lt;2003),VLOOKUP(K28,[1]Minimas!$G$15:$FL$29,5),IF(AND(H28&gt;2002,H28&lt;2005),VLOOKUP(K28,[1]Minimas!$G$15:$L$29,4),IF(AND(H28&gt;2004,H28&lt;2007),VLOOKUP(K28,[1]Minimas!$G$15:$L$29,3),VLOOKUP(K28,[1]Minimas!$G$15:$L$29,2)))))))</f>
        <v>SE F64</v>
      </c>
      <c r="W28" s="139">
        <f t="shared" si="15"/>
        <v>116.95078873539305</v>
      </c>
      <c r="X28" s="97">
        <v>43758</v>
      </c>
      <c r="Y28" s="99" t="s">
        <v>199</v>
      </c>
      <c r="Z28" s="129"/>
      <c r="AA28" s="132"/>
      <c r="AB28" s="103">
        <f>T28-HLOOKUP(V28,[1]Minimas!$C$3:$CD$12,2,FALSE)</f>
        <v>20</v>
      </c>
      <c r="AC28" s="103">
        <f>T28-HLOOKUP(V28,[1]Minimas!$C$3:$CD$12,3,FALSE)</f>
        <v>5</v>
      </c>
      <c r="AD28" s="103">
        <f>T28-HLOOKUP(V28,[1]Minimas!$C$3:$CD$12,4,FALSE)</f>
        <v>-10</v>
      </c>
      <c r="AE28" s="103">
        <f>T28-HLOOKUP(V28,[1]Minimas!$C$3:$CD$12,5,FALSE)</f>
        <v>-27</v>
      </c>
      <c r="AF28" s="103">
        <f>T28-HLOOKUP(V28,[1]Minimas!$C$3:$CD$12,6,FALSE)</f>
        <v>-47</v>
      </c>
      <c r="AG28" s="103">
        <f>T28-HLOOKUP(V28,[1]Minimas!$C$3:$CD$12,7,FALSE)</f>
        <v>-65</v>
      </c>
      <c r="AH28" s="103">
        <f>T28-HLOOKUP(V28,[1]Minimas!$C$3:$CD$12,8,FALSE)</f>
        <v>-85</v>
      </c>
      <c r="AI28" s="103">
        <f>T28-HLOOKUP(V28,[1]Minimas!$C$3:$CD$12,9,FALSE)</f>
        <v>-105</v>
      </c>
      <c r="AJ28" s="103">
        <f>T28-HLOOKUP(V28,[1]Minimas!$C$3:$CD$12,10,FALSE)</f>
        <v>-120</v>
      </c>
      <c r="AK28" s="104" t="str">
        <f t="shared" si="5"/>
        <v>DPT +</v>
      </c>
      <c r="AL28" s="104"/>
      <c r="AM28" s="104" t="str">
        <f t="shared" si="6"/>
        <v>DPT +</v>
      </c>
      <c r="AN28" s="104">
        <f t="shared" si="7"/>
        <v>5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0" customHeight="1" x14ac:dyDescent="0.25">
      <c r="B29" s="92" t="s">
        <v>202</v>
      </c>
      <c r="C29" s="140">
        <v>453002</v>
      </c>
      <c r="D29" s="154"/>
      <c r="E29" s="142" t="s">
        <v>44</v>
      </c>
      <c r="F29" s="208" t="s">
        <v>297</v>
      </c>
      <c r="G29" s="209" t="s">
        <v>298</v>
      </c>
      <c r="H29" s="159">
        <v>1994</v>
      </c>
      <c r="I29" s="203" t="s">
        <v>245</v>
      </c>
      <c r="J29" s="156" t="s">
        <v>44</v>
      </c>
      <c r="K29" s="161">
        <v>61.5</v>
      </c>
      <c r="L29" s="149">
        <v>-44</v>
      </c>
      <c r="M29" s="150">
        <v>44</v>
      </c>
      <c r="N29" s="150">
        <v>48</v>
      </c>
      <c r="O29" s="135">
        <f t="shared" si="12"/>
        <v>48</v>
      </c>
      <c r="P29" s="149">
        <v>-60</v>
      </c>
      <c r="Q29" s="150">
        <v>60</v>
      </c>
      <c r="R29" s="150">
        <v>-63</v>
      </c>
      <c r="S29" s="135">
        <f t="shared" si="13"/>
        <v>60</v>
      </c>
      <c r="T29" s="136">
        <f t="shared" si="2"/>
        <v>108</v>
      </c>
      <c r="U29" s="137" t="str">
        <f t="shared" si="14"/>
        <v>REG + 8</v>
      </c>
      <c r="V29" s="138" t="str">
        <f>IF(E29=0," ",IF(E29="H",IF(H29&lt;2000,VLOOKUP(K29,[1]Minimas!$A$15:$F$29,6),IF(AND(H29&gt;1999,H29&lt;2003),VLOOKUP(K29,[1]Minimas!$A$15:$F$29,5),IF(AND(H29&gt;2002,H29&lt;2005),VLOOKUP(K29,[1]Minimas!$A$15:$F$29,4),IF(AND(H29&gt;2004,H29&lt;2007),VLOOKUP(K29,[1]Minimas!$A$15:$F$29,3),VLOOKUP(K29,[1]Minimas!$A$15:$F$29,2))))),IF(H29&lt;2000,VLOOKUP(K29,[1]Minimas!$G$15:$L$29,6),IF(AND(H29&gt;1999,H29&lt;2003),VLOOKUP(K29,[1]Minimas!$G$15:$FL$29,5),IF(AND(H29&gt;2002,H29&lt;2005),VLOOKUP(K29,[1]Minimas!$G$15:$L$29,4),IF(AND(H29&gt;2004,H29&lt;2007),VLOOKUP(K29,[1]Minimas!$G$15:$L$29,3),VLOOKUP(K29,[1]Minimas!$G$15:$L$29,2)))))))</f>
        <v>SE F64</v>
      </c>
      <c r="W29" s="139">
        <f t="shared" si="15"/>
        <v>143.65744933593695</v>
      </c>
      <c r="X29" s="97">
        <v>43758</v>
      </c>
      <c r="Y29" s="99" t="s">
        <v>199</v>
      </c>
      <c r="Z29" s="129"/>
      <c r="AA29" s="132"/>
      <c r="AB29" s="103">
        <f>T29-HLOOKUP(V29,[1]Minimas!$C$3:$CD$12,2,FALSE)</f>
        <v>38</v>
      </c>
      <c r="AC29" s="103">
        <f>T29-HLOOKUP(V29,[1]Minimas!$C$3:$CD$12,3,FALSE)</f>
        <v>23</v>
      </c>
      <c r="AD29" s="103">
        <f>T29-HLOOKUP(V29,[1]Minimas!$C$3:$CD$12,4,FALSE)</f>
        <v>8</v>
      </c>
      <c r="AE29" s="103">
        <f>T29-HLOOKUP(V29,[1]Minimas!$C$3:$CD$12,5,FALSE)</f>
        <v>-9</v>
      </c>
      <c r="AF29" s="103">
        <f>T29-HLOOKUP(V29,[1]Minimas!$C$3:$CD$12,6,FALSE)</f>
        <v>-29</v>
      </c>
      <c r="AG29" s="103">
        <f>T29-HLOOKUP(V29,[1]Minimas!$C$3:$CD$12,7,FALSE)</f>
        <v>-47</v>
      </c>
      <c r="AH29" s="103">
        <f>T29-HLOOKUP(V29,[1]Minimas!$C$3:$CD$12,8,FALSE)</f>
        <v>-67</v>
      </c>
      <c r="AI29" s="103">
        <f>T29-HLOOKUP(V29,[1]Minimas!$C$3:$CD$12,9,FALSE)</f>
        <v>-87</v>
      </c>
      <c r="AJ29" s="103">
        <f>T29-HLOOKUP(V29,[1]Minimas!$C$3:$CD$12,10,FALSE)</f>
        <v>-102</v>
      </c>
      <c r="AK29" s="104" t="str">
        <f t="shared" si="5"/>
        <v>REG +</v>
      </c>
      <c r="AL29" s="104"/>
      <c r="AM29" s="104" t="str">
        <f t="shared" si="6"/>
        <v>REG +</v>
      </c>
      <c r="AN29" s="104">
        <f t="shared" si="7"/>
        <v>8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0" customHeight="1" x14ac:dyDescent="0.25">
      <c r="B30" s="92" t="s">
        <v>202</v>
      </c>
      <c r="C30" s="140">
        <v>424104</v>
      </c>
      <c r="D30" s="154"/>
      <c r="E30" s="142" t="s">
        <v>44</v>
      </c>
      <c r="F30" s="208" t="s">
        <v>141</v>
      </c>
      <c r="G30" s="209" t="s">
        <v>217</v>
      </c>
      <c r="H30" s="159">
        <v>1972</v>
      </c>
      <c r="I30" s="203" t="s">
        <v>287</v>
      </c>
      <c r="J30" s="156" t="s">
        <v>44</v>
      </c>
      <c r="K30" s="161">
        <v>60.81</v>
      </c>
      <c r="L30" s="149">
        <v>38</v>
      </c>
      <c r="M30" s="150">
        <v>40</v>
      </c>
      <c r="N30" s="150">
        <v>-42</v>
      </c>
      <c r="O30" s="135">
        <f t="shared" si="12"/>
        <v>40</v>
      </c>
      <c r="P30" s="149">
        <v>50</v>
      </c>
      <c r="Q30" s="150">
        <v>55</v>
      </c>
      <c r="R30" s="150">
        <v>-58</v>
      </c>
      <c r="S30" s="135">
        <f t="shared" si="13"/>
        <v>55</v>
      </c>
      <c r="T30" s="136">
        <f t="shared" si="2"/>
        <v>95</v>
      </c>
      <c r="U30" s="137" t="str">
        <f t="shared" si="14"/>
        <v>DPT + 10</v>
      </c>
      <c r="V30" s="138" t="str">
        <f>IF(E30=0," ",IF(E30="H",IF(H30&lt;2000,VLOOKUP(K30,[1]Minimas!$A$15:$F$29,6),IF(AND(H30&gt;1999,H30&lt;2003),VLOOKUP(K30,[1]Minimas!$A$15:$F$29,5),IF(AND(H30&gt;2002,H30&lt;2005),VLOOKUP(K30,[1]Minimas!$A$15:$F$29,4),IF(AND(H30&gt;2004,H30&lt;2007),VLOOKUP(K30,[1]Minimas!$A$15:$F$29,3),VLOOKUP(K30,[1]Minimas!$A$15:$F$29,2))))),IF(H30&lt;2000,VLOOKUP(K30,[1]Minimas!$G$15:$L$29,6),IF(AND(H30&gt;1999,H30&lt;2003),VLOOKUP(K30,[1]Minimas!$G$15:$FL$29,5),IF(AND(H30&gt;2002,H30&lt;2005),VLOOKUP(K30,[1]Minimas!$G$15:$L$29,4),IF(AND(H30&gt;2004,H30&lt;2007),VLOOKUP(K30,[1]Minimas!$G$15:$L$29,3),VLOOKUP(K30,[1]Minimas!$G$15:$L$29,2)))))))</f>
        <v>SE F64</v>
      </c>
      <c r="W30" s="139">
        <f t="shared" si="15"/>
        <v>127.26246045744077</v>
      </c>
      <c r="X30" s="97">
        <v>43758</v>
      </c>
      <c r="Y30" s="99" t="s">
        <v>199</v>
      </c>
      <c r="Z30" s="129"/>
      <c r="AA30" s="132"/>
      <c r="AB30" s="103">
        <f>T30-HLOOKUP(V30,[1]Minimas!$C$3:$CD$12,2,FALSE)</f>
        <v>25</v>
      </c>
      <c r="AC30" s="103">
        <f>T30-HLOOKUP(V30,[1]Minimas!$C$3:$CD$12,3,FALSE)</f>
        <v>10</v>
      </c>
      <c r="AD30" s="103">
        <f>T30-HLOOKUP(V30,[1]Minimas!$C$3:$CD$12,4,FALSE)</f>
        <v>-5</v>
      </c>
      <c r="AE30" s="103">
        <f>T30-HLOOKUP(V30,[1]Minimas!$C$3:$CD$12,5,FALSE)</f>
        <v>-22</v>
      </c>
      <c r="AF30" s="103">
        <f>T30-HLOOKUP(V30,[1]Minimas!$C$3:$CD$12,6,FALSE)</f>
        <v>-42</v>
      </c>
      <c r="AG30" s="103">
        <f>T30-HLOOKUP(V30,[1]Minimas!$C$3:$CD$12,7,FALSE)</f>
        <v>-60</v>
      </c>
      <c r="AH30" s="103">
        <f>T30-HLOOKUP(V30,[1]Minimas!$C$3:$CD$12,8,FALSE)</f>
        <v>-80</v>
      </c>
      <c r="AI30" s="103">
        <f>T30-HLOOKUP(V30,[1]Minimas!$C$3:$CD$12,9,FALSE)</f>
        <v>-100</v>
      </c>
      <c r="AJ30" s="103">
        <f>T30-HLOOKUP(V30,[1]Minimas!$C$3:$CD$12,10,FALSE)</f>
        <v>-115</v>
      </c>
      <c r="AK30" s="104" t="str">
        <f t="shared" si="5"/>
        <v>DPT +</v>
      </c>
      <c r="AL30" s="104"/>
      <c r="AM30" s="104" t="str">
        <f t="shared" si="6"/>
        <v>DPT +</v>
      </c>
      <c r="AN30" s="104">
        <f t="shared" si="7"/>
        <v>10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0" customHeight="1" x14ac:dyDescent="0.25">
      <c r="B31" s="92" t="s">
        <v>202</v>
      </c>
      <c r="C31" s="140">
        <v>442858</v>
      </c>
      <c r="D31" s="154"/>
      <c r="E31" s="142" t="s">
        <v>44</v>
      </c>
      <c r="F31" s="208" t="s">
        <v>145</v>
      </c>
      <c r="G31" s="209" t="s">
        <v>146</v>
      </c>
      <c r="H31" s="159">
        <v>1985</v>
      </c>
      <c r="I31" s="203" t="s">
        <v>287</v>
      </c>
      <c r="J31" s="156" t="s">
        <v>147</v>
      </c>
      <c r="K31" s="161">
        <v>63.59</v>
      </c>
      <c r="L31" s="149">
        <v>-35</v>
      </c>
      <c r="M31" s="150">
        <v>35</v>
      </c>
      <c r="N31" s="150">
        <v>37</v>
      </c>
      <c r="O31" s="135">
        <f t="shared" si="12"/>
        <v>37</v>
      </c>
      <c r="P31" s="149">
        <v>47</v>
      </c>
      <c r="Q31" s="150">
        <v>-50</v>
      </c>
      <c r="R31" s="150">
        <v>-50</v>
      </c>
      <c r="S31" s="135">
        <f t="shared" si="13"/>
        <v>47</v>
      </c>
      <c r="T31" s="136">
        <f t="shared" si="2"/>
        <v>84</v>
      </c>
      <c r="U31" s="137" t="str">
        <f t="shared" si="14"/>
        <v>DEB 14</v>
      </c>
      <c r="V31" s="138" t="str">
        <f>IF(E31=0," ",IF(E31="H",IF(H31&lt;2000,VLOOKUP(K31,[1]Minimas!$A$15:$F$29,6),IF(AND(H31&gt;1999,H31&lt;2003),VLOOKUP(K31,[1]Minimas!$A$15:$F$29,5),IF(AND(H31&gt;2002,H31&lt;2005),VLOOKUP(K31,[1]Minimas!$A$15:$F$29,4),IF(AND(H31&gt;2004,H31&lt;2007),VLOOKUP(K31,[1]Minimas!$A$15:$F$29,3),VLOOKUP(K31,[1]Minimas!$A$15:$F$29,2))))),IF(H31&lt;2000,VLOOKUP(K31,[1]Minimas!$G$15:$L$29,6),IF(AND(H31&gt;1999,H31&lt;2003),VLOOKUP(K31,[1]Minimas!$G$15:$FL$29,5),IF(AND(H31&gt;2002,H31&lt;2005),VLOOKUP(K31,[1]Minimas!$G$15:$L$29,4),IF(AND(H31&gt;2004,H31&lt;2007),VLOOKUP(K31,[1]Minimas!$G$15:$L$29,3),VLOOKUP(K31,[1]Minimas!$G$15:$L$29,2)))))))</f>
        <v>SE F64</v>
      </c>
      <c r="W31" s="139">
        <f t="shared" si="15"/>
        <v>109.47236868489883</v>
      </c>
      <c r="X31" s="97">
        <v>43758</v>
      </c>
      <c r="Y31" s="99" t="s">
        <v>199</v>
      </c>
      <c r="Z31" s="129"/>
      <c r="AA31" s="132"/>
      <c r="AB31" s="103">
        <f>T31-HLOOKUP(V31,[1]Minimas!$C$3:$CD$12,2,FALSE)</f>
        <v>14</v>
      </c>
      <c r="AC31" s="103">
        <f>T31-HLOOKUP(V31,[1]Minimas!$C$3:$CD$12,3,FALSE)</f>
        <v>-1</v>
      </c>
      <c r="AD31" s="103">
        <f>T31-HLOOKUP(V31,[1]Minimas!$C$3:$CD$12,4,FALSE)</f>
        <v>-16</v>
      </c>
      <c r="AE31" s="103">
        <f>T31-HLOOKUP(V31,[1]Minimas!$C$3:$CD$12,5,FALSE)</f>
        <v>-33</v>
      </c>
      <c r="AF31" s="103">
        <f>T31-HLOOKUP(V31,[1]Minimas!$C$3:$CD$12,6,FALSE)</f>
        <v>-53</v>
      </c>
      <c r="AG31" s="103">
        <f>T31-HLOOKUP(V31,[1]Minimas!$C$3:$CD$12,7,FALSE)</f>
        <v>-71</v>
      </c>
      <c r="AH31" s="103">
        <f>T31-HLOOKUP(V31,[1]Minimas!$C$3:$CD$12,8,FALSE)</f>
        <v>-91</v>
      </c>
      <c r="AI31" s="103">
        <f>T31-HLOOKUP(V31,[1]Minimas!$C$3:$CD$12,9,FALSE)</f>
        <v>-111</v>
      </c>
      <c r="AJ31" s="103">
        <f>T31-HLOOKUP(V31,[1]Minimas!$C$3:$CD$12,10,FALSE)</f>
        <v>-126</v>
      </c>
      <c r="AK31" s="104" t="str">
        <f t="shared" si="5"/>
        <v>DEB</v>
      </c>
      <c r="AL31" s="104"/>
      <c r="AM31" s="104" t="str">
        <f t="shared" si="6"/>
        <v>DEB</v>
      </c>
      <c r="AN31" s="104">
        <f t="shared" si="7"/>
        <v>14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0" customHeight="1" x14ac:dyDescent="0.25">
      <c r="B32" s="92" t="s">
        <v>202</v>
      </c>
      <c r="C32" s="140">
        <v>445516</v>
      </c>
      <c r="D32" s="154"/>
      <c r="E32" s="142" t="s">
        <v>44</v>
      </c>
      <c r="F32" s="208" t="s">
        <v>299</v>
      </c>
      <c r="G32" s="209" t="s">
        <v>201</v>
      </c>
      <c r="H32" s="159">
        <v>1991</v>
      </c>
      <c r="I32" s="203" t="s">
        <v>223</v>
      </c>
      <c r="J32" s="156" t="s">
        <v>44</v>
      </c>
      <c r="K32" s="161">
        <v>58.2</v>
      </c>
      <c r="L32" s="149">
        <v>45</v>
      </c>
      <c r="M32" s="150">
        <v>47</v>
      </c>
      <c r="N32" s="150">
        <v>-50</v>
      </c>
      <c r="O32" s="135">
        <f t="shared" ref="O32:O45" si="16">IF(E32="","",IF(MAXA(L32:N32)&lt;=0,0,MAXA(L32:N32)))</f>
        <v>47</v>
      </c>
      <c r="P32" s="149">
        <v>55</v>
      </c>
      <c r="Q32" s="150">
        <v>-58</v>
      </c>
      <c r="R32" s="150">
        <v>-60</v>
      </c>
      <c r="S32" s="135">
        <f t="shared" ref="S32:S45" si="17">IF(E32="","",IF(MAXA(P32:R32)&lt;=0,0,MAXA(P32:R32)))</f>
        <v>55</v>
      </c>
      <c r="T32" s="136">
        <f t="shared" si="2"/>
        <v>102</v>
      </c>
      <c r="U32" s="137" t="str">
        <f t="shared" ref="U32:U45" si="18">+CONCATENATE(AM32," ",AN32)</f>
        <v>REG + 10</v>
      </c>
      <c r="V32" s="138" t="str">
        <f>IF(E32=0," ",IF(E32="H",IF(H32&lt;2000,VLOOKUP(K32,[1]Minimas!$A$15:$F$29,6),IF(AND(H32&gt;1999,H32&lt;2003),VLOOKUP(K32,[1]Minimas!$A$15:$F$29,5),IF(AND(H32&gt;2002,H32&lt;2005),VLOOKUP(K32,[1]Minimas!$A$15:$F$29,4),IF(AND(H32&gt;2004,H32&lt;2007),VLOOKUP(K32,[1]Minimas!$A$15:$F$29,3),VLOOKUP(K32,[1]Minimas!$A$15:$F$29,2))))),IF(H32&lt;2000,VLOOKUP(K32,[1]Minimas!$G$15:$L$29,6),IF(AND(H32&gt;1999,H32&lt;2003),VLOOKUP(K32,[1]Minimas!$G$15:$FL$29,5),IF(AND(H32&gt;2002,H32&lt;2005),VLOOKUP(K32,[1]Minimas!$G$15:$L$29,4),IF(AND(H32&gt;2004,H32&lt;2007),VLOOKUP(K32,[1]Minimas!$G$15:$L$29,3),VLOOKUP(K32,[1]Minimas!$G$15:$L$29,2)))))))</f>
        <v>SE F59</v>
      </c>
      <c r="W32" s="139">
        <f t="shared" ref="W32:W45" si="19">IF(E32=" "," ",IF(E32="H",10^(0.75194503*LOG(K32/175.508)^2)*T32,IF(E32="F",10^(0.783497476* LOG(K32/153.655)^2)*T32,"")))</f>
        <v>140.56584858543894</v>
      </c>
      <c r="X32" s="97">
        <v>43758</v>
      </c>
      <c r="Y32" s="99" t="s">
        <v>199</v>
      </c>
      <c r="Z32" s="129"/>
      <c r="AA32" s="132"/>
      <c r="AB32" s="103">
        <f>T32-HLOOKUP(V32,[1]Minimas!$C$3:$CD$12,2,FALSE)</f>
        <v>37</v>
      </c>
      <c r="AC32" s="103">
        <f>T32-HLOOKUP(V32,[1]Minimas!$C$3:$CD$12,3,FALSE)</f>
        <v>22</v>
      </c>
      <c r="AD32" s="103">
        <f>T32-HLOOKUP(V32,[1]Minimas!$C$3:$CD$12,4,FALSE)</f>
        <v>10</v>
      </c>
      <c r="AE32" s="103">
        <f>T32-HLOOKUP(V32,[1]Minimas!$C$3:$CD$12,5,FALSE)</f>
        <v>-5</v>
      </c>
      <c r="AF32" s="103">
        <f>T32-HLOOKUP(V32,[1]Minimas!$C$3:$CD$12,6,FALSE)</f>
        <v>-28</v>
      </c>
      <c r="AG32" s="103">
        <f>T32-HLOOKUP(V32,[1]Minimas!$C$3:$CD$12,7,FALSE)</f>
        <v>-43</v>
      </c>
      <c r="AH32" s="103">
        <f>T32-HLOOKUP(V32,[1]Minimas!$C$3:$CD$12,8,FALSE)</f>
        <v>-63</v>
      </c>
      <c r="AI32" s="103">
        <f>T32-HLOOKUP(V32,[1]Minimas!$C$3:$CD$12,9,FALSE)</f>
        <v>-83</v>
      </c>
      <c r="AJ32" s="103">
        <f>T32-HLOOKUP(V32,[1]Minimas!$C$3:$CD$12,10,FALSE)</f>
        <v>-98</v>
      </c>
      <c r="AK32" s="104" t="str">
        <f t="shared" si="5"/>
        <v>REG +</v>
      </c>
      <c r="AL32" s="104"/>
      <c r="AM32" s="104" t="str">
        <f t="shared" si="6"/>
        <v>REG +</v>
      </c>
      <c r="AN32" s="104">
        <f t="shared" si="7"/>
        <v>10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0" customHeight="1" x14ac:dyDescent="0.25">
      <c r="B33" s="92" t="s">
        <v>202</v>
      </c>
      <c r="C33" s="140">
        <v>452849</v>
      </c>
      <c r="D33" s="154"/>
      <c r="E33" s="142" t="s">
        <v>44</v>
      </c>
      <c r="F33" s="208" t="s">
        <v>148</v>
      </c>
      <c r="G33" s="209" t="s">
        <v>300</v>
      </c>
      <c r="H33" s="159">
        <v>1994</v>
      </c>
      <c r="I33" s="203" t="s">
        <v>223</v>
      </c>
      <c r="J33" s="156" t="s">
        <v>44</v>
      </c>
      <c r="K33" s="161">
        <v>59</v>
      </c>
      <c r="L33" s="149">
        <v>43</v>
      </c>
      <c r="M33" s="150">
        <v>45</v>
      </c>
      <c r="N33" s="150">
        <v>47</v>
      </c>
      <c r="O33" s="135">
        <f t="shared" si="16"/>
        <v>47</v>
      </c>
      <c r="P33" s="149">
        <v>58</v>
      </c>
      <c r="Q33" s="150">
        <v>62</v>
      </c>
      <c r="R33" s="150">
        <v>-66</v>
      </c>
      <c r="S33" s="135">
        <f t="shared" si="17"/>
        <v>62</v>
      </c>
      <c r="T33" s="136">
        <f t="shared" si="2"/>
        <v>109</v>
      </c>
      <c r="U33" s="137" t="str">
        <f t="shared" si="18"/>
        <v>IRG + 2</v>
      </c>
      <c r="V33" s="138" t="str">
        <f>IF(E33=0," ",IF(E33="H",IF(H33&lt;2000,VLOOKUP(K33,[1]Minimas!$A$15:$F$29,6),IF(AND(H33&gt;1999,H33&lt;2003),VLOOKUP(K33,[1]Minimas!$A$15:$F$29,5),IF(AND(H33&gt;2002,H33&lt;2005),VLOOKUP(K33,[1]Minimas!$A$15:$F$29,4),IF(AND(H33&gt;2004,H33&lt;2007),VLOOKUP(K33,[1]Minimas!$A$15:$F$29,3),VLOOKUP(K33,[1]Minimas!$A$15:$F$29,2))))),IF(H33&lt;2000,VLOOKUP(K33,[1]Minimas!$G$15:$L$29,6),IF(AND(H33&gt;1999,H33&lt;2003),VLOOKUP(K33,[1]Minimas!$G$15:$FL$29,5),IF(AND(H33&gt;2002,H33&lt;2005),VLOOKUP(K33,[1]Minimas!$G$15:$L$29,4),IF(AND(H33&gt;2004,H33&lt;2007),VLOOKUP(K33,[1]Minimas!$G$15:$L$29,3),VLOOKUP(K33,[1]Minimas!$G$15:$L$29,2)))))))</f>
        <v>SE F59</v>
      </c>
      <c r="W33" s="139">
        <f t="shared" si="19"/>
        <v>148.87318669370666</v>
      </c>
      <c r="X33" s="97">
        <v>43758</v>
      </c>
      <c r="Y33" s="99" t="s">
        <v>199</v>
      </c>
      <c r="Z33" s="129"/>
      <c r="AA33" s="132"/>
      <c r="AB33" s="103">
        <f>T33-HLOOKUP(V33,[1]Minimas!$C$3:$CD$12,2,FALSE)</f>
        <v>44</v>
      </c>
      <c r="AC33" s="103">
        <f>T33-HLOOKUP(V33,[1]Minimas!$C$3:$CD$12,3,FALSE)</f>
        <v>29</v>
      </c>
      <c r="AD33" s="103">
        <f>T33-HLOOKUP(V33,[1]Minimas!$C$3:$CD$12,4,FALSE)</f>
        <v>17</v>
      </c>
      <c r="AE33" s="103">
        <f>T33-HLOOKUP(V33,[1]Minimas!$C$3:$CD$12,5,FALSE)</f>
        <v>2</v>
      </c>
      <c r="AF33" s="103">
        <f>T33-HLOOKUP(V33,[1]Minimas!$C$3:$CD$12,6,FALSE)</f>
        <v>-21</v>
      </c>
      <c r="AG33" s="103">
        <f>T33-HLOOKUP(V33,[1]Minimas!$C$3:$CD$12,7,FALSE)</f>
        <v>-36</v>
      </c>
      <c r="AH33" s="103">
        <f>T33-HLOOKUP(V33,[1]Minimas!$C$3:$CD$12,8,FALSE)</f>
        <v>-56</v>
      </c>
      <c r="AI33" s="103">
        <f>T33-HLOOKUP(V33,[1]Minimas!$C$3:$CD$12,9,FALSE)</f>
        <v>-76</v>
      </c>
      <c r="AJ33" s="103">
        <f>T33-HLOOKUP(V33,[1]Minimas!$C$3:$CD$12,10,FALSE)</f>
        <v>-91</v>
      </c>
      <c r="AK33" s="104" t="str">
        <f t="shared" si="5"/>
        <v>IRG +</v>
      </c>
      <c r="AL33" s="104"/>
      <c r="AM33" s="104" t="str">
        <f t="shared" si="6"/>
        <v>IRG +</v>
      </c>
      <c r="AN33" s="104">
        <f t="shared" si="7"/>
        <v>2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0" customHeight="1" x14ac:dyDescent="0.25">
      <c r="B34" s="92" t="s">
        <v>202</v>
      </c>
      <c r="C34" s="140">
        <v>438560</v>
      </c>
      <c r="D34" s="154"/>
      <c r="E34" s="142" t="s">
        <v>44</v>
      </c>
      <c r="F34" s="208" t="s">
        <v>211</v>
      </c>
      <c r="G34" s="209" t="s">
        <v>212</v>
      </c>
      <c r="H34" s="159">
        <v>1985</v>
      </c>
      <c r="I34" s="203" t="s">
        <v>177</v>
      </c>
      <c r="J34" s="156" t="s">
        <v>44</v>
      </c>
      <c r="K34" s="161">
        <v>55</v>
      </c>
      <c r="L34" s="149">
        <v>27</v>
      </c>
      <c r="M34" s="150">
        <v>30</v>
      </c>
      <c r="N34" s="150">
        <v>-33</v>
      </c>
      <c r="O34" s="135">
        <f t="shared" si="16"/>
        <v>30</v>
      </c>
      <c r="P34" s="149">
        <v>38</v>
      </c>
      <c r="Q34" s="150">
        <v>41</v>
      </c>
      <c r="R34" s="150">
        <v>-45</v>
      </c>
      <c r="S34" s="135">
        <f t="shared" si="17"/>
        <v>41</v>
      </c>
      <c r="T34" s="136">
        <f t="shared" si="2"/>
        <v>71</v>
      </c>
      <c r="U34" s="137" t="str">
        <f t="shared" si="18"/>
        <v>DEB 11</v>
      </c>
      <c r="V34" s="138" t="str">
        <f>IF(E34=0," ",IF(E34="H",IF(H34&lt;2000,VLOOKUP(K34,[1]Minimas!$A$15:$F$29,6),IF(AND(H34&gt;1999,H34&lt;2003),VLOOKUP(K34,[1]Minimas!$A$15:$F$29,5),IF(AND(H34&gt;2002,H34&lt;2005),VLOOKUP(K34,[1]Minimas!$A$15:$F$29,4),IF(AND(H34&gt;2004,H34&lt;2007),VLOOKUP(K34,[1]Minimas!$A$15:$F$29,3),VLOOKUP(K34,[1]Minimas!$A$15:$F$29,2))))),IF(H34&lt;2000,VLOOKUP(K34,[1]Minimas!$G$15:$L$29,6),IF(AND(H34&gt;1999,H34&lt;2003),VLOOKUP(K34,[1]Minimas!$G$15:$FL$29,5),IF(AND(H34&gt;2002,H34&lt;2005),VLOOKUP(K34,[1]Minimas!$G$15:$L$29,4),IF(AND(H34&gt;2004,H34&lt;2007),VLOOKUP(K34,[1]Minimas!$G$15:$L$29,3),VLOOKUP(K34,[1]Minimas!$G$15:$L$29,2)))))))</f>
        <v>SE F55</v>
      </c>
      <c r="W34" s="139">
        <f t="shared" si="19"/>
        <v>101.68037945555581</v>
      </c>
      <c r="X34" s="97">
        <v>43758</v>
      </c>
      <c r="Y34" s="99" t="s">
        <v>199</v>
      </c>
      <c r="Z34" s="129"/>
      <c r="AA34" s="132"/>
      <c r="AB34" s="103">
        <f>T34-HLOOKUP(V34,[1]Minimas!$C$3:$CD$12,2,FALSE)</f>
        <v>11</v>
      </c>
      <c r="AC34" s="103">
        <f>T34-HLOOKUP(V34,[1]Minimas!$C$3:$CD$12,3,FALSE)</f>
        <v>-4</v>
      </c>
      <c r="AD34" s="103">
        <f>T34-HLOOKUP(V34,[1]Minimas!$C$3:$CD$12,4,FALSE)</f>
        <v>-16</v>
      </c>
      <c r="AE34" s="103">
        <f>T34-HLOOKUP(V34,[1]Minimas!$C$3:$CD$12,5,FALSE)</f>
        <v>-31</v>
      </c>
      <c r="AF34" s="103">
        <f>T34-HLOOKUP(V34,[1]Minimas!$C$3:$CD$12,6,FALSE)</f>
        <v>-52</v>
      </c>
      <c r="AG34" s="103">
        <f>T34-HLOOKUP(V34,[1]Minimas!$C$3:$CD$12,7,FALSE)</f>
        <v>-67</v>
      </c>
      <c r="AH34" s="103">
        <f>T34-HLOOKUP(V34,[1]Minimas!$C$3:$CD$12,8,FALSE)</f>
        <v>-84</v>
      </c>
      <c r="AI34" s="103">
        <f>T34-HLOOKUP(V34,[1]Minimas!$C$3:$CD$12,9,FALSE)</f>
        <v>-104</v>
      </c>
      <c r="AJ34" s="103">
        <f>T34-HLOOKUP(V34,[1]Minimas!$C$3:$CD$12,10,FALSE)</f>
        <v>-119</v>
      </c>
      <c r="AK34" s="104" t="str">
        <f t="shared" si="5"/>
        <v>DEB</v>
      </c>
      <c r="AL34" s="104"/>
      <c r="AM34" s="104" t="str">
        <f t="shared" si="6"/>
        <v>DEB</v>
      </c>
      <c r="AN34" s="104">
        <f t="shared" si="7"/>
        <v>11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0" customHeight="1" x14ac:dyDescent="0.25">
      <c r="B35" s="92" t="s">
        <v>202</v>
      </c>
      <c r="C35" s="140">
        <v>453271</v>
      </c>
      <c r="D35" s="154"/>
      <c r="E35" s="142" t="s">
        <v>44</v>
      </c>
      <c r="F35" s="208" t="s">
        <v>150</v>
      </c>
      <c r="G35" s="209" t="s">
        <v>301</v>
      </c>
      <c r="H35" s="159">
        <v>1993</v>
      </c>
      <c r="I35" s="203" t="s">
        <v>223</v>
      </c>
      <c r="J35" s="156" t="s">
        <v>44</v>
      </c>
      <c r="K35" s="161">
        <v>53.2</v>
      </c>
      <c r="L35" s="149">
        <v>55</v>
      </c>
      <c r="M35" s="150">
        <v>60</v>
      </c>
      <c r="N35" s="150">
        <v>-63</v>
      </c>
      <c r="O35" s="135">
        <f t="shared" si="16"/>
        <v>60</v>
      </c>
      <c r="P35" s="149">
        <v>65</v>
      </c>
      <c r="Q35" s="150">
        <v>70</v>
      </c>
      <c r="R35" s="150">
        <v>-78</v>
      </c>
      <c r="S35" s="135">
        <f t="shared" si="17"/>
        <v>70</v>
      </c>
      <c r="T35" s="136">
        <f t="shared" si="2"/>
        <v>130</v>
      </c>
      <c r="U35" s="137" t="str">
        <f t="shared" si="18"/>
        <v>FED + 7</v>
      </c>
      <c r="V35" s="138" t="str">
        <f>IF(E35=0," ",IF(E35="H",IF(H35&lt;2000,VLOOKUP(K35,[1]Minimas!$A$15:$F$29,6),IF(AND(H35&gt;1999,H35&lt;2003),VLOOKUP(K35,[1]Minimas!$A$15:$F$29,5),IF(AND(H35&gt;2002,H35&lt;2005),VLOOKUP(K35,[1]Minimas!$A$15:$F$29,4),IF(AND(H35&gt;2004,H35&lt;2007),VLOOKUP(K35,[1]Minimas!$A$15:$F$29,3),VLOOKUP(K35,[1]Minimas!$A$15:$F$29,2))))),IF(H35&lt;2000,VLOOKUP(K35,[1]Minimas!$G$15:$L$29,6),IF(AND(H35&gt;1999,H35&lt;2003),VLOOKUP(K35,[1]Minimas!$G$15:$FL$29,5),IF(AND(H35&gt;2002,H35&lt;2005),VLOOKUP(K35,[1]Minimas!$G$15:$L$29,4),IF(AND(H35&gt;2004,H35&lt;2007),VLOOKUP(K35,[1]Minimas!$G$15:$L$29,3),VLOOKUP(K35,[1]Minimas!$G$15:$L$29,2)))))))</f>
        <v>SE F55</v>
      </c>
      <c r="W35" s="139">
        <f t="shared" si="19"/>
        <v>190.62923280936218</v>
      </c>
      <c r="X35" s="97">
        <v>43758</v>
      </c>
      <c r="Y35" s="99" t="s">
        <v>199</v>
      </c>
      <c r="Z35" s="129"/>
      <c r="AA35" s="132"/>
      <c r="AB35" s="103">
        <f>T35-HLOOKUP(V35,[1]Minimas!$C$3:$CD$12,2,FALSE)</f>
        <v>70</v>
      </c>
      <c r="AC35" s="103">
        <f>T35-HLOOKUP(V35,[1]Minimas!$C$3:$CD$12,3,FALSE)</f>
        <v>55</v>
      </c>
      <c r="AD35" s="103">
        <f>T35-HLOOKUP(V35,[1]Minimas!$C$3:$CD$12,4,FALSE)</f>
        <v>43</v>
      </c>
      <c r="AE35" s="103">
        <f>T35-HLOOKUP(V35,[1]Minimas!$C$3:$CD$12,5,FALSE)</f>
        <v>28</v>
      </c>
      <c r="AF35" s="103">
        <f>T35-HLOOKUP(V35,[1]Minimas!$C$3:$CD$12,6,FALSE)</f>
        <v>7</v>
      </c>
      <c r="AG35" s="103">
        <f>T35-HLOOKUP(V35,[1]Minimas!$C$3:$CD$12,7,FALSE)</f>
        <v>-8</v>
      </c>
      <c r="AH35" s="103">
        <f>T35-HLOOKUP(V35,[1]Minimas!$C$3:$CD$12,8,FALSE)</f>
        <v>-25</v>
      </c>
      <c r="AI35" s="103">
        <f>T35-HLOOKUP(V35,[1]Minimas!$C$3:$CD$12,9,FALSE)</f>
        <v>-45</v>
      </c>
      <c r="AJ35" s="103">
        <f>T35-HLOOKUP(V35,[1]Minimas!$C$3:$CD$12,10,FALSE)</f>
        <v>-60</v>
      </c>
      <c r="AK35" s="104" t="str">
        <f t="shared" si="5"/>
        <v>FED +</v>
      </c>
      <c r="AL35" s="104"/>
      <c r="AM35" s="104" t="str">
        <f t="shared" si="6"/>
        <v>FED +</v>
      </c>
      <c r="AN35" s="104">
        <f t="shared" si="7"/>
        <v>7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0" customHeight="1" x14ac:dyDescent="0.25">
      <c r="B36" s="92" t="s">
        <v>202</v>
      </c>
      <c r="C36" s="140">
        <v>452216</v>
      </c>
      <c r="D36" s="154"/>
      <c r="E36" s="142" t="s">
        <v>44</v>
      </c>
      <c r="F36" s="208" t="s">
        <v>302</v>
      </c>
      <c r="G36" s="209" t="s">
        <v>303</v>
      </c>
      <c r="H36" s="159">
        <v>1992</v>
      </c>
      <c r="I36" s="203" t="s">
        <v>223</v>
      </c>
      <c r="J36" s="156" t="s">
        <v>44</v>
      </c>
      <c r="K36" s="161">
        <v>54</v>
      </c>
      <c r="L36" s="149">
        <v>40</v>
      </c>
      <c r="M36" s="150">
        <v>-44</v>
      </c>
      <c r="N36" s="150">
        <v>-44</v>
      </c>
      <c r="O36" s="135">
        <f t="shared" si="16"/>
        <v>40</v>
      </c>
      <c r="P36" s="149">
        <v>50</v>
      </c>
      <c r="Q36" s="150">
        <v>53</v>
      </c>
      <c r="R36" s="150">
        <v>56</v>
      </c>
      <c r="S36" s="135">
        <f t="shared" si="17"/>
        <v>56</v>
      </c>
      <c r="T36" s="136">
        <f t="shared" si="2"/>
        <v>96</v>
      </c>
      <c r="U36" s="137" t="str">
        <f t="shared" si="18"/>
        <v>REG + 9</v>
      </c>
      <c r="V36" s="138" t="str">
        <f>IF(E36=0," ",IF(E36="H",IF(H36&lt;2000,VLOOKUP(K36,[1]Minimas!$A$15:$F$29,6),IF(AND(H36&gt;1999,H36&lt;2003),VLOOKUP(K36,[1]Minimas!$A$15:$F$29,5),IF(AND(H36&gt;2002,H36&lt;2005),VLOOKUP(K36,[1]Minimas!$A$15:$F$29,4),IF(AND(H36&gt;2004,H36&lt;2007),VLOOKUP(K36,[1]Minimas!$A$15:$F$29,3),VLOOKUP(K36,[1]Minimas!$A$15:$F$29,2))))),IF(H36&lt;2000,VLOOKUP(K36,[1]Minimas!$G$15:$L$29,6),IF(AND(H36&gt;1999,H36&lt;2003),VLOOKUP(K36,[1]Minimas!$G$15:$FL$29,5),IF(AND(H36&gt;2002,H36&lt;2005),VLOOKUP(K36,[1]Minimas!$G$15:$L$29,4),IF(AND(H36&gt;2004,H36&lt;2007),VLOOKUP(K36,[1]Minimas!$G$15:$L$29,3),VLOOKUP(K36,[1]Minimas!$G$15:$L$29,2)))))))</f>
        <v>SE F55</v>
      </c>
      <c r="W36" s="139">
        <f t="shared" si="19"/>
        <v>139.27443938990882</v>
      </c>
      <c r="X36" s="97">
        <v>43758</v>
      </c>
      <c r="Y36" s="99" t="s">
        <v>199</v>
      </c>
      <c r="Z36" s="129"/>
      <c r="AA36" s="132"/>
      <c r="AB36" s="103">
        <f>T36-HLOOKUP(V36,[1]Minimas!$C$3:$CD$12,2,FALSE)</f>
        <v>36</v>
      </c>
      <c r="AC36" s="103">
        <f>T36-HLOOKUP(V36,[1]Minimas!$C$3:$CD$12,3,FALSE)</f>
        <v>21</v>
      </c>
      <c r="AD36" s="103">
        <f>T36-HLOOKUP(V36,[1]Minimas!$C$3:$CD$12,4,FALSE)</f>
        <v>9</v>
      </c>
      <c r="AE36" s="103">
        <f>T36-HLOOKUP(V36,[1]Minimas!$C$3:$CD$12,5,FALSE)</f>
        <v>-6</v>
      </c>
      <c r="AF36" s="103">
        <f>T36-HLOOKUP(V36,[1]Minimas!$C$3:$CD$12,6,FALSE)</f>
        <v>-27</v>
      </c>
      <c r="AG36" s="103">
        <f>T36-HLOOKUP(V36,[1]Minimas!$C$3:$CD$12,7,FALSE)</f>
        <v>-42</v>
      </c>
      <c r="AH36" s="103">
        <f>T36-HLOOKUP(V36,[1]Minimas!$C$3:$CD$12,8,FALSE)</f>
        <v>-59</v>
      </c>
      <c r="AI36" s="103">
        <f>T36-HLOOKUP(V36,[1]Minimas!$C$3:$CD$12,9,FALSE)</f>
        <v>-79</v>
      </c>
      <c r="AJ36" s="103">
        <f>T36-HLOOKUP(V36,[1]Minimas!$C$3:$CD$12,10,FALSE)</f>
        <v>-94</v>
      </c>
      <c r="AK36" s="104" t="str">
        <f t="shared" si="5"/>
        <v>REG +</v>
      </c>
      <c r="AL36" s="104"/>
      <c r="AM36" s="104" t="str">
        <f t="shared" si="6"/>
        <v>REG +</v>
      </c>
      <c r="AN36" s="104">
        <f t="shared" si="7"/>
        <v>9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0" customHeight="1" x14ac:dyDescent="0.25">
      <c r="B37" s="92" t="s">
        <v>202</v>
      </c>
      <c r="C37" s="140">
        <v>444311</v>
      </c>
      <c r="D37" s="154"/>
      <c r="E37" s="142" t="s">
        <v>44</v>
      </c>
      <c r="F37" s="208" t="s">
        <v>149</v>
      </c>
      <c r="G37" s="209" t="s">
        <v>304</v>
      </c>
      <c r="H37" s="159">
        <v>1992</v>
      </c>
      <c r="I37" s="203" t="s">
        <v>227</v>
      </c>
      <c r="J37" s="156" t="s">
        <v>44</v>
      </c>
      <c r="K37" s="161">
        <v>45.9</v>
      </c>
      <c r="L37" s="149">
        <v>25</v>
      </c>
      <c r="M37" s="150">
        <v>27</v>
      </c>
      <c r="N37" s="150">
        <v>29</v>
      </c>
      <c r="O37" s="135">
        <f t="shared" si="16"/>
        <v>29</v>
      </c>
      <c r="P37" s="149">
        <v>30</v>
      </c>
      <c r="Q37" s="150">
        <v>34</v>
      </c>
      <c r="R37" s="150">
        <v>37</v>
      </c>
      <c r="S37" s="135">
        <f t="shared" si="17"/>
        <v>37</v>
      </c>
      <c r="T37" s="136">
        <f t="shared" si="2"/>
        <v>66</v>
      </c>
      <c r="U37" s="137" t="str">
        <f t="shared" si="18"/>
        <v>DEB 11</v>
      </c>
      <c r="V37" s="138" t="str">
        <f>IF(E37=0," ",IF(E37="H",IF(H37&lt;2000,VLOOKUP(K37,[1]Minimas!$A$15:$F$29,6),IF(AND(H37&gt;1999,H37&lt;2003),VLOOKUP(K37,[1]Minimas!$A$15:$F$29,5),IF(AND(H37&gt;2002,H37&lt;2005),VLOOKUP(K37,[1]Minimas!$A$15:$F$29,4),IF(AND(H37&gt;2004,H37&lt;2007),VLOOKUP(K37,[1]Minimas!$A$15:$F$29,3),VLOOKUP(K37,[1]Minimas!$A$15:$F$29,2))))),IF(H37&lt;2000,VLOOKUP(K37,[1]Minimas!$G$15:$L$29,6),IF(AND(H37&gt;1999,H37&lt;2003),VLOOKUP(K37,[1]Minimas!$G$15:$FL$29,5),IF(AND(H37&gt;2002,H37&lt;2005),VLOOKUP(K37,[1]Minimas!$G$15:$L$29,4),IF(AND(H37&gt;2004,H37&lt;2007),VLOOKUP(K37,[1]Minimas!$G$15:$L$29,3),VLOOKUP(K37,[1]Minimas!$G$15:$L$29,2)))))))</f>
        <v>SE F49</v>
      </c>
      <c r="W37" s="139">
        <f t="shared" si="19"/>
        <v>108.46176347771895</v>
      </c>
      <c r="X37" s="97">
        <v>43758</v>
      </c>
      <c r="Y37" s="99" t="s">
        <v>199</v>
      </c>
      <c r="Z37" s="129"/>
      <c r="AA37" s="132"/>
      <c r="AB37" s="103">
        <f>T37-HLOOKUP(V37,[1]Minimas!$C$3:$CD$12,2,FALSE)</f>
        <v>11</v>
      </c>
      <c r="AC37" s="103">
        <f>T37-HLOOKUP(V37,[1]Minimas!$C$3:$CD$12,3,FALSE)</f>
        <v>-1</v>
      </c>
      <c r="AD37" s="103">
        <f>T37-HLOOKUP(V37,[1]Minimas!$C$3:$CD$12,4,FALSE)</f>
        <v>-14</v>
      </c>
      <c r="AE37" s="103">
        <f>T37-HLOOKUP(V37,[1]Minimas!$C$3:$CD$12,5,FALSE)</f>
        <v>-26</v>
      </c>
      <c r="AF37" s="103">
        <f>T37-HLOOKUP(V37,[1]Minimas!$C$3:$CD$12,6,FALSE)</f>
        <v>-41</v>
      </c>
      <c r="AG37" s="103">
        <f>T37-HLOOKUP(V37,[1]Minimas!$C$3:$CD$12,7,FALSE)</f>
        <v>-56</v>
      </c>
      <c r="AH37" s="103">
        <f>T37-HLOOKUP(V37,[1]Minimas!$C$3:$CD$12,8,FALSE)</f>
        <v>-74</v>
      </c>
      <c r="AI37" s="103">
        <f>T37-HLOOKUP(V37,[1]Minimas!$C$3:$CD$12,9,FALSE)</f>
        <v>-94</v>
      </c>
      <c r="AJ37" s="103">
        <f>T37-HLOOKUP(V37,[1]Minimas!$C$3:$CD$12,10,FALSE)</f>
        <v>-109</v>
      </c>
      <c r="AK37" s="104" t="str">
        <f t="shared" si="5"/>
        <v>DEB</v>
      </c>
      <c r="AL37" s="104"/>
      <c r="AM37" s="104" t="str">
        <f t="shared" si="6"/>
        <v>DEB</v>
      </c>
      <c r="AN37" s="104">
        <f t="shared" si="7"/>
        <v>11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0" customHeight="1" x14ac:dyDescent="0.25">
      <c r="B38" s="92" t="s">
        <v>202</v>
      </c>
      <c r="C38" s="191">
        <v>448523</v>
      </c>
      <c r="D38" s="167"/>
      <c r="E38" s="193" t="s">
        <v>44</v>
      </c>
      <c r="F38" s="210" t="s">
        <v>305</v>
      </c>
      <c r="G38" s="211" t="s">
        <v>306</v>
      </c>
      <c r="H38" s="199">
        <v>1991</v>
      </c>
      <c r="I38" s="204" t="s">
        <v>307</v>
      </c>
      <c r="J38" s="172" t="s">
        <v>44</v>
      </c>
      <c r="K38" s="200">
        <v>44.97</v>
      </c>
      <c r="L38" s="174">
        <v>43</v>
      </c>
      <c r="M38" s="175">
        <v>-45</v>
      </c>
      <c r="N38" s="175">
        <v>45</v>
      </c>
      <c r="O38" s="135">
        <f t="shared" si="16"/>
        <v>45</v>
      </c>
      <c r="P38" s="174">
        <v>55</v>
      </c>
      <c r="Q38" s="175">
        <v>-60</v>
      </c>
      <c r="R38" s="175">
        <v>60</v>
      </c>
      <c r="S38" s="135">
        <f t="shared" si="17"/>
        <v>60</v>
      </c>
      <c r="T38" s="136">
        <f t="shared" si="2"/>
        <v>105</v>
      </c>
      <c r="U38" s="137" t="str">
        <f t="shared" si="18"/>
        <v>FED + 10</v>
      </c>
      <c r="V38" s="138" t="str">
        <f>IF(E38=0," ",IF(E38="H",IF(H38&lt;2000,VLOOKUP(K38,[1]Minimas!$A$15:$F$29,6),IF(AND(H38&gt;1999,H38&lt;2003),VLOOKUP(K38,[1]Minimas!$A$15:$F$29,5),IF(AND(H38&gt;2002,H38&lt;2005),VLOOKUP(K38,[1]Minimas!$A$15:$F$29,4),IF(AND(H38&gt;2004,H38&lt;2007),VLOOKUP(K38,[1]Minimas!$A$15:$F$29,3),VLOOKUP(K38,[1]Minimas!$A$15:$F$29,2))))),IF(H38&lt;2000,VLOOKUP(K38,[1]Minimas!$G$15:$L$29,6),IF(AND(H38&gt;1999,H38&lt;2003),VLOOKUP(K38,[1]Minimas!$G$15:$FL$29,5),IF(AND(H38&gt;2002,H38&lt;2005),VLOOKUP(K38,[1]Minimas!$G$15:$L$29,4),IF(AND(H38&gt;2004,H38&lt;2007),VLOOKUP(K38,[1]Minimas!$G$15:$L$29,3),VLOOKUP(K38,[1]Minimas!$G$15:$L$29,2)))))))</f>
        <v>SE F45</v>
      </c>
      <c r="W38" s="139">
        <f t="shared" si="19"/>
        <v>175.50667123100118</v>
      </c>
      <c r="X38" s="97">
        <v>43758</v>
      </c>
      <c r="Y38" s="99" t="s">
        <v>199</v>
      </c>
      <c r="Z38" s="129"/>
      <c r="AA38" s="132"/>
      <c r="AB38" s="103">
        <f>T38-HLOOKUP(V38,[1]Minimas!$C$3:$CD$12,2,FALSE)</f>
        <v>55</v>
      </c>
      <c r="AC38" s="103">
        <f>T38-HLOOKUP(V38,[1]Minimas!$C$3:$CD$12,3,FALSE)</f>
        <v>45</v>
      </c>
      <c r="AD38" s="103">
        <f>T38-HLOOKUP(V38,[1]Minimas!$C$3:$CD$12,4,FALSE)</f>
        <v>35</v>
      </c>
      <c r="AE38" s="103">
        <f>T38-HLOOKUP(V38,[1]Minimas!$C$3:$CD$12,5,FALSE)</f>
        <v>23</v>
      </c>
      <c r="AF38" s="103">
        <f>T38-HLOOKUP(V38,[1]Minimas!$C$3:$CD$12,6,FALSE)</f>
        <v>10</v>
      </c>
      <c r="AG38" s="103">
        <f>T38-HLOOKUP(V38,[1]Minimas!$C$3:$CD$12,7,FALSE)</f>
        <v>-5</v>
      </c>
      <c r="AH38" s="103">
        <f>T38-HLOOKUP(V38,[1]Minimas!$C$3:$CD$12,8,FALSE)</f>
        <v>-20</v>
      </c>
      <c r="AI38" s="103">
        <f>T38-HLOOKUP(V38,[1]Minimas!$C$3:$CD$12,9,FALSE)</f>
        <v>-40</v>
      </c>
      <c r="AJ38" s="103">
        <f>T38-HLOOKUP(V38,[1]Minimas!$C$3:$CD$12,10,FALSE)</f>
        <v>-70</v>
      </c>
      <c r="AK38" s="104" t="str">
        <f t="shared" si="5"/>
        <v>FED +</v>
      </c>
      <c r="AL38" s="104"/>
      <c r="AM38" s="104" t="str">
        <f t="shared" si="6"/>
        <v>FED +</v>
      </c>
      <c r="AN38" s="104">
        <f t="shared" si="7"/>
        <v>10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0" customHeight="1" x14ac:dyDescent="0.25">
      <c r="B39" s="92" t="s">
        <v>202</v>
      </c>
      <c r="C39" s="164">
        <v>415721</v>
      </c>
      <c r="D39" s="93"/>
      <c r="E39" s="160" t="s">
        <v>44</v>
      </c>
      <c r="F39" s="94" t="s">
        <v>478</v>
      </c>
      <c r="G39" s="94" t="s">
        <v>479</v>
      </c>
      <c r="H39" s="131">
        <v>1980</v>
      </c>
      <c r="I39" s="131" t="s">
        <v>480</v>
      </c>
      <c r="J39" s="163" t="s">
        <v>44</v>
      </c>
      <c r="K39" s="162">
        <v>76.87</v>
      </c>
      <c r="L39" s="354">
        <v>-48</v>
      </c>
      <c r="M39" s="355">
        <v>-48</v>
      </c>
      <c r="N39" s="356">
        <v>48</v>
      </c>
      <c r="O39" s="135">
        <f>IF(E39="","",IF(MAXA(L39:N39)&lt;=0,0,MAXA(L39:N39)))</f>
        <v>48</v>
      </c>
      <c r="P39" s="357">
        <v>55</v>
      </c>
      <c r="Q39" s="358">
        <v>60</v>
      </c>
      <c r="R39" s="359">
        <v>-64</v>
      </c>
      <c r="S39" s="135">
        <f>IF(E39="","",IF(MAXA(P39:R39)&lt;=0,0,MAXA(P39:R39)))</f>
        <v>60</v>
      </c>
      <c r="T39" s="136">
        <f>IF(E39="","",IF(OR(O39=0,S39=0),0,O39+S39))</f>
        <v>108</v>
      </c>
      <c r="U39" s="137" t="str">
        <f>+CONCATENATE(AM39," ",AN39)</f>
        <v>DPT + 8</v>
      </c>
      <c r="V39" s="138" t="str">
        <f>IF(E39=0," ",IF(E39="H",IF(H39&lt;2000,VLOOKUP(K39,[1]Minimas!$A$15:$F$29,6),IF(AND(H39&gt;1999,H39&lt;2003),VLOOKUP(K39,[1]Minimas!$A$15:$F$29,5),IF(AND(H39&gt;2002,H39&lt;2005),VLOOKUP(K39,[1]Minimas!$A$15:$F$29,4),IF(AND(H39&gt;2004,H39&lt;2007),VLOOKUP(K39,[1]Minimas!$A$15:$F$29,3),VLOOKUP(K39,[1]Minimas!$A$15:$F$29,2))))),IF(H39&lt;2000,VLOOKUP(K39,[1]Minimas!$G$15:$L$29,6),IF(AND(H39&gt;1999,H39&lt;2003),VLOOKUP(K39,[1]Minimas!$G$15:$FL$29,5),IF(AND(H39&gt;2002,H39&lt;2005),VLOOKUP(K39,[1]Minimas!$G$15:$L$29,4),IF(AND(H39&gt;2004,H39&lt;2007),VLOOKUP(K39,[1]Minimas!$G$15:$L$29,3),VLOOKUP(K39,[1]Minimas!$G$15:$L$29,2)))))))</f>
        <v>SE F81</v>
      </c>
      <c r="W39" s="139">
        <f>IF(E39=" "," ",IF(E39="H",10^(0.75194503*LOG(K39/175.508)^2)*T39,IF(E39="F",10^(0.783497476* LOG(K39/153.655)^2)*T39,"")))</f>
        <v>127.14822692174585</v>
      </c>
      <c r="X39" s="98">
        <v>43763</v>
      </c>
      <c r="Y39" s="99" t="s">
        <v>496</v>
      </c>
      <c r="Z39" s="129" t="s">
        <v>488</v>
      </c>
      <c r="AA39" s="132"/>
      <c r="AB39" s="103">
        <f>T39-HLOOKUP(V39,[1]Minimas!$C$3:$CD$12,2,FALSE)</f>
        <v>23</v>
      </c>
      <c r="AC39" s="103">
        <f>T39-HLOOKUP(V39,[1]Minimas!$C$3:$CD$12,3,FALSE)</f>
        <v>8</v>
      </c>
      <c r="AD39" s="103">
        <f>T39-HLOOKUP(V39,[1]Minimas!$C$3:$CD$12,4,FALSE)</f>
        <v>-12</v>
      </c>
      <c r="AE39" s="103">
        <f>T39-HLOOKUP(V39,[1]Minimas!$C$3:$CD$12,5,FALSE)</f>
        <v>-27</v>
      </c>
      <c r="AF39" s="103">
        <f>T39-HLOOKUP(V39,[1]Minimas!$C$3:$CD$12,6,FALSE)</f>
        <v>-42</v>
      </c>
      <c r="AG39" s="103">
        <f>T39-HLOOKUP(V39,[1]Minimas!$C$3:$CD$12,7,FALSE)</f>
        <v>-64</v>
      </c>
      <c r="AH39" s="103">
        <f>T39-HLOOKUP(V39,[1]Minimas!$C$3:$CD$12,8,FALSE)</f>
        <v>-84</v>
      </c>
      <c r="AI39" s="103">
        <f>T39-HLOOKUP(V39,[1]Minimas!$C$3:$CD$12,9,FALSE)</f>
        <v>-104</v>
      </c>
      <c r="AJ39" s="103">
        <f>T39-HLOOKUP(V39,[1]Minimas!$C$3:$CD$12,10,FALSE)</f>
        <v>-122</v>
      </c>
      <c r="AK39" s="104" t="str">
        <f>IF(E39=0," ",IF(AJ39&gt;=0,$AJ$5,IF(AI39&gt;=0,$AI$5,IF(AH39&gt;=0,$AH$5,IF(AG39&gt;=0,$AG$5,IF(AF39&gt;=0,$AF$5,IF(AE39&gt;=0,$AE$5,IF(AD39&gt;=0,$AD$5,IF(AC39&gt;=0,$AC$5,$AB$5)))))))))</f>
        <v>DPT +</v>
      </c>
      <c r="AL39" s="104"/>
      <c r="AM39" s="104" t="str">
        <f>IF(AK39="","",AK39)</f>
        <v>DPT +</v>
      </c>
      <c r="AN39" s="104">
        <f>IF(E39=0," ",IF(AJ39&gt;=0,AJ39,IF(AI39&gt;=0,AI39,IF(AH39&gt;=0,AH39,IF(AG39&gt;=0,AG39,IF(AF39&gt;=0,AF39,IF(AE39&gt;=0,AE39,IF(AD39&gt;=0,AD39,IF(AC39&gt;=0,AC39,AB39)))))))))</f>
        <v>8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0" customHeight="1" x14ac:dyDescent="0.25">
      <c r="B40" s="92" t="s">
        <v>202</v>
      </c>
      <c r="C40" s="164">
        <v>442585</v>
      </c>
      <c r="D40" s="93"/>
      <c r="E40" s="160" t="s">
        <v>44</v>
      </c>
      <c r="F40" s="94" t="s">
        <v>481</v>
      </c>
      <c r="G40" s="94" t="s">
        <v>298</v>
      </c>
      <c r="H40" s="131">
        <v>1990</v>
      </c>
      <c r="I40" s="131" t="s">
        <v>480</v>
      </c>
      <c r="J40" s="163" t="s">
        <v>44</v>
      </c>
      <c r="K40" s="162">
        <v>70.48</v>
      </c>
      <c r="L40" s="237">
        <v>50</v>
      </c>
      <c r="M40" s="238">
        <v>54</v>
      </c>
      <c r="N40" s="239">
        <v>57</v>
      </c>
      <c r="O40" s="135">
        <f>IF(E40="","",IF(MAXA(L40:N40)&lt;=0,0,MAXA(L40:N40)))</f>
        <v>57</v>
      </c>
      <c r="P40" s="344">
        <v>65</v>
      </c>
      <c r="Q40" s="345">
        <v>71</v>
      </c>
      <c r="R40" s="346">
        <v>-74</v>
      </c>
      <c r="S40" s="135">
        <f>IF(E40="","",IF(MAXA(P40:R40)&lt;=0,0,MAXA(P40:R40)))</f>
        <v>71</v>
      </c>
      <c r="T40" s="136">
        <f>IF(E40="","",IF(OR(O40=0,S40=0),0,O40+S40))</f>
        <v>128</v>
      </c>
      <c r="U40" s="137" t="str">
        <f>+CONCATENATE(AM40," ",AN40)</f>
        <v>IRG + 6</v>
      </c>
      <c r="V40" s="138" t="str">
        <f>IF(E40=0," ",IF(E40="H",IF(H40&lt;2000,VLOOKUP(K40,[1]Minimas!$A$15:$F$29,6),IF(AND(H40&gt;1999,H40&lt;2003),VLOOKUP(K40,[1]Minimas!$A$15:$F$29,5),IF(AND(H40&gt;2002,H40&lt;2005),VLOOKUP(K40,[1]Minimas!$A$15:$F$29,4),IF(AND(H40&gt;2004,H40&lt;2007),VLOOKUP(K40,[1]Minimas!$A$15:$F$29,3),VLOOKUP(K40,[1]Minimas!$A$15:$F$29,2))))),IF(H40&lt;2000,VLOOKUP(K40,[1]Minimas!$G$15:$L$29,6),IF(AND(H40&gt;1999,H40&lt;2003),VLOOKUP(K40,[1]Minimas!$G$15:$FL$29,5),IF(AND(H40&gt;2002,H40&lt;2005),VLOOKUP(K40,[1]Minimas!$G$15:$L$29,4),IF(AND(H40&gt;2004,H40&lt;2007),VLOOKUP(K40,[1]Minimas!$G$15:$L$29,3),VLOOKUP(K40,[1]Minimas!$G$15:$L$29,2)))))))</f>
        <v>SE F71</v>
      </c>
      <c r="W40" s="139">
        <f>IF(E40=" "," ",IF(E40="H",10^(0.75194503*LOG(K40/175.508)^2)*T40,IF(E40="F",10^(0.783497476* LOG(K40/153.655)^2)*T40,"")))</f>
        <v>157.38911386652282</v>
      </c>
      <c r="X40" s="98">
        <v>43763</v>
      </c>
      <c r="Y40" s="99" t="s">
        <v>496</v>
      </c>
      <c r="Z40" s="129" t="s">
        <v>488</v>
      </c>
      <c r="AA40" s="132"/>
      <c r="AB40" s="103">
        <f>T40-HLOOKUP(V40,[1]Minimas!$C$3:$CD$12,2,FALSE)</f>
        <v>53</v>
      </c>
      <c r="AC40" s="103">
        <f>T40-HLOOKUP(V40,[1]Minimas!$C$3:$CD$12,3,FALSE)</f>
        <v>38</v>
      </c>
      <c r="AD40" s="103">
        <f>T40-HLOOKUP(V40,[1]Minimas!$C$3:$CD$12,4,FALSE)</f>
        <v>21</v>
      </c>
      <c r="AE40" s="103">
        <f>T40-HLOOKUP(V40,[1]Minimas!$C$3:$CD$12,5,FALSE)</f>
        <v>6</v>
      </c>
      <c r="AF40" s="103">
        <f>T40-HLOOKUP(V40,[1]Minimas!$C$3:$CD$12,6,FALSE)</f>
        <v>-14</v>
      </c>
      <c r="AG40" s="103">
        <f>T40-HLOOKUP(V40,[1]Minimas!$C$3:$CD$12,7,FALSE)</f>
        <v>-37</v>
      </c>
      <c r="AH40" s="103">
        <f>T40-HLOOKUP(V40,[1]Minimas!$C$3:$CD$12,8,FALSE)</f>
        <v>-57</v>
      </c>
      <c r="AI40" s="103">
        <f>T40-HLOOKUP(V40,[1]Minimas!$C$3:$CD$12,9,FALSE)</f>
        <v>-77</v>
      </c>
      <c r="AJ40" s="103">
        <f>T40-HLOOKUP(V40,[1]Minimas!$C$3:$CD$12,10,FALSE)</f>
        <v>-97</v>
      </c>
      <c r="AK40" s="104" t="str">
        <f>IF(E40=0," ",IF(AJ40&gt;=0,$AJ$5,IF(AI40&gt;=0,$AI$5,IF(AH40&gt;=0,$AH$5,IF(AG40&gt;=0,$AG$5,IF(AF40&gt;=0,$AF$5,IF(AE40&gt;=0,$AE$5,IF(AD40&gt;=0,$AD$5,IF(AC40&gt;=0,$AC$5,$AB$5)))))))))</f>
        <v>IRG +</v>
      </c>
      <c r="AL40" s="104"/>
      <c r="AM40" s="104" t="str">
        <f>IF(AK40="","",AK40)</f>
        <v>IRG +</v>
      </c>
      <c r="AN40" s="104">
        <f>IF(E40=0," ",IF(AJ40&gt;=0,AJ40,IF(AI40&gt;=0,AI40,IF(AH40&gt;=0,AH40,IF(AG40&gt;=0,AG40,IF(AF40&gt;=0,AF40,IF(AE40&gt;=0,AE40,IF(AD40&gt;=0,AD40,IF(AC40&gt;=0,AC40,AB40)))))))))</f>
        <v>6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5">
      <c r="B41" s="92" t="s">
        <v>202</v>
      </c>
      <c r="C41" s="164"/>
      <c r="D41" s="93"/>
      <c r="E41" s="160" t="s">
        <v>44</v>
      </c>
      <c r="F41" s="94" t="s">
        <v>482</v>
      </c>
      <c r="G41" s="94" t="s">
        <v>201</v>
      </c>
      <c r="H41" s="131">
        <v>1985</v>
      </c>
      <c r="I41" s="131" t="s">
        <v>480</v>
      </c>
      <c r="J41" s="163" t="s">
        <v>44</v>
      </c>
      <c r="K41" s="162">
        <v>55.54</v>
      </c>
      <c r="L41" s="237">
        <v>35</v>
      </c>
      <c r="M41" s="238">
        <v>38</v>
      </c>
      <c r="N41" s="239">
        <v>40</v>
      </c>
      <c r="O41" s="135">
        <f>IF(E41="","",IF(MAXA(L41:N41)&lt;=0,0,MAXA(L41:N41)))</f>
        <v>40</v>
      </c>
      <c r="P41" s="344">
        <v>50</v>
      </c>
      <c r="Q41" s="345">
        <v>53</v>
      </c>
      <c r="R41" s="346">
        <v>56</v>
      </c>
      <c r="S41" s="135">
        <f>IF(E41="","",IF(MAXA(P41:R41)&lt;=0,0,MAXA(P41:R41)))</f>
        <v>56</v>
      </c>
      <c r="T41" s="136">
        <f>IF(E41="","",IF(OR(O41=0,S41=0),0,O41+S41))</f>
        <v>96</v>
      </c>
      <c r="U41" s="137" t="str">
        <f>+CONCATENATE(AM41," ",AN41)</f>
        <v>REG + 4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>SE F59</v>
      </c>
      <c r="W41" s="139">
        <f>IF(E41=" "," ",IF(E41="H",10^(0.75194503*LOG(K41/175.508)^2)*T41,IF(E41="F",10^(0.783497476* LOG(K41/153.655)^2)*T41,"")))</f>
        <v>136.55180618915512</v>
      </c>
      <c r="X41" s="98">
        <v>43763</v>
      </c>
      <c r="Y41" s="99" t="s">
        <v>496</v>
      </c>
      <c r="Z41" s="129" t="s">
        <v>488</v>
      </c>
      <c r="AA41" s="132"/>
      <c r="AB41" s="103">
        <f>T41-HLOOKUP(V41,[1]Minimas!$C$3:$CD$12,2,FALSE)</f>
        <v>31</v>
      </c>
      <c r="AC41" s="103">
        <f>T41-HLOOKUP(V41,[1]Minimas!$C$3:$CD$12,3,FALSE)</f>
        <v>16</v>
      </c>
      <c r="AD41" s="103">
        <f>T41-HLOOKUP(V41,[1]Minimas!$C$3:$CD$12,4,FALSE)</f>
        <v>4</v>
      </c>
      <c r="AE41" s="103">
        <f>T41-HLOOKUP(V41,[1]Minimas!$C$3:$CD$12,5,FALSE)</f>
        <v>-11</v>
      </c>
      <c r="AF41" s="103">
        <f>T41-HLOOKUP(V41,[1]Minimas!$C$3:$CD$12,6,FALSE)</f>
        <v>-34</v>
      </c>
      <c r="AG41" s="103">
        <f>T41-HLOOKUP(V41,[1]Minimas!$C$3:$CD$12,7,FALSE)</f>
        <v>-49</v>
      </c>
      <c r="AH41" s="103">
        <f>T41-HLOOKUP(V41,[1]Minimas!$C$3:$CD$12,8,FALSE)</f>
        <v>-69</v>
      </c>
      <c r="AI41" s="103">
        <f>T41-HLOOKUP(V41,[1]Minimas!$C$3:$CD$12,9,FALSE)</f>
        <v>-89</v>
      </c>
      <c r="AJ41" s="103">
        <f>T41-HLOOKUP(V41,[1]Minimas!$C$3:$CD$12,10,FALSE)</f>
        <v>-104</v>
      </c>
      <c r="AK41" s="104" t="str">
        <f>IF(E41=0," ",IF(AJ41&gt;=0,$AJ$5,IF(AI41&gt;=0,$AI$5,IF(AH41&gt;=0,$AH$5,IF(AG41&gt;=0,$AG$5,IF(AF41&gt;=0,$AF$5,IF(AE41&gt;=0,$AE$5,IF(AD41&gt;=0,$AD$5,IF(AC41&gt;=0,$AC$5,$AB$5)))))))))</f>
        <v>REG +</v>
      </c>
      <c r="AL41" s="104"/>
      <c r="AM41" s="104" t="str">
        <f>IF(AK41="","",AK41)</f>
        <v>REG +</v>
      </c>
      <c r="AN41" s="104">
        <f>IF(E41=0," ",IF(AJ41&gt;=0,AJ41,IF(AI41&gt;=0,AI41,IF(AH41&gt;=0,AH41,IF(AG41&gt;=0,AG41,IF(AF41&gt;=0,AF41,IF(AE41&gt;=0,AE41,IF(AD41&gt;=0,AD41,IF(AC41&gt;=0,AC41,AB41)))))))))</f>
        <v>4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5">
      <c r="B42" s="92" t="s">
        <v>202</v>
      </c>
      <c r="C42" s="230">
        <v>402800</v>
      </c>
      <c r="D42" s="231"/>
      <c r="E42" s="232" t="s">
        <v>44</v>
      </c>
      <c r="F42" s="233" t="s">
        <v>308</v>
      </c>
      <c r="G42" s="233" t="s">
        <v>128</v>
      </c>
      <c r="H42" s="234">
        <v>2000</v>
      </c>
      <c r="I42" s="234" t="s">
        <v>127</v>
      </c>
      <c r="J42" s="235" t="s">
        <v>44</v>
      </c>
      <c r="K42" s="236">
        <v>49.3</v>
      </c>
      <c r="L42" s="237">
        <v>48</v>
      </c>
      <c r="M42" s="238">
        <v>51</v>
      </c>
      <c r="N42" s="239">
        <v>53</v>
      </c>
      <c r="O42" s="135">
        <f t="shared" si="16"/>
        <v>53</v>
      </c>
      <c r="P42" s="241">
        <v>65</v>
      </c>
      <c r="Q42" s="242">
        <v>68</v>
      </c>
      <c r="R42" s="243">
        <v>70</v>
      </c>
      <c r="S42" s="135">
        <f t="shared" si="17"/>
        <v>70</v>
      </c>
      <c r="T42" s="136">
        <f t="shared" ref="T42:T45" si="20">IF(E42="","",IF(OR(O42=0,S42=0),0,O42+S42))</f>
        <v>123</v>
      </c>
      <c r="U42" s="137" t="str">
        <f t="shared" si="18"/>
        <v>NAT + 5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>U20 F55</v>
      </c>
      <c r="W42" s="139">
        <f t="shared" si="19"/>
        <v>190.93008739982238</v>
      </c>
      <c r="X42" s="98">
        <v>43771</v>
      </c>
      <c r="Y42" s="96" t="s">
        <v>618</v>
      </c>
      <c r="Z42" s="129" t="s">
        <v>311</v>
      </c>
      <c r="AA42" s="132"/>
      <c r="AB42" s="103">
        <f>T42-HLOOKUP(V42,[1]Minimas!$C$3:$CD$12,2,FALSE)</f>
        <v>73</v>
      </c>
      <c r="AC42" s="103">
        <f>T42-HLOOKUP(V42,[1]Minimas!$C$3:$CD$12,3,FALSE)</f>
        <v>61</v>
      </c>
      <c r="AD42" s="103">
        <f>T42-HLOOKUP(V42,[1]Minimas!$C$3:$CD$12,4,FALSE)</f>
        <v>48</v>
      </c>
      <c r="AE42" s="103">
        <f>T42-HLOOKUP(V42,[1]Minimas!$C$3:$CD$12,5,FALSE)</f>
        <v>36</v>
      </c>
      <c r="AF42" s="103">
        <f>T42-HLOOKUP(V42,[1]Minimas!$C$3:$CD$12,6,FALSE)</f>
        <v>20</v>
      </c>
      <c r="AG42" s="103">
        <f>T42-HLOOKUP(V42,[1]Minimas!$C$3:$CD$12,7,FALSE)</f>
        <v>5</v>
      </c>
      <c r="AH42" s="103">
        <f>T42-HLOOKUP(V42,[1]Minimas!$C$3:$CD$12,8,FALSE)</f>
        <v>-15</v>
      </c>
      <c r="AI42" s="103">
        <f>T42-HLOOKUP(V42,[1]Minimas!$C$3:$CD$12,9,FALSE)</f>
        <v>-37</v>
      </c>
      <c r="AJ42" s="103">
        <f>T42-HLOOKUP(V42,[1]Minimas!$C$3:$CD$12,10,FALSE)</f>
        <v>-67</v>
      </c>
      <c r="AK42" s="104" t="str">
        <f t="shared" ref="AK42:AK45" si="21">IF(E42=0," ",IF(AJ42&gt;=0,$AJ$5,IF(AI42&gt;=0,$AI$5,IF(AH42&gt;=0,$AH$5,IF(AG42&gt;=0,$AG$5,IF(AF42&gt;=0,$AF$5,IF(AE42&gt;=0,$AE$5,IF(AD42&gt;=0,$AD$5,IF(AC42&gt;=0,$AC$5,$AB$5)))))))))</f>
        <v>NAT +</v>
      </c>
      <c r="AL42" s="104"/>
      <c r="AM42" s="104" t="str">
        <f t="shared" ref="AM42:AM45" si="22">IF(AK42="","",AK42)</f>
        <v>NAT +</v>
      </c>
      <c r="AN42" s="104">
        <f t="shared" ref="AN42:AN45" si="23">IF(E42=0," ",IF(AJ42&gt;=0,AJ42,IF(AI42&gt;=0,AI42,IF(AH42&gt;=0,AH42,IF(AG42&gt;=0,AG42,IF(AF42&gt;=0,AF42,IF(AE42&gt;=0,AE42,IF(AD42&gt;=0,AD42,IF(AC42&gt;=0,AC42,AB42)))))))))</f>
        <v>5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5">
      <c r="B43" s="92" t="s">
        <v>202</v>
      </c>
      <c r="C43" s="164">
        <v>363002</v>
      </c>
      <c r="D43" s="93"/>
      <c r="E43" s="160" t="s">
        <v>44</v>
      </c>
      <c r="F43" s="94" t="s">
        <v>129</v>
      </c>
      <c r="G43" s="94" t="s">
        <v>312</v>
      </c>
      <c r="H43" s="131">
        <v>1998</v>
      </c>
      <c r="I43" s="131" t="s">
        <v>127</v>
      </c>
      <c r="J43" s="163" t="s">
        <v>44</v>
      </c>
      <c r="K43" s="162">
        <v>51.2</v>
      </c>
      <c r="L43" s="237">
        <v>55</v>
      </c>
      <c r="M43" s="238">
        <v>-58</v>
      </c>
      <c r="N43" s="240">
        <v>-58</v>
      </c>
      <c r="O43" s="135">
        <f t="shared" si="16"/>
        <v>55</v>
      </c>
      <c r="P43" s="244">
        <v>70</v>
      </c>
      <c r="Q43" s="245">
        <v>73</v>
      </c>
      <c r="R43" s="246">
        <v>75</v>
      </c>
      <c r="S43" s="135">
        <f t="shared" si="17"/>
        <v>75</v>
      </c>
      <c r="T43" s="136">
        <f t="shared" si="20"/>
        <v>130</v>
      </c>
      <c r="U43" s="137" t="str">
        <f t="shared" si="18"/>
        <v>FED + 7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>SE F55</v>
      </c>
      <c r="W43" s="139">
        <f t="shared" si="19"/>
        <v>196.07339001930814</v>
      </c>
      <c r="X43" s="98">
        <v>43771</v>
      </c>
      <c r="Y43" s="96" t="s">
        <v>618</v>
      </c>
      <c r="Z43" s="129" t="s">
        <v>311</v>
      </c>
      <c r="AA43" s="132"/>
      <c r="AB43" s="103">
        <f>T43-HLOOKUP(V43,[1]Minimas!$C$3:$CD$12,2,FALSE)</f>
        <v>70</v>
      </c>
      <c r="AC43" s="103">
        <f>T43-HLOOKUP(V43,[1]Minimas!$C$3:$CD$12,3,FALSE)</f>
        <v>55</v>
      </c>
      <c r="AD43" s="103">
        <f>T43-HLOOKUP(V43,[1]Minimas!$C$3:$CD$12,4,FALSE)</f>
        <v>43</v>
      </c>
      <c r="AE43" s="103">
        <f>T43-HLOOKUP(V43,[1]Minimas!$C$3:$CD$12,5,FALSE)</f>
        <v>28</v>
      </c>
      <c r="AF43" s="103">
        <f>T43-HLOOKUP(V43,[1]Minimas!$C$3:$CD$12,6,FALSE)</f>
        <v>7</v>
      </c>
      <c r="AG43" s="103">
        <f>T43-HLOOKUP(V43,[1]Minimas!$C$3:$CD$12,7,FALSE)</f>
        <v>-8</v>
      </c>
      <c r="AH43" s="103">
        <f>T43-HLOOKUP(V43,[1]Minimas!$C$3:$CD$12,8,FALSE)</f>
        <v>-25</v>
      </c>
      <c r="AI43" s="103">
        <f>T43-HLOOKUP(V43,[1]Minimas!$C$3:$CD$12,9,FALSE)</f>
        <v>-45</v>
      </c>
      <c r="AJ43" s="103">
        <f>T43-HLOOKUP(V43,[1]Minimas!$C$3:$CD$12,10,FALSE)</f>
        <v>-60</v>
      </c>
      <c r="AK43" s="104" t="str">
        <f t="shared" si="21"/>
        <v>FED +</v>
      </c>
      <c r="AL43" s="104"/>
      <c r="AM43" s="104" t="str">
        <f t="shared" si="22"/>
        <v>FED +</v>
      </c>
      <c r="AN43" s="104">
        <f t="shared" si="23"/>
        <v>7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30" customHeight="1" x14ac:dyDescent="0.25">
      <c r="B44" s="92" t="s">
        <v>202</v>
      </c>
      <c r="C44" s="164">
        <v>452392</v>
      </c>
      <c r="D44" s="93"/>
      <c r="E44" s="160" t="s">
        <v>44</v>
      </c>
      <c r="F44" s="94" t="s">
        <v>313</v>
      </c>
      <c r="G44" s="94" t="s">
        <v>314</v>
      </c>
      <c r="H44" s="131">
        <v>1991</v>
      </c>
      <c r="I44" s="131" t="s">
        <v>127</v>
      </c>
      <c r="J44" s="163" t="s">
        <v>44</v>
      </c>
      <c r="K44" s="162">
        <v>64.2</v>
      </c>
      <c r="L44" s="237">
        <v>68</v>
      </c>
      <c r="M44" s="238">
        <v>70</v>
      </c>
      <c r="N44" s="240">
        <v>-72</v>
      </c>
      <c r="O44" s="135">
        <f t="shared" si="16"/>
        <v>70</v>
      </c>
      <c r="P44" s="244">
        <v>-78</v>
      </c>
      <c r="Q44" s="245">
        <v>78</v>
      </c>
      <c r="R44" s="246">
        <v>-80</v>
      </c>
      <c r="S44" s="135">
        <f t="shared" si="17"/>
        <v>78</v>
      </c>
      <c r="T44" s="136">
        <f t="shared" si="20"/>
        <v>148</v>
      </c>
      <c r="U44" s="137" t="str">
        <f t="shared" si="18"/>
        <v>FED + 6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>SE F71</v>
      </c>
      <c r="W44" s="139">
        <f t="shared" si="19"/>
        <v>191.78339682947515</v>
      </c>
      <c r="X44" s="98">
        <v>43771</v>
      </c>
      <c r="Y44" s="96" t="s">
        <v>618</v>
      </c>
      <c r="Z44" s="129" t="s">
        <v>311</v>
      </c>
      <c r="AA44" s="132"/>
      <c r="AB44" s="103">
        <f>T44-HLOOKUP(V44,[1]Minimas!$C$3:$CD$12,2,FALSE)</f>
        <v>73</v>
      </c>
      <c r="AC44" s="103">
        <f>T44-HLOOKUP(V44,[1]Minimas!$C$3:$CD$12,3,FALSE)</f>
        <v>58</v>
      </c>
      <c r="AD44" s="103">
        <f>T44-HLOOKUP(V44,[1]Minimas!$C$3:$CD$12,4,FALSE)</f>
        <v>41</v>
      </c>
      <c r="AE44" s="103">
        <f>T44-HLOOKUP(V44,[1]Minimas!$C$3:$CD$12,5,FALSE)</f>
        <v>26</v>
      </c>
      <c r="AF44" s="103">
        <f>T44-HLOOKUP(V44,[1]Minimas!$C$3:$CD$12,6,FALSE)</f>
        <v>6</v>
      </c>
      <c r="AG44" s="103">
        <f>T44-HLOOKUP(V44,[1]Minimas!$C$3:$CD$12,7,FALSE)</f>
        <v>-17</v>
      </c>
      <c r="AH44" s="103">
        <f>T44-HLOOKUP(V44,[1]Minimas!$C$3:$CD$12,8,FALSE)</f>
        <v>-37</v>
      </c>
      <c r="AI44" s="103">
        <f>T44-HLOOKUP(V44,[1]Minimas!$C$3:$CD$12,9,FALSE)</f>
        <v>-57</v>
      </c>
      <c r="AJ44" s="103">
        <f>T44-HLOOKUP(V44,[1]Minimas!$C$3:$CD$12,10,FALSE)</f>
        <v>-77</v>
      </c>
      <c r="AK44" s="104" t="str">
        <f t="shared" si="21"/>
        <v>FED +</v>
      </c>
      <c r="AL44" s="104"/>
      <c r="AM44" s="104" t="str">
        <f t="shared" si="22"/>
        <v>FED +</v>
      </c>
      <c r="AN44" s="104">
        <f t="shared" si="23"/>
        <v>6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x14ac:dyDescent="0.25">
      <c r="B45" s="92" t="s">
        <v>202</v>
      </c>
      <c r="C45" s="164">
        <v>397293</v>
      </c>
      <c r="D45" s="93"/>
      <c r="E45" s="160" t="s">
        <v>44</v>
      </c>
      <c r="F45" s="94" t="s">
        <v>129</v>
      </c>
      <c r="G45" s="94" t="s">
        <v>130</v>
      </c>
      <c r="H45" s="131">
        <v>2001</v>
      </c>
      <c r="I45" s="131" t="s">
        <v>127</v>
      </c>
      <c r="J45" s="163" t="s">
        <v>44</v>
      </c>
      <c r="K45" s="162">
        <v>61</v>
      </c>
      <c r="L45" s="237">
        <v>53</v>
      </c>
      <c r="M45" s="238">
        <v>-56</v>
      </c>
      <c r="N45" s="239">
        <v>56</v>
      </c>
      <c r="O45" s="135">
        <f t="shared" si="16"/>
        <v>56</v>
      </c>
      <c r="P45" s="244">
        <v>63</v>
      </c>
      <c r="Q45" s="245">
        <v>66</v>
      </c>
      <c r="R45" s="246">
        <v>68</v>
      </c>
      <c r="S45" s="135">
        <f t="shared" si="17"/>
        <v>68</v>
      </c>
      <c r="T45" s="136">
        <f t="shared" si="20"/>
        <v>124</v>
      </c>
      <c r="U45" s="137" t="str">
        <f t="shared" si="18"/>
        <v>FED + 6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>U20 F64</v>
      </c>
      <c r="W45" s="139">
        <f t="shared" si="19"/>
        <v>165.78497498689117</v>
      </c>
      <c r="X45" s="98">
        <v>43771</v>
      </c>
      <c r="Y45" s="96" t="s">
        <v>618</v>
      </c>
      <c r="Z45" s="129" t="s">
        <v>311</v>
      </c>
      <c r="AA45" s="132"/>
      <c r="AB45" s="103">
        <f>T45-HLOOKUP(V45,[1]Minimas!$C$3:$CD$12,2,FALSE)</f>
        <v>64</v>
      </c>
      <c r="AC45" s="103">
        <f>T45-HLOOKUP(V45,[1]Minimas!$C$3:$CD$12,3,FALSE)</f>
        <v>49</v>
      </c>
      <c r="AD45" s="103">
        <f>T45-HLOOKUP(V45,[1]Minimas!$C$3:$CD$12,4,FALSE)</f>
        <v>34</v>
      </c>
      <c r="AE45" s="103">
        <f>T45-HLOOKUP(V45,[1]Minimas!$C$3:$CD$12,5,FALSE)</f>
        <v>19</v>
      </c>
      <c r="AF45" s="103">
        <f>T45-HLOOKUP(V45,[1]Minimas!$C$3:$CD$12,6,FALSE)</f>
        <v>6</v>
      </c>
      <c r="AG45" s="103">
        <f>T45-HLOOKUP(V45,[1]Minimas!$C$3:$CD$12,7,FALSE)</f>
        <v>-11</v>
      </c>
      <c r="AH45" s="103">
        <f>T45-HLOOKUP(V45,[1]Minimas!$C$3:$CD$12,8,FALSE)</f>
        <v>-31</v>
      </c>
      <c r="AI45" s="103">
        <f>T45-HLOOKUP(V45,[1]Minimas!$C$3:$CD$12,9,FALSE)</f>
        <v>-51</v>
      </c>
      <c r="AJ45" s="103">
        <f>T45-HLOOKUP(V45,[1]Minimas!$C$3:$CD$12,10,FALSE)</f>
        <v>-86</v>
      </c>
      <c r="AK45" s="104" t="str">
        <f t="shared" si="21"/>
        <v>FED +</v>
      </c>
      <c r="AL45" s="104"/>
      <c r="AM45" s="104" t="str">
        <f t="shared" si="22"/>
        <v>FED +</v>
      </c>
      <c r="AN45" s="104">
        <f t="shared" si="23"/>
        <v>6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30" customHeight="1" x14ac:dyDescent="0.25">
      <c r="B46" s="92" t="s">
        <v>202</v>
      </c>
      <c r="C46" s="164">
        <v>432964</v>
      </c>
      <c r="D46" s="93"/>
      <c r="E46" s="160" t="s">
        <v>44</v>
      </c>
      <c r="F46" s="94" t="s">
        <v>230</v>
      </c>
      <c r="G46" s="94" t="s">
        <v>133</v>
      </c>
      <c r="H46" s="131">
        <v>1970</v>
      </c>
      <c r="I46" s="131" t="s">
        <v>315</v>
      </c>
      <c r="J46" s="163" t="s">
        <v>44</v>
      </c>
      <c r="K46" s="162">
        <v>55.1</v>
      </c>
      <c r="L46" s="237">
        <v>45</v>
      </c>
      <c r="M46" s="238">
        <v>48</v>
      </c>
      <c r="N46" s="239">
        <v>-51</v>
      </c>
      <c r="O46" s="135">
        <f t="shared" ref="O46" si="24">IF(E46="","",IF(MAXA(L46:N46)&lt;=0,0,MAXA(L46:N46)))</f>
        <v>48</v>
      </c>
      <c r="P46" s="244">
        <v>58</v>
      </c>
      <c r="Q46" s="245">
        <v>-61</v>
      </c>
      <c r="R46" s="246">
        <v>61</v>
      </c>
      <c r="S46" s="135">
        <f t="shared" ref="S46" si="25">IF(E46="","",IF(MAXA(P46:R46)&lt;=0,0,MAXA(P46:R46)))</f>
        <v>61</v>
      </c>
      <c r="T46" s="136">
        <f t="shared" ref="T46" si="26">IF(E46="","",IF(OR(O46=0,S46=0),0,O46+S46))</f>
        <v>109</v>
      </c>
      <c r="U46" s="137" t="str">
        <f t="shared" ref="U46" si="27">+CONCATENATE(AM46," ",AN46)</f>
        <v>IRG + 2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>SE F59</v>
      </c>
      <c r="W46" s="139">
        <f t="shared" ref="W46" si="28">IF(E46=" "," ",IF(E46="H",10^(0.75194503*LOG(K46/175.508)^2)*T46,IF(E46="F",10^(0.783497476* LOG(K46/153.655)^2)*T46,"")))</f>
        <v>155.90290759616292</v>
      </c>
      <c r="X46" s="98">
        <v>43771</v>
      </c>
      <c r="Y46" s="96" t="s">
        <v>618</v>
      </c>
      <c r="Z46" s="129" t="s">
        <v>311</v>
      </c>
      <c r="AA46" s="132"/>
      <c r="AB46" s="103">
        <f>T46-HLOOKUP(V46,[1]Minimas!$C$3:$CD$12,2,FALSE)</f>
        <v>44</v>
      </c>
      <c r="AC46" s="103">
        <f>T46-HLOOKUP(V46,[1]Minimas!$C$3:$CD$12,3,FALSE)</f>
        <v>29</v>
      </c>
      <c r="AD46" s="103">
        <f>T46-HLOOKUP(V46,[1]Minimas!$C$3:$CD$12,4,FALSE)</f>
        <v>17</v>
      </c>
      <c r="AE46" s="103">
        <f>T46-HLOOKUP(V46,[1]Minimas!$C$3:$CD$12,5,FALSE)</f>
        <v>2</v>
      </c>
      <c r="AF46" s="103">
        <f>T46-HLOOKUP(V46,[1]Minimas!$C$3:$CD$12,6,FALSE)</f>
        <v>-21</v>
      </c>
      <c r="AG46" s="103">
        <f>T46-HLOOKUP(V46,[1]Minimas!$C$3:$CD$12,7,FALSE)</f>
        <v>-36</v>
      </c>
      <c r="AH46" s="103">
        <f>T46-HLOOKUP(V46,[1]Minimas!$C$3:$CD$12,8,FALSE)</f>
        <v>-56</v>
      </c>
      <c r="AI46" s="103">
        <f>T46-HLOOKUP(V46,[1]Minimas!$C$3:$CD$12,9,FALSE)</f>
        <v>-76</v>
      </c>
      <c r="AJ46" s="103">
        <f>T46-HLOOKUP(V46,[1]Minimas!$C$3:$CD$12,10,FALSE)</f>
        <v>-91</v>
      </c>
      <c r="AK46" s="104" t="str">
        <f t="shared" ref="AK46" si="29">IF(E46=0," ",IF(AJ46&gt;=0,$AJ$5,IF(AI46&gt;=0,$AI$5,IF(AH46&gt;=0,$AH$5,IF(AG46&gt;=0,$AG$5,IF(AF46&gt;=0,$AF$5,IF(AE46&gt;=0,$AE$5,IF(AD46&gt;=0,$AD$5,IF(AC46&gt;=0,$AC$5,$AB$5)))))))))</f>
        <v>IRG +</v>
      </c>
      <c r="AL46" s="104"/>
      <c r="AM46" s="104" t="str">
        <f t="shared" ref="AM46" si="30">IF(AK46="","",AK46)</f>
        <v>IRG +</v>
      </c>
      <c r="AN46" s="104">
        <f t="shared" ref="AN46" si="31">IF(E46=0," ",IF(AJ46&gt;=0,AJ46,IF(AI46&gt;=0,AI46,IF(AH46&gt;=0,AH46,IF(AG46&gt;=0,AG46,IF(AF46&gt;=0,AF46,IF(AE46&gt;=0,AE46,IF(AD46&gt;=0,AD46,IF(AC46&gt;=0,AC46,AB46)))))))))</f>
        <v>2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5">
      <c r="B47" s="92" t="s">
        <v>202</v>
      </c>
      <c r="C47" s="164">
        <v>250225</v>
      </c>
      <c r="D47" s="93"/>
      <c r="E47" s="160" t="s">
        <v>44</v>
      </c>
      <c r="F47" s="94" t="s">
        <v>316</v>
      </c>
      <c r="G47" s="94" t="s">
        <v>317</v>
      </c>
      <c r="H47" s="131">
        <v>1993</v>
      </c>
      <c r="I47" s="131" t="s">
        <v>315</v>
      </c>
      <c r="J47" s="163" t="s">
        <v>44</v>
      </c>
      <c r="K47" s="162">
        <v>55.8</v>
      </c>
      <c r="L47" s="237">
        <v>69</v>
      </c>
      <c r="M47" s="238">
        <v>73</v>
      </c>
      <c r="N47" s="239">
        <v>-75</v>
      </c>
      <c r="O47" s="135">
        <f t="shared" ref="O47:O67" si="32">IF(E47="","",IF(MAXA(L47:N47)&lt;=0,0,MAXA(L47:N47)))</f>
        <v>73</v>
      </c>
      <c r="P47" s="244">
        <v>81</v>
      </c>
      <c r="Q47" s="245">
        <v>-86</v>
      </c>
      <c r="R47" s="246">
        <v>88</v>
      </c>
      <c r="S47" s="135">
        <f t="shared" ref="S47:S67" si="33">IF(E47="","",IF(MAXA(P47:R47)&lt;=0,0,MAXA(P47:R47)))</f>
        <v>88</v>
      </c>
      <c r="T47" s="136">
        <f t="shared" ref="T47:T53" si="34">IF(E47="","",IF(OR(O47=0,S47=0),0,O47+S47))</f>
        <v>161</v>
      </c>
      <c r="U47" s="137" t="str">
        <f t="shared" ref="U47:U67" si="35">+CONCATENATE(AM47," ",AN47)</f>
        <v>NAT + 16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>SE F59</v>
      </c>
      <c r="W47" s="139">
        <f t="shared" ref="W47:W53" si="36">IF(E47=" "," ",IF(E47="H",10^(0.75194503*LOG(K47/175.508)^2)*T47,IF(E47="F",10^(0.783497476* LOG(K47/153.655)^2)*T47,"")))</f>
        <v>228.2709586586368</v>
      </c>
      <c r="X47" s="98">
        <v>43771</v>
      </c>
      <c r="Y47" s="96" t="s">
        <v>618</v>
      </c>
      <c r="Z47" s="129" t="s">
        <v>311</v>
      </c>
      <c r="AA47" s="132"/>
      <c r="AB47" s="103">
        <f>T47-HLOOKUP(V47,[1]Minimas!$C$3:$CD$12,2,FALSE)</f>
        <v>96</v>
      </c>
      <c r="AC47" s="103">
        <f>T47-HLOOKUP(V47,[1]Minimas!$C$3:$CD$12,3,FALSE)</f>
        <v>81</v>
      </c>
      <c r="AD47" s="103">
        <f>T47-HLOOKUP(V47,[1]Minimas!$C$3:$CD$12,4,FALSE)</f>
        <v>69</v>
      </c>
      <c r="AE47" s="103">
        <f>T47-HLOOKUP(V47,[1]Minimas!$C$3:$CD$12,5,FALSE)</f>
        <v>54</v>
      </c>
      <c r="AF47" s="103">
        <f>T47-HLOOKUP(V47,[1]Minimas!$C$3:$CD$12,6,FALSE)</f>
        <v>31</v>
      </c>
      <c r="AG47" s="103">
        <f>T47-HLOOKUP(V47,[1]Minimas!$C$3:$CD$12,7,FALSE)</f>
        <v>16</v>
      </c>
      <c r="AH47" s="103">
        <f>T47-HLOOKUP(V47,[1]Minimas!$C$3:$CD$12,8,FALSE)</f>
        <v>-4</v>
      </c>
      <c r="AI47" s="103">
        <f>T47-HLOOKUP(V47,[1]Minimas!$C$3:$CD$12,9,FALSE)</f>
        <v>-24</v>
      </c>
      <c r="AJ47" s="103">
        <f>T47-HLOOKUP(V47,[1]Minimas!$C$3:$CD$12,10,FALSE)</f>
        <v>-39</v>
      </c>
      <c r="AK47" s="104" t="str">
        <f t="shared" ref="AK47:AK53" si="37">IF(E47=0," ",IF(AJ47&gt;=0,$AJ$5,IF(AI47&gt;=0,$AI$5,IF(AH47&gt;=0,$AH$5,IF(AG47&gt;=0,$AG$5,IF(AF47&gt;=0,$AF$5,IF(AE47&gt;=0,$AE$5,IF(AD47&gt;=0,$AD$5,IF(AC47&gt;=0,$AC$5,$AB$5)))))))))</f>
        <v>NAT +</v>
      </c>
      <c r="AL47" s="104"/>
      <c r="AM47" s="104" t="str">
        <f t="shared" ref="AM47:AM53" si="38">IF(AK47="","",AK47)</f>
        <v>NAT +</v>
      </c>
      <c r="AN47" s="104">
        <f t="shared" ref="AN47:AN53" si="39">IF(E47=0," ",IF(AJ47&gt;=0,AJ47,IF(AI47&gt;=0,AI47,IF(AH47&gt;=0,AH47,IF(AG47&gt;=0,AG47,IF(AF47&gt;=0,AF47,IF(AE47&gt;=0,AE47,IF(AD47&gt;=0,AD47,IF(AC47&gt;=0,AC47,AB47)))))))))</f>
        <v>16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5">
      <c r="B48" s="92" t="s">
        <v>202</v>
      </c>
      <c r="C48" s="164">
        <v>429369</v>
      </c>
      <c r="D48" s="93"/>
      <c r="E48" s="160" t="s">
        <v>44</v>
      </c>
      <c r="F48" s="94" t="s">
        <v>324</v>
      </c>
      <c r="G48" s="94" t="s">
        <v>325</v>
      </c>
      <c r="H48" s="131">
        <v>1998</v>
      </c>
      <c r="I48" s="131" t="s">
        <v>315</v>
      </c>
      <c r="J48" s="163" t="s">
        <v>377</v>
      </c>
      <c r="K48" s="162">
        <v>60.1</v>
      </c>
      <c r="L48" s="237">
        <v>84</v>
      </c>
      <c r="M48" s="238">
        <v>87</v>
      </c>
      <c r="N48" s="239">
        <v>90</v>
      </c>
      <c r="O48" s="135">
        <f t="shared" si="32"/>
        <v>90</v>
      </c>
      <c r="P48" s="244">
        <v>104</v>
      </c>
      <c r="Q48" s="245">
        <v>107</v>
      </c>
      <c r="R48" s="246">
        <v>110</v>
      </c>
      <c r="S48" s="135">
        <f t="shared" si="33"/>
        <v>110</v>
      </c>
      <c r="T48" s="136">
        <f t="shared" si="34"/>
        <v>200</v>
      </c>
      <c r="U48" s="137" t="str">
        <f t="shared" si="35"/>
        <v>INTA + 5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>SE F64</v>
      </c>
      <c r="W48" s="139">
        <f t="shared" si="36"/>
        <v>269.92595461840028</v>
      </c>
      <c r="X48" s="98">
        <v>43771</v>
      </c>
      <c r="Y48" s="96" t="s">
        <v>618</v>
      </c>
      <c r="Z48" s="129" t="s">
        <v>311</v>
      </c>
      <c r="AA48" s="132"/>
      <c r="AB48" s="103">
        <f>T48-HLOOKUP(V48,[1]Minimas!$C$3:$CD$12,2,FALSE)</f>
        <v>130</v>
      </c>
      <c r="AC48" s="103">
        <f>T48-HLOOKUP(V48,[1]Minimas!$C$3:$CD$12,3,FALSE)</f>
        <v>115</v>
      </c>
      <c r="AD48" s="103">
        <f>T48-HLOOKUP(V48,[1]Minimas!$C$3:$CD$12,4,FALSE)</f>
        <v>100</v>
      </c>
      <c r="AE48" s="103">
        <f>T48-HLOOKUP(V48,[1]Minimas!$C$3:$CD$12,5,FALSE)</f>
        <v>83</v>
      </c>
      <c r="AF48" s="103">
        <f>T48-HLOOKUP(V48,[1]Minimas!$C$3:$CD$12,6,FALSE)</f>
        <v>63</v>
      </c>
      <c r="AG48" s="103">
        <f>T48-HLOOKUP(V48,[1]Minimas!$C$3:$CD$12,7,FALSE)</f>
        <v>45</v>
      </c>
      <c r="AH48" s="103">
        <f>T48-HLOOKUP(V48,[1]Minimas!$C$3:$CD$12,8,FALSE)</f>
        <v>25</v>
      </c>
      <c r="AI48" s="103">
        <f>T48-HLOOKUP(V48,[1]Minimas!$C$3:$CD$12,9,FALSE)</f>
        <v>5</v>
      </c>
      <c r="AJ48" s="103">
        <f>T48-HLOOKUP(V48,[1]Minimas!$C$3:$CD$12,10,FALSE)</f>
        <v>-10</v>
      </c>
      <c r="AK48" s="104" t="str">
        <f t="shared" si="37"/>
        <v>INTA +</v>
      </c>
      <c r="AL48" s="104"/>
      <c r="AM48" s="104" t="str">
        <f t="shared" si="38"/>
        <v>INTA +</v>
      </c>
      <c r="AN48" s="104">
        <f t="shared" si="39"/>
        <v>5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30" customHeight="1" x14ac:dyDescent="0.25">
      <c r="B49" s="92" t="s">
        <v>202</v>
      </c>
      <c r="C49" s="164">
        <v>431606</v>
      </c>
      <c r="D49" s="93"/>
      <c r="E49" s="160" t="s">
        <v>44</v>
      </c>
      <c r="F49" s="94" t="s">
        <v>326</v>
      </c>
      <c r="G49" s="94" t="s">
        <v>327</v>
      </c>
      <c r="H49" s="131">
        <v>1998</v>
      </c>
      <c r="I49" s="131" t="s">
        <v>315</v>
      </c>
      <c r="J49" s="163" t="s">
        <v>44</v>
      </c>
      <c r="K49" s="162">
        <v>68.2</v>
      </c>
      <c r="L49" s="237">
        <v>67</v>
      </c>
      <c r="M49" s="238">
        <v>71</v>
      </c>
      <c r="N49" s="239">
        <v>73</v>
      </c>
      <c r="O49" s="135">
        <f t="shared" si="32"/>
        <v>73</v>
      </c>
      <c r="P49" s="244">
        <v>76</v>
      </c>
      <c r="Q49" s="245">
        <v>80</v>
      </c>
      <c r="R49" s="246">
        <v>-84</v>
      </c>
      <c r="S49" s="135">
        <f t="shared" si="33"/>
        <v>80</v>
      </c>
      <c r="T49" s="136">
        <f t="shared" si="34"/>
        <v>153</v>
      </c>
      <c r="U49" s="137" t="str">
        <f t="shared" si="35"/>
        <v>FED + 11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>SE F71</v>
      </c>
      <c r="W49" s="139">
        <f t="shared" si="36"/>
        <v>191.50972860769443</v>
      </c>
      <c r="X49" s="98">
        <v>43771</v>
      </c>
      <c r="Y49" s="96" t="s">
        <v>618</v>
      </c>
      <c r="Z49" s="129" t="s">
        <v>311</v>
      </c>
      <c r="AA49" s="132"/>
      <c r="AB49" s="103">
        <f>T49-HLOOKUP(V49,[1]Minimas!$C$3:$CD$12,2,FALSE)</f>
        <v>78</v>
      </c>
      <c r="AC49" s="103">
        <f>T49-HLOOKUP(V49,[1]Minimas!$C$3:$CD$12,3,FALSE)</f>
        <v>63</v>
      </c>
      <c r="AD49" s="103">
        <f>T49-HLOOKUP(V49,[1]Minimas!$C$3:$CD$12,4,FALSE)</f>
        <v>46</v>
      </c>
      <c r="AE49" s="103">
        <f>T49-HLOOKUP(V49,[1]Minimas!$C$3:$CD$12,5,FALSE)</f>
        <v>31</v>
      </c>
      <c r="AF49" s="103">
        <f>T49-HLOOKUP(V49,[1]Minimas!$C$3:$CD$12,6,FALSE)</f>
        <v>11</v>
      </c>
      <c r="AG49" s="103">
        <f>T49-HLOOKUP(V49,[1]Minimas!$C$3:$CD$12,7,FALSE)</f>
        <v>-12</v>
      </c>
      <c r="AH49" s="103">
        <f>T49-HLOOKUP(V49,[1]Minimas!$C$3:$CD$12,8,FALSE)</f>
        <v>-32</v>
      </c>
      <c r="AI49" s="103">
        <f>T49-HLOOKUP(V49,[1]Minimas!$C$3:$CD$12,9,FALSE)</f>
        <v>-52</v>
      </c>
      <c r="AJ49" s="103">
        <f>T49-HLOOKUP(V49,[1]Minimas!$C$3:$CD$12,10,FALSE)</f>
        <v>-72</v>
      </c>
      <c r="AK49" s="104" t="str">
        <f t="shared" si="37"/>
        <v>FED +</v>
      </c>
      <c r="AL49" s="104"/>
      <c r="AM49" s="104" t="str">
        <f t="shared" si="38"/>
        <v>FED +</v>
      </c>
      <c r="AN49" s="104">
        <f t="shared" si="39"/>
        <v>11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" customHeight="1" x14ac:dyDescent="0.25">
      <c r="B50" s="92" t="s">
        <v>202</v>
      </c>
      <c r="C50" s="164">
        <v>454960</v>
      </c>
      <c r="D50" s="93"/>
      <c r="E50" s="160" t="s">
        <v>44</v>
      </c>
      <c r="F50" s="94" t="s">
        <v>328</v>
      </c>
      <c r="G50" s="94" t="s">
        <v>329</v>
      </c>
      <c r="H50" s="131">
        <v>1997</v>
      </c>
      <c r="I50" s="131" t="s">
        <v>330</v>
      </c>
      <c r="J50" s="163" t="s">
        <v>44</v>
      </c>
      <c r="K50" s="162">
        <v>63.3</v>
      </c>
      <c r="L50" s="237">
        <v>45</v>
      </c>
      <c r="M50" s="238">
        <v>48</v>
      </c>
      <c r="N50" s="239">
        <v>50</v>
      </c>
      <c r="O50" s="135">
        <f t="shared" si="32"/>
        <v>50</v>
      </c>
      <c r="P50" s="244">
        <v>65</v>
      </c>
      <c r="Q50" s="245">
        <v>70</v>
      </c>
      <c r="R50" s="246">
        <v>-73</v>
      </c>
      <c r="S50" s="135">
        <f t="shared" si="33"/>
        <v>70</v>
      </c>
      <c r="T50" s="136">
        <f t="shared" si="34"/>
        <v>120</v>
      </c>
      <c r="U50" s="137" t="str">
        <f t="shared" si="35"/>
        <v>IRG + 3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>SE F64</v>
      </c>
      <c r="W50" s="139">
        <f t="shared" si="36"/>
        <v>156.81999601039658</v>
      </c>
      <c r="X50" s="98">
        <v>43771</v>
      </c>
      <c r="Y50" s="96" t="s">
        <v>618</v>
      </c>
      <c r="Z50" s="129" t="s">
        <v>612</v>
      </c>
      <c r="AA50" s="132"/>
      <c r="AB50" s="103">
        <f>T50-HLOOKUP(V50,[1]Minimas!$C$3:$CD$12,2,FALSE)</f>
        <v>50</v>
      </c>
      <c r="AC50" s="103">
        <f>T50-HLOOKUP(V50,[1]Minimas!$C$3:$CD$12,3,FALSE)</f>
        <v>35</v>
      </c>
      <c r="AD50" s="103">
        <f>T50-HLOOKUP(V50,[1]Minimas!$C$3:$CD$12,4,FALSE)</f>
        <v>20</v>
      </c>
      <c r="AE50" s="103">
        <f>T50-HLOOKUP(V50,[1]Minimas!$C$3:$CD$12,5,FALSE)</f>
        <v>3</v>
      </c>
      <c r="AF50" s="103">
        <f>T50-HLOOKUP(V50,[1]Minimas!$C$3:$CD$12,6,FALSE)</f>
        <v>-17</v>
      </c>
      <c r="AG50" s="103">
        <f>T50-HLOOKUP(V50,[1]Minimas!$C$3:$CD$12,7,FALSE)</f>
        <v>-35</v>
      </c>
      <c r="AH50" s="103">
        <f>T50-HLOOKUP(V50,[1]Minimas!$C$3:$CD$12,8,FALSE)</f>
        <v>-55</v>
      </c>
      <c r="AI50" s="103">
        <f>T50-HLOOKUP(V50,[1]Minimas!$C$3:$CD$12,9,FALSE)</f>
        <v>-75</v>
      </c>
      <c r="AJ50" s="103">
        <f>T50-HLOOKUP(V50,[1]Minimas!$C$3:$CD$12,10,FALSE)</f>
        <v>-90</v>
      </c>
      <c r="AK50" s="104" t="str">
        <f t="shared" si="37"/>
        <v>IRG +</v>
      </c>
      <c r="AL50" s="104"/>
      <c r="AM50" s="104" t="str">
        <f t="shared" si="38"/>
        <v>IRG +</v>
      </c>
      <c r="AN50" s="104">
        <f t="shared" si="39"/>
        <v>3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" customHeight="1" x14ac:dyDescent="0.25">
      <c r="B51" s="92" t="s">
        <v>202</v>
      </c>
      <c r="C51" s="164">
        <v>393897</v>
      </c>
      <c r="D51" s="93"/>
      <c r="E51" s="160" t="s">
        <v>44</v>
      </c>
      <c r="F51" s="94" t="s">
        <v>331</v>
      </c>
      <c r="G51" s="94" t="s">
        <v>332</v>
      </c>
      <c r="H51" s="131">
        <v>2002</v>
      </c>
      <c r="I51" s="131" t="s">
        <v>330</v>
      </c>
      <c r="J51" s="163" t="s">
        <v>44</v>
      </c>
      <c r="K51" s="162">
        <v>52.6</v>
      </c>
      <c r="L51" s="237">
        <v>50</v>
      </c>
      <c r="M51" s="238">
        <v>53</v>
      </c>
      <c r="N51" s="239">
        <v>-55</v>
      </c>
      <c r="O51" s="135">
        <f t="shared" si="32"/>
        <v>53</v>
      </c>
      <c r="P51" s="244">
        <v>63</v>
      </c>
      <c r="Q51" s="245">
        <v>67</v>
      </c>
      <c r="R51" s="246">
        <v>70</v>
      </c>
      <c r="S51" s="135">
        <f t="shared" si="33"/>
        <v>70</v>
      </c>
      <c r="T51" s="136">
        <f t="shared" si="34"/>
        <v>123</v>
      </c>
      <c r="U51" s="137" t="str">
        <f t="shared" si="35"/>
        <v>NAT + 5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>U20 F55</v>
      </c>
      <c r="W51" s="139">
        <f t="shared" si="36"/>
        <v>181.85524841087806</v>
      </c>
      <c r="X51" s="98">
        <v>43771</v>
      </c>
      <c r="Y51" s="96" t="s">
        <v>618</v>
      </c>
      <c r="Z51" s="129" t="s">
        <v>612</v>
      </c>
      <c r="AA51" s="132"/>
      <c r="AB51" s="103">
        <f>T51-HLOOKUP(V51,[1]Minimas!$C$3:$CD$12,2,FALSE)</f>
        <v>73</v>
      </c>
      <c r="AC51" s="103">
        <f>T51-HLOOKUP(V51,[1]Minimas!$C$3:$CD$12,3,FALSE)</f>
        <v>61</v>
      </c>
      <c r="AD51" s="103">
        <f>T51-HLOOKUP(V51,[1]Minimas!$C$3:$CD$12,4,FALSE)</f>
        <v>48</v>
      </c>
      <c r="AE51" s="103">
        <f>T51-HLOOKUP(V51,[1]Minimas!$C$3:$CD$12,5,FALSE)</f>
        <v>36</v>
      </c>
      <c r="AF51" s="103">
        <f>T51-HLOOKUP(V51,[1]Minimas!$C$3:$CD$12,6,FALSE)</f>
        <v>20</v>
      </c>
      <c r="AG51" s="103">
        <f>T51-HLOOKUP(V51,[1]Minimas!$C$3:$CD$12,7,FALSE)</f>
        <v>5</v>
      </c>
      <c r="AH51" s="103">
        <f>T51-HLOOKUP(V51,[1]Minimas!$C$3:$CD$12,8,FALSE)</f>
        <v>-15</v>
      </c>
      <c r="AI51" s="103">
        <f>T51-HLOOKUP(V51,[1]Minimas!$C$3:$CD$12,9,FALSE)</f>
        <v>-37</v>
      </c>
      <c r="AJ51" s="103">
        <f>T51-HLOOKUP(V51,[1]Minimas!$C$3:$CD$12,10,FALSE)</f>
        <v>-67</v>
      </c>
      <c r="AK51" s="104" t="str">
        <f t="shared" si="37"/>
        <v>NAT +</v>
      </c>
      <c r="AL51" s="104"/>
      <c r="AM51" s="104" t="str">
        <f t="shared" si="38"/>
        <v>NAT +</v>
      </c>
      <c r="AN51" s="104">
        <f t="shared" si="39"/>
        <v>5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" customHeight="1" x14ac:dyDescent="0.25">
      <c r="B52" s="92" t="s">
        <v>202</v>
      </c>
      <c r="C52" s="164">
        <v>378028</v>
      </c>
      <c r="D52" s="93"/>
      <c r="E52" s="160" t="s">
        <v>44</v>
      </c>
      <c r="F52" s="94" t="s">
        <v>331</v>
      </c>
      <c r="G52" s="94" t="s">
        <v>333</v>
      </c>
      <c r="H52" s="131">
        <v>1973</v>
      </c>
      <c r="I52" s="131" t="s">
        <v>330</v>
      </c>
      <c r="J52" s="163" t="s">
        <v>44</v>
      </c>
      <c r="K52" s="162">
        <v>61.4</v>
      </c>
      <c r="L52" s="237">
        <v>35</v>
      </c>
      <c r="M52" s="238">
        <v>38</v>
      </c>
      <c r="N52" s="239">
        <v>40</v>
      </c>
      <c r="O52" s="135">
        <f t="shared" si="32"/>
        <v>40</v>
      </c>
      <c r="P52" s="244">
        <v>45</v>
      </c>
      <c r="Q52" s="245">
        <v>50</v>
      </c>
      <c r="R52" s="246">
        <v>53</v>
      </c>
      <c r="S52" s="135">
        <f t="shared" si="33"/>
        <v>53</v>
      </c>
      <c r="T52" s="136">
        <f t="shared" si="34"/>
        <v>93</v>
      </c>
      <c r="U52" s="137" t="str">
        <f t="shared" si="35"/>
        <v>DPT + 8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>SE F64</v>
      </c>
      <c r="W52" s="139">
        <f t="shared" si="36"/>
        <v>123.83064728632765</v>
      </c>
      <c r="X52" s="98">
        <v>43771</v>
      </c>
      <c r="Y52" s="96" t="s">
        <v>618</v>
      </c>
      <c r="Z52" s="129" t="s">
        <v>612</v>
      </c>
      <c r="AA52" s="132"/>
      <c r="AB52" s="103">
        <f>T52-HLOOKUP(V52,[1]Minimas!$C$3:$CD$12,2,FALSE)</f>
        <v>23</v>
      </c>
      <c r="AC52" s="103">
        <f>T52-HLOOKUP(V52,[1]Minimas!$C$3:$CD$12,3,FALSE)</f>
        <v>8</v>
      </c>
      <c r="AD52" s="103">
        <f>T52-HLOOKUP(V52,[1]Minimas!$C$3:$CD$12,4,FALSE)</f>
        <v>-7</v>
      </c>
      <c r="AE52" s="103">
        <f>T52-HLOOKUP(V52,[1]Minimas!$C$3:$CD$12,5,FALSE)</f>
        <v>-24</v>
      </c>
      <c r="AF52" s="103">
        <f>T52-HLOOKUP(V52,[1]Minimas!$C$3:$CD$12,6,FALSE)</f>
        <v>-44</v>
      </c>
      <c r="AG52" s="103">
        <f>T52-HLOOKUP(V52,[1]Minimas!$C$3:$CD$12,7,FALSE)</f>
        <v>-62</v>
      </c>
      <c r="AH52" s="103">
        <f>T52-HLOOKUP(V52,[1]Minimas!$C$3:$CD$12,8,FALSE)</f>
        <v>-82</v>
      </c>
      <c r="AI52" s="103">
        <f>T52-HLOOKUP(V52,[1]Minimas!$C$3:$CD$12,9,FALSE)</f>
        <v>-102</v>
      </c>
      <c r="AJ52" s="103">
        <f>T52-HLOOKUP(V52,[1]Minimas!$C$3:$CD$12,10,FALSE)</f>
        <v>-117</v>
      </c>
      <c r="AK52" s="104" t="str">
        <f t="shared" si="37"/>
        <v>DPT +</v>
      </c>
      <c r="AL52" s="104"/>
      <c r="AM52" s="104" t="str">
        <f t="shared" si="38"/>
        <v>DPT +</v>
      </c>
      <c r="AN52" s="104">
        <f t="shared" si="39"/>
        <v>8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thickBot="1" x14ac:dyDescent="0.3">
      <c r="B53" s="92" t="s">
        <v>202</v>
      </c>
      <c r="C53" s="164">
        <v>446425</v>
      </c>
      <c r="D53" s="93"/>
      <c r="E53" s="160" t="s">
        <v>44</v>
      </c>
      <c r="F53" s="94" t="s">
        <v>334</v>
      </c>
      <c r="G53" s="94" t="s">
        <v>335</v>
      </c>
      <c r="H53" s="131">
        <v>1989</v>
      </c>
      <c r="I53" s="131" t="s">
        <v>330</v>
      </c>
      <c r="J53" s="163" t="s">
        <v>336</v>
      </c>
      <c r="K53" s="162">
        <v>66.900000000000006</v>
      </c>
      <c r="L53" s="237">
        <v>90</v>
      </c>
      <c r="M53" s="238">
        <v>91</v>
      </c>
      <c r="N53" s="239">
        <v>95</v>
      </c>
      <c r="O53" s="135">
        <f t="shared" si="32"/>
        <v>95</v>
      </c>
      <c r="P53" s="247">
        <v>-110</v>
      </c>
      <c r="Q53" s="248">
        <v>113</v>
      </c>
      <c r="R53" s="249">
        <v>117</v>
      </c>
      <c r="S53" s="135">
        <f t="shared" si="33"/>
        <v>117</v>
      </c>
      <c r="T53" s="136">
        <f t="shared" si="34"/>
        <v>212</v>
      </c>
      <c r="U53" s="137" t="str">
        <f t="shared" si="35"/>
        <v>INTA + 7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>SE F71</v>
      </c>
      <c r="W53" s="139">
        <f t="shared" si="36"/>
        <v>268.23179552539199</v>
      </c>
      <c r="X53" s="98">
        <v>43771</v>
      </c>
      <c r="Y53" s="96" t="s">
        <v>618</v>
      </c>
      <c r="Z53" s="129" t="s">
        <v>612</v>
      </c>
      <c r="AA53" s="132"/>
      <c r="AB53" s="103">
        <f>T53-HLOOKUP(V53,[1]Minimas!$C$3:$CD$12,2,FALSE)</f>
        <v>137</v>
      </c>
      <c r="AC53" s="103">
        <f>T53-HLOOKUP(V53,[1]Minimas!$C$3:$CD$12,3,FALSE)</f>
        <v>122</v>
      </c>
      <c r="AD53" s="103">
        <f>T53-HLOOKUP(V53,[1]Minimas!$C$3:$CD$12,4,FALSE)</f>
        <v>105</v>
      </c>
      <c r="AE53" s="103">
        <f>T53-HLOOKUP(V53,[1]Minimas!$C$3:$CD$12,5,FALSE)</f>
        <v>90</v>
      </c>
      <c r="AF53" s="103">
        <f>T53-HLOOKUP(V53,[1]Minimas!$C$3:$CD$12,6,FALSE)</f>
        <v>70</v>
      </c>
      <c r="AG53" s="103">
        <f>T53-HLOOKUP(V53,[1]Minimas!$C$3:$CD$12,7,FALSE)</f>
        <v>47</v>
      </c>
      <c r="AH53" s="103">
        <f>T53-HLOOKUP(V53,[1]Minimas!$C$3:$CD$12,8,FALSE)</f>
        <v>27</v>
      </c>
      <c r="AI53" s="103">
        <f>T53-HLOOKUP(V53,[1]Minimas!$C$3:$CD$12,9,FALSE)</f>
        <v>7</v>
      </c>
      <c r="AJ53" s="103">
        <f>T53-HLOOKUP(V53,[1]Minimas!$C$3:$CD$12,10,FALSE)</f>
        <v>-13</v>
      </c>
      <c r="AK53" s="104" t="str">
        <f t="shared" si="37"/>
        <v>INTA +</v>
      </c>
      <c r="AL53" s="104"/>
      <c r="AM53" s="104" t="str">
        <f t="shared" si="38"/>
        <v>INTA +</v>
      </c>
      <c r="AN53" s="104">
        <f t="shared" si="39"/>
        <v>7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30" customHeight="1" x14ac:dyDescent="0.2">
      <c r="B54" s="347" t="s">
        <v>202</v>
      </c>
      <c r="C54" s="191">
        <v>423149</v>
      </c>
      <c r="D54" s="348"/>
      <c r="E54" s="193" t="s">
        <v>44</v>
      </c>
      <c r="F54" s="169" t="s">
        <v>471</v>
      </c>
      <c r="G54" s="170" t="s">
        <v>472</v>
      </c>
      <c r="H54" s="171">
        <v>2005</v>
      </c>
      <c r="I54" s="349" t="s">
        <v>461</v>
      </c>
      <c r="J54" s="146" t="s">
        <v>44</v>
      </c>
      <c r="K54" s="147">
        <v>81.8</v>
      </c>
      <c r="L54" s="149">
        <v>45</v>
      </c>
      <c r="M54" s="150">
        <v>-48</v>
      </c>
      <c r="N54" s="150">
        <v>48</v>
      </c>
      <c r="O54" s="135">
        <f t="shared" ref="O54:O59" si="40">IF(E54="","",IF(MAXA(L54:N54)&lt;=0,0,MAXA(L54:N54)))</f>
        <v>48</v>
      </c>
      <c r="P54" s="149">
        <v>60</v>
      </c>
      <c r="Q54" s="150">
        <v>63</v>
      </c>
      <c r="R54" s="150">
        <v>-65</v>
      </c>
      <c r="S54" s="135">
        <f t="shared" ref="S54:S59" si="41">IF(E54="","",IF(MAXA(P54:R54)&lt;=0,0,MAXA(P54:R54)))</f>
        <v>63</v>
      </c>
      <c r="T54" s="136">
        <f>IF(E54="","",IF(OR(O54=0,S54=0),0,O54+S54))</f>
        <v>111</v>
      </c>
      <c r="U54" s="137" t="str">
        <f t="shared" ref="U54:U59" si="42">+CONCATENATE(AM54," ",AN54)</f>
        <v>FED + 6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>U15 F&gt;81</v>
      </c>
      <c r="W54" s="139">
        <f>IF(E54=" "," ",IF(E54="H",10^(0.75194503*LOG(K54/175.508)^2)*T54,IF(E54="F",10^(0.783497476* LOG(K54/153.655)^2)*T54,"")))</f>
        <v>127.07384200836775</v>
      </c>
      <c r="X54" s="97">
        <v>43785</v>
      </c>
      <c r="Y54" s="99" t="s">
        <v>473</v>
      </c>
      <c r="Z54" s="216" t="s">
        <v>469</v>
      </c>
      <c r="AA54" s="132"/>
      <c r="AB54" s="103">
        <f>T54-HLOOKUP(V54,[1]Minimas!$C$3:$CD$12,2,FALSE)</f>
        <v>51</v>
      </c>
      <c r="AC54" s="103">
        <f>T54-HLOOKUP(V54,[1]Minimas!$C$3:$CD$12,3,FALSE)</f>
        <v>41</v>
      </c>
      <c r="AD54" s="103">
        <f>T54-HLOOKUP(V54,[1]Minimas!$C$3:$CD$12,4,FALSE)</f>
        <v>31</v>
      </c>
      <c r="AE54" s="103">
        <f>T54-HLOOKUP(V54,[1]Minimas!$C$3:$CD$12,5,FALSE)</f>
        <v>21</v>
      </c>
      <c r="AF54" s="103">
        <f>T54-HLOOKUP(V54,[1]Minimas!$C$3:$CD$12,6,FALSE)</f>
        <v>6</v>
      </c>
      <c r="AG54" s="103">
        <f>T54-HLOOKUP(V54,[1]Minimas!$C$3:$CD$12,7,FALSE)</f>
        <v>-9</v>
      </c>
      <c r="AH54" s="103">
        <f>T54-HLOOKUP(V54,[1]Minimas!$C$3:$CD$12,8,FALSE)</f>
        <v>-24</v>
      </c>
      <c r="AI54" s="103">
        <f>T54-HLOOKUP(V54,[1]Minimas!$C$3:$CD$12,9,FALSE)</f>
        <v>-39</v>
      </c>
      <c r="AJ54" s="103">
        <f>T54-HLOOKUP(V54,[1]Minimas!$C$3:$CD$12,10,FALSE)</f>
        <v>-119</v>
      </c>
      <c r="AK54" s="104" t="str">
        <f>IF(E54=0," ",IF(AJ54&gt;=0,MASCULINS!$AJ$5,IF(AI54&gt;=0,MASCULINS!$AI$5,IF(AH54&gt;=0,MASCULINS!$AH$5,IF(AG54&gt;=0,MASCULINS!$AG$5,IF(AF54&gt;=0,MASCULINS!$AF$5,IF(AE54&gt;=0,MASCULINS!$AE$5,IF(AD54&gt;=0,MASCULINS!$AD$5,IF(AC54&gt;=0,MASCULINS!$AC$5,MASCULINS!$AB$5)))))))))</f>
        <v>FED +</v>
      </c>
      <c r="AL54" s="104"/>
      <c r="AM54" s="104" t="str">
        <f>IF(AK54="","",AK54)</f>
        <v>FED +</v>
      </c>
      <c r="AN54" s="104">
        <f>IF(E54=0," ",IF(AJ54&gt;=0,AJ54,IF(AI54&gt;=0,AI54,IF(AH54&gt;=0,AH54,IF(AG54&gt;=0,AG54,IF(AF54&gt;=0,AF54,IF(AE54&gt;=0,AE54,IF(AD54&gt;=0,AD54,IF(AC54&gt;=0,AC54,AB54)))))))))</f>
        <v>6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30" customHeight="1" thickBot="1" x14ac:dyDescent="0.3">
      <c r="B55" s="92" t="s">
        <v>202</v>
      </c>
      <c r="C55" s="164">
        <v>337428</v>
      </c>
      <c r="D55" s="93"/>
      <c r="E55" s="160" t="s">
        <v>44</v>
      </c>
      <c r="F55" s="94" t="s">
        <v>466</v>
      </c>
      <c r="G55" s="94" t="s">
        <v>467</v>
      </c>
      <c r="H55" s="131">
        <v>2003</v>
      </c>
      <c r="I55" s="131" t="s">
        <v>315</v>
      </c>
      <c r="J55" s="163" t="s">
        <v>44</v>
      </c>
      <c r="K55" s="162">
        <v>60.05</v>
      </c>
      <c r="L55" s="237">
        <v>60</v>
      </c>
      <c r="M55" s="238">
        <v>63</v>
      </c>
      <c r="N55" s="239">
        <v>66</v>
      </c>
      <c r="O55" s="135">
        <f t="shared" si="40"/>
        <v>66</v>
      </c>
      <c r="P55" s="344">
        <v>79</v>
      </c>
      <c r="Q55" s="345">
        <v>82</v>
      </c>
      <c r="R55" s="346">
        <v>85</v>
      </c>
      <c r="S55" s="135">
        <f t="shared" si="41"/>
        <v>85</v>
      </c>
      <c r="T55" s="136">
        <f>IF(E55="","",IF(OR(O55=0,S55=0),0,O55+S55))</f>
        <v>151</v>
      </c>
      <c r="U55" s="137" t="str">
        <f t="shared" si="42"/>
        <v>INTA + 6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>U17 F64</v>
      </c>
      <c r="W55" s="139">
        <f>IF(E55=" "," ",IF(E55="H",10^(0.75194503*LOG(K55/175.508)^2)*T55,IF(E55="F",10^(0.783497476* LOG(K55/153.655)^2)*T55,"")))</f>
        <v>203.90252701292673</v>
      </c>
      <c r="X55" s="98">
        <v>43785</v>
      </c>
      <c r="Y55" s="96" t="s">
        <v>468</v>
      </c>
      <c r="Z55" s="129" t="s">
        <v>469</v>
      </c>
      <c r="AA55" s="132"/>
      <c r="AB55" s="103">
        <f>T55-HLOOKUP(V55,[1]Minimas!$C$3:$CD$12,2,FALSE)</f>
        <v>96</v>
      </c>
      <c r="AC55" s="103">
        <f>T55-HLOOKUP(V55,[1]Minimas!$C$3:$CD$12,3,FALSE)</f>
        <v>86</v>
      </c>
      <c r="AD55" s="103">
        <f>T55-HLOOKUP(V55,[1]Minimas!$C$3:$CD$12,4,FALSE)</f>
        <v>76</v>
      </c>
      <c r="AE55" s="103">
        <f>T55-HLOOKUP(V55,[1]Minimas!$C$3:$CD$12,5,FALSE)</f>
        <v>64</v>
      </c>
      <c r="AF55" s="103">
        <f>T55-HLOOKUP(V55,[1]Minimas!$C$3:$CD$12,6,FALSE)</f>
        <v>49</v>
      </c>
      <c r="AG55" s="103">
        <f>T55-HLOOKUP(V55,[1]Minimas!$C$3:$CD$12,7,FALSE)</f>
        <v>36</v>
      </c>
      <c r="AH55" s="103">
        <f>T55-HLOOKUP(V55,[1]Minimas!$C$3:$CD$12,8,FALSE)</f>
        <v>21</v>
      </c>
      <c r="AI55" s="103">
        <f>T55-HLOOKUP(V55,[1]Minimas!$C$3:$CD$12,9,FALSE)</f>
        <v>6</v>
      </c>
      <c r="AJ55" s="103">
        <f>T55-HLOOKUP(V55,[1]Minimas!$C$3:$CD$12,10,FALSE)</f>
        <v>-59</v>
      </c>
      <c r="AK55" s="104" t="str">
        <f>IF(E55=0," ",IF(AJ55&gt;=0,$AJ$5,IF(AI55&gt;=0,$AI$5,IF(AH55&gt;=0,$AH$5,IF(AG55&gt;=0,$AG$5,IF(AF55&gt;=0,$AF$5,IF(AE55&gt;=0,$AE$5,IF(AD55&gt;=0,$AD$5,IF(AC55&gt;=0,$AC$5,$AB$5)))))))))</f>
        <v>INTA +</v>
      </c>
      <c r="AL55" s="104"/>
      <c r="AM55" s="104" t="str">
        <f>IF(AK55="","",AK55)</f>
        <v>INTA +</v>
      </c>
      <c r="AN55" s="104">
        <f>IF(E55=0," ",IF(AJ55&gt;=0,AJ55,IF(AI55&gt;=0,AI55,IF(AH55&gt;=0,AH55,IF(AG55&gt;=0,AG55,IF(AF55&gt;=0,AF55,IF(AE55&gt;=0,AE55,IF(AD55&gt;=0,AD55,IF(AC55&gt;=0,AC55,AB55)))))))))</f>
        <v>6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5.1" customHeight="1" x14ac:dyDescent="0.25">
      <c r="B56" s="92" t="s">
        <v>202</v>
      </c>
      <c r="C56" s="251">
        <v>456478</v>
      </c>
      <c r="D56" s="93"/>
      <c r="E56" s="252" t="s">
        <v>44</v>
      </c>
      <c r="F56" s="253" t="s">
        <v>437</v>
      </c>
      <c r="G56" s="254" t="s">
        <v>460</v>
      </c>
      <c r="H56" s="255">
        <v>2000</v>
      </c>
      <c r="I56" s="234" t="s">
        <v>227</v>
      </c>
      <c r="J56" s="287" t="s">
        <v>44</v>
      </c>
      <c r="K56" s="256">
        <v>68.7</v>
      </c>
      <c r="L56" s="257">
        <v>33</v>
      </c>
      <c r="M56" s="258">
        <v>36</v>
      </c>
      <c r="N56" s="259">
        <v>39</v>
      </c>
      <c r="O56" s="135">
        <f t="shared" si="40"/>
        <v>39</v>
      </c>
      <c r="P56" s="260">
        <v>55</v>
      </c>
      <c r="Q56" s="340">
        <v>-57</v>
      </c>
      <c r="R56" s="341">
        <v>57</v>
      </c>
      <c r="S56" s="135">
        <f t="shared" si="41"/>
        <v>57</v>
      </c>
      <c r="T56" s="262">
        <f>IF(E56="","",O56+S56)</f>
        <v>96</v>
      </c>
      <c r="U56" s="263" t="str">
        <f t="shared" si="42"/>
        <v>REG + 1</v>
      </c>
      <c r="V56" s="264" t="str">
        <f>IF(E56=0," ",IF(E56="H",IF(H56&lt;2000,VLOOKUP(K56,[2]Minimas!$A$15:$F$29,6),IF(AND(H56&gt;1999,H56&lt;2003),VLOOKUP(K56,[2]Minimas!$A$15:$F$29,5),IF(AND(H56&gt;2002,H56&lt;2005),VLOOKUP(K56,[2]Minimas!$A$15:$F$29,4),IF(AND(H56&gt;2004,H56&lt;2007),VLOOKUP(K56,[2]Minimas!$A$15:$F$29,3),VLOOKUP(K56,[2]Minimas!$A$15:$F$29,2))))),IF(H56&lt;2000,VLOOKUP(K56,[2]Minimas!$G$15:$L$29,6),IF(AND(H56&gt;1999,H56&lt;2003),VLOOKUP(K56,[2]Minimas!$G$15:$L$29,5),IF(AND(H56&gt;2002,H56&lt;2005),VLOOKUP(K56,[2]Minimas!$G$15:$L$29,4),IF(AND(H56&gt;2004,H56&lt;2007),VLOOKUP(K56,[2]Minimas!$G$15:$L$29,3),VLOOKUP(K56,[2]Minimas!$G$15:$L$29,2)))))))</f>
        <v>U20 F71</v>
      </c>
      <c r="W56" s="265">
        <f>IF(E56=" "," ",IF(E56="H",10^(0.75194503*LOG(K56/175.508)^2)*T56,IF(E56="F",10^(0.783497476* LOG(K56/153.655)^2)*T56,"")))</f>
        <v>119.68092022255364</v>
      </c>
      <c r="X56" s="98">
        <v>43785</v>
      </c>
      <c r="Y56" s="96" t="s">
        <v>388</v>
      </c>
      <c r="Z56" s="129" t="s">
        <v>435</v>
      </c>
      <c r="AA56" s="134"/>
      <c r="AB56" s="103">
        <f>T56-HLOOKUP(V56,[2]Minimas!$C$3:$CD$12,2,FALSE)</f>
        <v>31</v>
      </c>
      <c r="AC56" s="103">
        <f>T56-HLOOKUP(V56,[2]Minimas!$C$3:$CD$12,3,FALSE)</f>
        <v>16</v>
      </c>
      <c r="AD56" s="103">
        <f>T56-HLOOKUP(V56,[2]Minimas!$C$3:$CD$12,4,FALSE)</f>
        <v>1</v>
      </c>
      <c r="AE56" s="103">
        <f>T56-HLOOKUP(V56,[2]Minimas!$C$3:$CD$12,5,FALSE)</f>
        <v>-14</v>
      </c>
      <c r="AF56" s="103">
        <f>T56-HLOOKUP(V56,[2]Minimas!$C$3:$CD$12,6,FALSE)</f>
        <v>-27</v>
      </c>
      <c r="AG56" s="103">
        <f>T56-HLOOKUP(V56,[2]Minimas!$C$3:$CD$12,7,FALSE)</f>
        <v>-46</v>
      </c>
      <c r="AH56" s="103">
        <f>T56-HLOOKUP(V56,[2]Minimas!$C$3:$CD$12,8,FALSE)</f>
        <v>-66</v>
      </c>
      <c r="AI56" s="103">
        <f>T56-HLOOKUP(V56,[2]Minimas!$C$3:$CD$12,9,FALSE)</f>
        <v>-86</v>
      </c>
      <c r="AJ56" s="103">
        <f>T56-HLOOKUP(V56,[2]Minimas!$C$3:$CD$12,10,FALSE)</f>
        <v>-129</v>
      </c>
      <c r="AK56" s="104" t="str">
        <f>IF(E56=0," ",IF(AJ56&gt;=0,$AJ$5,IF(AI56&gt;=0,$AI$5,IF(AH56&gt;=0,$AH$5,IF(AG56&gt;=0,$AG$5,IF(AF56&gt;=0,$AF$5,IF(AE56&gt;=0,$AE$5,IF(AD56&gt;=0,$AD$5,IF(AC56&gt;=0,$AC$5,$AB$5)))))))))</f>
        <v>REG +</v>
      </c>
      <c r="AL56" s="105"/>
      <c r="AM56" s="105" t="str">
        <f>IF(AK56="","",AK56)</f>
        <v>REG +</v>
      </c>
      <c r="AN56" s="105">
        <f>IF(E56=0," ",IF(AJ56&gt;=0,AJ56,IF(AI56&gt;=0,AI56,IF(AH56&gt;=0,AH56,IF(AG56&gt;=0,AG56,IF(AF56&gt;=0,AF56,IF(AE56&gt;=0,AE56,IF(AD56&gt;=0,AD56,IF(AC56&gt;=0,AC56,AB56)))))))))</f>
        <v>1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5.1" customHeight="1" x14ac:dyDescent="0.25">
      <c r="B57" s="92" t="s">
        <v>202</v>
      </c>
      <c r="C57" s="140">
        <v>453189</v>
      </c>
      <c r="D57" s="93"/>
      <c r="E57" s="266" t="s">
        <v>44</v>
      </c>
      <c r="F57" s="267" t="s">
        <v>293</v>
      </c>
      <c r="G57" s="268" t="s">
        <v>462</v>
      </c>
      <c r="H57" s="269">
        <v>1995</v>
      </c>
      <c r="I57" s="131" t="s">
        <v>227</v>
      </c>
      <c r="J57" s="266" t="s">
        <v>44</v>
      </c>
      <c r="K57" s="270">
        <v>61.9</v>
      </c>
      <c r="L57" s="271">
        <v>50</v>
      </c>
      <c r="M57" s="342">
        <v>-55</v>
      </c>
      <c r="N57" s="276">
        <v>-57</v>
      </c>
      <c r="O57" s="135">
        <f t="shared" si="40"/>
        <v>50</v>
      </c>
      <c r="P57" s="271">
        <v>50</v>
      </c>
      <c r="Q57" s="342" t="s">
        <v>453</v>
      </c>
      <c r="R57" s="276" t="s">
        <v>453</v>
      </c>
      <c r="S57" s="135">
        <f t="shared" si="41"/>
        <v>50</v>
      </c>
      <c r="T57" s="274">
        <f>IF(E57="","",O57+S57)</f>
        <v>100</v>
      </c>
      <c r="U57" s="264" t="str">
        <f t="shared" si="42"/>
        <v>REG + 0</v>
      </c>
      <c r="V57" s="264" t="str">
        <f>IF(E57=0," ",IF(E57="H",IF(H57&lt;2000,VLOOKUP(K57,[2]Minimas!$A$15:$F$29,6),IF(AND(H57&gt;1999,H57&lt;2003),VLOOKUP(K57,[2]Minimas!$A$15:$F$29,5),IF(AND(H57&gt;2002,H57&lt;2005),VLOOKUP(K57,[2]Minimas!$A$15:$F$29,4),IF(AND(H57&gt;2004,H57&lt;2007),VLOOKUP(K57,[2]Minimas!$A$15:$F$29,3),VLOOKUP(K57,[2]Minimas!$A$15:$F$29,2))))),IF(H57&lt;2000,VLOOKUP(K57,[2]Minimas!$G$15:$L$29,6),IF(AND(H57&gt;1999,H57&lt;2003),VLOOKUP(K57,[2]Minimas!$G$15:$L$29,5),IF(AND(H57&gt;2002,H57&lt;2005),VLOOKUP(K57,[2]Minimas!$G$15:$L$29,4),IF(AND(H57&gt;2004,H57&lt;2007),VLOOKUP(K57,[2]Minimas!$G$15:$L$29,3),VLOOKUP(K57,[2]Minimas!$G$15:$L$29,2)))))))</f>
        <v>SE F64</v>
      </c>
      <c r="W57" s="275">
        <f t="shared" ref="W57:W59" si="43">IF(E57=" "," ",IF(E57="H",10^(0.75194503*LOG(K57/175.508)^2)*T57,IF(E57="F",10^(0.783497476* LOG(K57/153.655)^2)*T57,"")))</f>
        <v>132.48176607319701</v>
      </c>
      <c r="X57" s="98">
        <v>43785</v>
      </c>
      <c r="Y57" s="96" t="s">
        <v>388</v>
      </c>
      <c r="Z57" s="129" t="s">
        <v>435</v>
      </c>
      <c r="AA57" s="134"/>
      <c r="AB57" s="103">
        <f>T57-HLOOKUP(V57,[2]Minimas!$C$3:$CD$12,2,FALSE)</f>
        <v>30</v>
      </c>
      <c r="AC57" s="103">
        <f>T57-HLOOKUP(V57,[2]Minimas!$C$3:$CD$12,3,FALSE)</f>
        <v>15</v>
      </c>
      <c r="AD57" s="103">
        <f>T57-HLOOKUP(V57,[2]Minimas!$C$3:$CD$12,4,FALSE)</f>
        <v>0</v>
      </c>
      <c r="AE57" s="103">
        <f>T57-HLOOKUP(V57,[2]Minimas!$C$3:$CD$12,5,FALSE)</f>
        <v>-17</v>
      </c>
      <c r="AF57" s="103">
        <f>T57-HLOOKUP(V57,[2]Minimas!$C$3:$CD$12,6,FALSE)</f>
        <v>-37</v>
      </c>
      <c r="AG57" s="103">
        <f>T57-HLOOKUP(V57,[2]Minimas!$C$3:$CD$12,7,FALSE)</f>
        <v>-55</v>
      </c>
      <c r="AH57" s="103">
        <f>T57-HLOOKUP(V57,[2]Minimas!$C$3:$CD$12,8,FALSE)</f>
        <v>-75</v>
      </c>
      <c r="AI57" s="103">
        <f>T57-HLOOKUP(V57,[2]Minimas!$C$3:$CD$12,9,FALSE)</f>
        <v>-95</v>
      </c>
      <c r="AJ57" s="103">
        <f>T57-HLOOKUP(V57,[2]Minimas!$C$3:$CD$12,10,FALSE)</f>
        <v>-110</v>
      </c>
      <c r="AK57" s="104" t="str">
        <f t="shared" ref="AK57:AK59" si="44">IF(E57=0," ",IF(AJ57&gt;=0,$AJ$5,IF(AI57&gt;=0,$AI$5,IF(AH57&gt;=0,$AH$5,IF(AG57&gt;=0,$AG$5,IF(AF57&gt;=0,$AF$5,IF(AE57&gt;=0,$AE$5,IF(AD57&gt;=0,$AD$5,IF(AC57&gt;=0,$AC$5,$AB$5)))))))))</f>
        <v>REG +</v>
      </c>
      <c r="AL57" s="105"/>
      <c r="AM57" s="105" t="str">
        <f t="shared" ref="AM57:AM59" si="45">IF(AK57="","",AK57)</f>
        <v>REG +</v>
      </c>
      <c r="AN57" s="105">
        <f t="shared" ref="AN57:AN59" si="46">IF(E57=0," ",IF(AJ57&gt;=0,AJ57,IF(AI57&gt;=0,AI57,IF(AH57&gt;=0,AH57,IF(AG57&gt;=0,AG57,IF(AF57&gt;=0,AF57,IF(AE57&gt;=0,AE57,IF(AD57&gt;=0,AD57,IF(AC57&gt;=0,AC57,AB57)))))))))</f>
        <v>0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5.1" customHeight="1" x14ac:dyDescent="0.25">
      <c r="B58" s="92" t="s">
        <v>202</v>
      </c>
      <c r="C58" s="140">
        <v>444311</v>
      </c>
      <c r="D58" s="93"/>
      <c r="E58" s="266" t="s">
        <v>44</v>
      </c>
      <c r="F58" s="267" t="s">
        <v>149</v>
      </c>
      <c r="G58" s="268" t="s">
        <v>463</v>
      </c>
      <c r="H58" s="269">
        <v>1992</v>
      </c>
      <c r="I58" s="131" t="s">
        <v>227</v>
      </c>
      <c r="J58" s="266" t="s">
        <v>44</v>
      </c>
      <c r="K58" s="270">
        <v>45.4</v>
      </c>
      <c r="L58" s="271">
        <v>26</v>
      </c>
      <c r="M58" s="272">
        <v>28</v>
      </c>
      <c r="N58" s="273">
        <v>30</v>
      </c>
      <c r="O58" s="135">
        <f t="shared" si="40"/>
        <v>30</v>
      </c>
      <c r="P58" s="271">
        <v>35</v>
      </c>
      <c r="Q58" s="272">
        <v>38</v>
      </c>
      <c r="R58" s="273">
        <v>41</v>
      </c>
      <c r="S58" s="135">
        <f t="shared" si="41"/>
        <v>41</v>
      </c>
      <c r="T58" s="274">
        <f t="shared" ref="T58:T59" si="47">IF(E58="","",O58+S58)</f>
        <v>71</v>
      </c>
      <c r="U58" s="264" t="str">
        <f t="shared" si="42"/>
        <v>DPT + 4</v>
      </c>
      <c r="V58" s="264" t="str">
        <f>IF(E58=0," ",IF(E58="H",IF(H58&lt;2000,VLOOKUP(K58,[2]Minimas!$A$15:$F$29,6),IF(AND(H58&gt;1999,H58&lt;2003),VLOOKUP(K58,[2]Minimas!$A$15:$F$29,5),IF(AND(H58&gt;2002,H58&lt;2005),VLOOKUP(K58,[2]Minimas!$A$15:$F$29,4),IF(AND(H58&gt;2004,H58&lt;2007),VLOOKUP(K58,[2]Minimas!$A$15:$F$29,3),VLOOKUP(K58,[2]Minimas!$A$15:$F$29,2))))),IF(H58&lt;2000,VLOOKUP(K58,[2]Minimas!$G$15:$L$29,6),IF(AND(H58&gt;1999,H58&lt;2003),VLOOKUP(K58,[2]Minimas!$G$15:$L$29,5),IF(AND(H58&gt;2002,H58&lt;2005),VLOOKUP(K58,[2]Minimas!$G$15:$L$29,4),IF(AND(H58&gt;2004,H58&lt;2007),VLOOKUP(K58,[2]Minimas!$G$15:$L$29,3),VLOOKUP(K58,[2]Minimas!$G$15:$L$29,2)))))))</f>
        <v>SE F49</v>
      </c>
      <c r="W58" s="275">
        <f t="shared" si="43"/>
        <v>117.73894368123058</v>
      </c>
      <c r="X58" s="98">
        <v>43785</v>
      </c>
      <c r="Y58" s="96" t="s">
        <v>388</v>
      </c>
      <c r="Z58" s="129" t="s">
        <v>435</v>
      </c>
      <c r="AA58" s="134"/>
      <c r="AB58" s="103">
        <f>T58-HLOOKUP(V58,[2]Minimas!$C$3:$CD$12,2,FALSE)</f>
        <v>16</v>
      </c>
      <c r="AC58" s="103">
        <f>T58-HLOOKUP(V58,[2]Minimas!$C$3:$CD$12,3,FALSE)</f>
        <v>4</v>
      </c>
      <c r="AD58" s="103">
        <f>T58-HLOOKUP(V58,[2]Minimas!$C$3:$CD$12,4,FALSE)</f>
        <v>-9</v>
      </c>
      <c r="AE58" s="103">
        <f>T58-HLOOKUP(V58,[2]Minimas!$C$3:$CD$12,5,FALSE)</f>
        <v>-21</v>
      </c>
      <c r="AF58" s="103">
        <f>T58-HLOOKUP(V58,[2]Minimas!$C$3:$CD$12,6,FALSE)</f>
        <v>-36</v>
      </c>
      <c r="AG58" s="103">
        <f>T58-HLOOKUP(V58,[2]Minimas!$C$3:$CD$12,7,FALSE)</f>
        <v>-51</v>
      </c>
      <c r="AH58" s="103">
        <f>T58-HLOOKUP(V58,[2]Minimas!$C$3:$CD$12,8,FALSE)</f>
        <v>-69</v>
      </c>
      <c r="AI58" s="103">
        <f>T58-HLOOKUP(V58,[2]Minimas!$C$3:$CD$12,9,FALSE)</f>
        <v>-89</v>
      </c>
      <c r="AJ58" s="103">
        <f>T58-HLOOKUP(V58,[2]Minimas!$C$3:$CD$12,10,FALSE)</f>
        <v>-104</v>
      </c>
      <c r="AK58" s="104" t="str">
        <f t="shared" si="44"/>
        <v>DPT +</v>
      </c>
      <c r="AL58" s="105"/>
      <c r="AM58" s="105" t="str">
        <f t="shared" si="45"/>
        <v>DPT +</v>
      </c>
      <c r="AN58" s="105">
        <f t="shared" si="46"/>
        <v>4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5.1" customHeight="1" thickBot="1" x14ac:dyDescent="0.3">
      <c r="B59" s="92" t="s">
        <v>202</v>
      </c>
      <c r="C59" s="277">
        <v>409113</v>
      </c>
      <c r="D59" s="93"/>
      <c r="E59" s="278" t="s">
        <v>44</v>
      </c>
      <c r="F59" s="279" t="s">
        <v>464</v>
      </c>
      <c r="G59" s="280" t="s">
        <v>465</v>
      </c>
      <c r="H59" s="281">
        <v>1997</v>
      </c>
      <c r="I59" s="131" t="s">
        <v>227</v>
      </c>
      <c r="J59" s="278" t="s">
        <v>44</v>
      </c>
      <c r="K59" s="282">
        <v>53.1</v>
      </c>
      <c r="L59" s="283">
        <v>65</v>
      </c>
      <c r="M59" s="343">
        <v>-69</v>
      </c>
      <c r="N59" s="285">
        <v>72</v>
      </c>
      <c r="O59" s="135">
        <f t="shared" si="40"/>
        <v>72</v>
      </c>
      <c r="P59" s="283">
        <v>84</v>
      </c>
      <c r="Q59" s="284">
        <v>88</v>
      </c>
      <c r="R59" s="294">
        <v>-92</v>
      </c>
      <c r="S59" s="135">
        <f t="shared" si="41"/>
        <v>88</v>
      </c>
      <c r="T59" s="274">
        <f t="shared" si="47"/>
        <v>160</v>
      </c>
      <c r="U59" s="264" t="str">
        <f t="shared" si="42"/>
        <v>INTB + 5</v>
      </c>
      <c r="V59" s="264" t="str">
        <f>IF(E59=0," ",IF(E59="H",IF(H59&lt;2000,VLOOKUP(K59,[2]Minimas!$A$15:$F$29,6),IF(AND(H59&gt;1999,H59&lt;2003),VLOOKUP(K59,[2]Minimas!$A$15:$F$29,5),IF(AND(H59&gt;2002,H59&lt;2005),VLOOKUP(K59,[2]Minimas!$A$15:$F$29,4),IF(AND(H59&gt;2004,H59&lt;2007),VLOOKUP(K59,[2]Minimas!$A$15:$F$29,3),VLOOKUP(K59,[2]Minimas!$A$15:$F$29,2))))),IF(H59&lt;2000,VLOOKUP(K59,[2]Minimas!$G$15:$L$29,6),IF(AND(H59&gt;1999,H59&lt;2003),VLOOKUP(K59,[2]Minimas!$G$15:$L$29,5),IF(AND(H59&gt;2002,H59&lt;2005),VLOOKUP(K59,[2]Minimas!$G$15:$L$29,4),IF(AND(H59&gt;2004,H59&lt;2007),VLOOKUP(K59,[2]Minimas!$G$15:$L$29,3),VLOOKUP(K59,[2]Minimas!$G$15:$L$29,2)))))))</f>
        <v>SE F55</v>
      </c>
      <c r="W59" s="275">
        <f t="shared" si="43"/>
        <v>234.93972434986182</v>
      </c>
      <c r="X59" s="98">
        <v>43785</v>
      </c>
      <c r="Y59" s="96" t="s">
        <v>388</v>
      </c>
      <c r="Z59" s="129" t="s">
        <v>435</v>
      </c>
      <c r="AA59" s="134"/>
      <c r="AB59" s="103">
        <f>T59-HLOOKUP(V59,[2]Minimas!$C$3:$CD$12,2,FALSE)</f>
        <v>100</v>
      </c>
      <c r="AC59" s="103">
        <f>T59-HLOOKUP(V59,[2]Minimas!$C$3:$CD$12,3,FALSE)</f>
        <v>85</v>
      </c>
      <c r="AD59" s="103">
        <f>T59-HLOOKUP(V59,[2]Minimas!$C$3:$CD$12,4,FALSE)</f>
        <v>73</v>
      </c>
      <c r="AE59" s="103">
        <f>T59-HLOOKUP(V59,[2]Minimas!$C$3:$CD$12,5,FALSE)</f>
        <v>58</v>
      </c>
      <c r="AF59" s="103">
        <f>T59-HLOOKUP(V59,[2]Minimas!$C$3:$CD$12,6,FALSE)</f>
        <v>37</v>
      </c>
      <c r="AG59" s="103">
        <f>T59-HLOOKUP(V59,[2]Minimas!$C$3:$CD$12,7,FALSE)</f>
        <v>22</v>
      </c>
      <c r="AH59" s="103">
        <f>T59-HLOOKUP(V59,[2]Minimas!$C$3:$CD$12,8,FALSE)</f>
        <v>5</v>
      </c>
      <c r="AI59" s="103">
        <f>T59-HLOOKUP(V59,[2]Minimas!$C$3:$CD$12,9,FALSE)</f>
        <v>-15</v>
      </c>
      <c r="AJ59" s="103">
        <f>T59-HLOOKUP(V59,[2]Minimas!$C$3:$CD$12,10,FALSE)</f>
        <v>-30</v>
      </c>
      <c r="AK59" s="104" t="str">
        <f t="shared" si="44"/>
        <v>INTB +</v>
      </c>
      <c r="AL59" s="105"/>
      <c r="AM59" s="105" t="str">
        <f t="shared" si="45"/>
        <v>INTB +</v>
      </c>
      <c r="AN59" s="105">
        <f t="shared" si="46"/>
        <v>5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5.1" customHeight="1" x14ac:dyDescent="0.25">
      <c r="B60" s="92" t="s">
        <v>202</v>
      </c>
      <c r="C60" s="251">
        <v>456530</v>
      </c>
      <c r="D60" s="93"/>
      <c r="E60" s="252" t="s">
        <v>44</v>
      </c>
      <c r="F60" s="253" t="s">
        <v>378</v>
      </c>
      <c r="G60" s="254" t="s">
        <v>379</v>
      </c>
      <c r="H60" s="255">
        <v>2005</v>
      </c>
      <c r="I60" s="131" t="s">
        <v>380</v>
      </c>
      <c r="J60" s="252" t="s">
        <v>44</v>
      </c>
      <c r="K60" s="256">
        <v>62.8</v>
      </c>
      <c r="L60" s="257">
        <v>31</v>
      </c>
      <c r="M60" s="258">
        <v>33</v>
      </c>
      <c r="N60" s="259">
        <v>36</v>
      </c>
      <c r="O60" s="135">
        <f t="shared" si="32"/>
        <v>36</v>
      </c>
      <c r="P60" s="260">
        <v>45</v>
      </c>
      <c r="Q60" s="258">
        <v>48</v>
      </c>
      <c r="R60" s="261">
        <v>-50</v>
      </c>
      <c r="S60" s="135">
        <f t="shared" si="33"/>
        <v>48</v>
      </c>
      <c r="T60" s="262">
        <f>IF(E60="","",O60+S60)</f>
        <v>84</v>
      </c>
      <c r="U60" s="263" t="str">
        <f t="shared" si="35"/>
        <v>IRG + 7</v>
      </c>
      <c r="V60" s="264" t="str">
        <f>IF(E60=0," ",IF(E60="H",IF(H60&lt;2000,VLOOKUP(K60,[3]Minimas!$A$15:$F$29,6),IF(AND(H60&gt;1999,H60&lt;2003),VLOOKUP(K60,[3]Minimas!$A$15:$F$29,5),IF(AND(H60&gt;2002,H60&lt;2005),VLOOKUP(K60,[3]Minimas!$A$15:$F$29,4),IF(AND(H60&gt;2004,H60&lt;2007),VLOOKUP(K60,[3]Minimas!$A$15:$F$29,3),VLOOKUP(K60,[3]Minimas!$A$15:$F$29,2))))),IF(H60&lt;2000,VLOOKUP(K60,[3]Minimas!$G$15:$L$29,6),IF(AND(H60&gt;1999,H60&lt;2003),VLOOKUP(K60,[3]Minimas!$G$15:$L$29,5),IF(AND(H60&gt;2002,H60&lt;2005),VLOOKUP(K60,[3]Minimas!$G$15:$L$29,4),IF(AND(H60&gt;2004,H60&lt;2007),VLOOKUP(K60,[3]Minimas!$G$15:$L$29,3),VLOOKUP(K60,[3]Minimas!$G$15:$L$29,2)))))))</f>
        <v>U15 F64</v>
      </c>
      <c r="W60" s="265">
        <f>IF(E60=" "," ",IF(E60="H",10^(0.75194503*LOG(K60/175.508)^2)*T60,IF(E60="F",10^(0.783497476* LOG(K60/153.655)^2)*T60,"")))</f>
        <v>110.30300012798421</v>
      </c>
      <c r="X60" s="98">
        <v>43786</v>
      </c>
      <c r="Y60" s="96" t="s">
        <v>388</v>
      </c>
      <c r="Z60" s="129" t="s">
        <v>386</v>
      </c>
      <c r="AA60" s="134"/>
      <c r="AB60" s="103">
        <f>T60-HLOOKUP(V60,[3]Minimas!$C$3:$CD$12,2,FALSE)</f>
        <v>39</v>
      </c>
      <c r="AC60" s="103">
        <f>T60-HLOOKUP(V60,[3]Minimas!$C$3:$CD$12,3,FALSE)</f>
        <v>29</v>
      </c>
      <c r="AD60" s="103">
        <f>T60-HLOOKUP(V60,[3]Minimas!$C$3:$CD$12,4,FALSE)</f>
        <v>17</v>
      </c>
      <c r="AE60" s="103">
        <f>T60-HLOOKUP(V60,[3]Minimas!$C$3:$CD$12,5,FALSE)</f>
        <v>7</v>
      </c>
      <c r="AF60" s="103">
        <f>T60-HLOOKUP(V60,[3]Minimas!$C$3:$CD$12,6,FALSE)</f>
        <v>-8</v>
      </c>
      <c r="AG60" s="103">
        <f>T60-HLOOKUP(V60,[3]Minimas!$C$3:$CD$12,7,FALSE)</f>
        <v>-21</v>
      </c>
      <c r="AH60" s="103">
        <f>T60-HLOOKUP(V60,[3]Minimas!$C$3:$CD$12,8,FALSE)</f>
        <v>-36</v>
      </c>
      <c r="AI60" s="103">
        <f>T60-HLOOKUP(V60,[3]Minimas!$C$3:$CD$12,9,FALSE)</f>
        <v>-51</v>
      </c>
      <c r="AJ60" s="103">
        <f>T60-HLOOKUP(V60,[3]Minimas!$C$3:$CD$12,10,FALSE)</f>
        <v>-126</v>
      </c>
      <c r="AK60" s="104" t="str">
        <f>IF(E60=0," ",IF(AJ60&gt;=0,$AJ$5,IF(AI60&gt;=0,$AI$5,IF(AH60&gt;=0,$AH$5,IF(AG60&gt;=0,$AG$5,IF(AF60&gt;=0,$AF$5,IF(AE60&gt;=0,$AE$5,IF(AD60&gt;=0,$AD$5,IF(AC60&gt;=0,$AC$5,$AB$5)))))))))</f>
        <v>IRG +</v>
      </c>
      <c r="AL60" s="105"/>
      <c r="AM60" s="105" t="str">
        <f>IF(AK60="","",AK60)</f>
        <v>IRG +</v>
      </c>
      <c r="AN60" s="105">
        <f>IF(E60=0," ",IF(AJ60&gt;=0,AJ60,IF(AI60&gt;=0,AI60,IF(AH60&gt;=0,AH60,IF(AG60&gt;=0,AG60,IF(AF60&gt;=0,AF60,IF(AE60&gt;=0,AE60,IF(AD60&gt;=0,AD60,IF(AC60&gt;=0,AC60,AB60)))))))))</f>
        <v>7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35.1" customHeight="1" x14ac:dyDescent="0.25">
      <c r="B61" s="92" t="s">
        <v>202</v>
      </c>
      <c r="C61" s="140">
        <v>456529</v>
      </c>
      <c r="D61" s="93"/>
      <c r="E61" s="266" t="s">
        <v>44</v>
      </c>
      <c r="F61" s="267" t="s">
        <v>381</v>
      </c>
      <c r="G61" s="268" t="s">
        <v>382</v>
      </c>
      <c r="H61" s="269">
        <v>1988</v>
      </c>
      <c r="I61" s="131" t="s">
        <v>380</v>
      </c>
      <c r="J61" s="266" t="s">
        <v>44</v>
      </c>
      <c r="K61" s="270">
        <v>49.8</v>
      </c>
      <c r="L61" s="271">
        <v>33</v>
      </c>
      <c r="M61" s="272">
        <v>36</v>
      </c>
      <c r="N61" s="273">
        <v>38</v>
      </c>
      <c r="O61" s="135">
        <f t="shared" si="32"/>
        <v>38</v>
      </c>
      <c r="P61" s="271">
        <v>45</v>
      </c>
      <c r="Q61" s="272">
        <v>48</v>
      </c>
      <c r="R61" s="273">
        <v>50</v>
      </c>
      <c r="S61" s="135">
        <f t="shared" si="33"/>
        <v>50</v>
      </c>
      <c r="T61" s="274">
        <f>IF(E61="","",O61+S61)</f>
        <v>88</v>
      </c>
      <c r="U61" s="264" t="str">
        <f t="shared" si="35"/>
        <v>REG + 1</v>
      </c>
      <c r="V61" s="264" t="str">
        <f>IF(E61=0," ",IF(E61="H",IF(H61&lt;2000,VLOOKUP(K61,[3]Minimas!$A$15:$F$29,6),IF(AND(H61&gt;1999,H61&lt;2003),VLOOKUP(K61,[3]Minimas!$A$15:$F$29,5),IF(AND(H61&gt;2002,H61&lt;2005),VLOOKUP(K61,[3]Minimas!$A$15:$F$29,4),IF(AND(H61&gt;2004,H61&lt;2007),VLOOKUP(K61,[3]Minimas!$A$15:$F$29,3),VLOOKUP(K61,[3]Minimas!$A$15:$F$29,2))))),IF(H61&lt;2000,VLOOKUP(K61,[3]Minimas!$G$15:$L$29,6),IF(AND(H61&gt;1999,H61&lt;2003),VLOOKUP(K61,[3]Minimas!$G$15:$L$29,5),IF(AND(H61&gt;2002,H61&lt;2005),VLOOKUP(K61,[3]Minimas!$G$15:$L$29,4),IF(AND(H61&gt;2004,H61&lt;2007),VLOOKUP(K61,[3]Minimas!$G$15:$L$29,3),VLOOKUP(K61,[3]Minimas!$G$15:$L$29,2)))))))</f>
        <v>SE F55</v>
      </c>
      <c r="W61" s="275">
        <f t="shared" ref="W61:W63" si="48">IF(E61=" "," ",IF(E61="H",10^(0.75194503*LOG(K61/175.508)^2)*T61,IF(E61="F",10^(0.783497476* LOG(K61/153.655)^2)*T61,"")))</f>
        <v>135.54285433519638</v>
      </c>
      <c r="X61" s="98">
        <v>43786</v>
      </c>
      <c r="Y61" s="96" t="s">
        <v>388</v>
      </c>
      <c r="Z61" s="129" t="s">
        <v>386</v>
      </c>
      <c r="AA61" s="134"/>
      <c r="AB61" s="103">
        <f>T61-HLOOKUP(V61,[3]Minimas!$C$3:$CD$12,2,FALSE)</f>
        <v>28</v>
      </c>
      <c r="AC61" s="103">
        <f>T61-HLOOKUP(V61,[3]Minimas!$C$3:$CD$12,3,FALSE)</f>
        <v>13</v>
      </c>
      <c r="AD61" s="103">
        <f>T61-HLOOKUP(V61,[3]Minimas!$C$3:$CD$12,4,FALSE)</f>
        <v>1</v>
      </c>
      <c r="AE61" s="103">
        <f>T61-HLOOKUP(V61,[3]Minimas!$C$3:$CD$12,5,FALSE)</f>
        <v>-14</v>
      </c>
      <c r="AF61" s="103">
        <f>T61-HLOOKUP(V61,[3]Minimas!$C$3:$CD$12,6,FALSE)</f>
        <v>-35</v>
      </c>
      <c r="AG61" s="103">
        <f>T61-HLOOKUP(V61,[3]Minimas!$C$3:$CD$12,7,FALSE)</f>
        <v>-50</v>
      </c>
      <c r="AH61" s="103">
        <f>T61-HLOOKUP(V61,[3]Minimas!$C$3:$CD$12,8,FALSE)</f>
        <v>-67</v>
      </c>
      <c r="AI61" s="103">
        <f>T61-HLOOKUP(V61,[3]Minimas!$C$3:$CD$12,9,FALSE)</f>
        <v>-87</v>
      </c>
      <c r="AJ61" s="103">
        <f>T61-HLOOKUP(V61,[3]Minimas!$C$3:$CD$12,10,FALSE)</f>
        <v>-102</v>
      </c>
      <c r="AK61" s="104" t="str">
        <f t="shared" ref="AK61:AK67" si="49">IF(E61=0," ",IF(AJ61&gt;=0,$AJ$5,IF(AI61&gt;=0,$AI$5,IF(AH61&gt;=0,$AH$5,IF(AG61&gt;=0,$AG$5,IF(AF61&gt;=0,$AF$5,IF(AE61&gt;=0,$AE$5,IF(AD61&gt;=0,$AD$5,IF(AC61&gt;=0,$AC$5,$AB$5)))))))))</f>
        <v>REG +</v>
      </c>
      <c r="AL61" s="105"/>
      <c r="AM61" s="105" t="str">
        <f t="shared" ref="AM61:AM67" si="50">IF(AK61="","",AK61)</f>
        <v>REG +</v>
      </c>
      <c r="AN61" s="105">
        <f t="shared" ref="AN61:AN67" si="51">IF(E61=0," ",IF(AJ61&gt;=0,AJ61,IF(AI61&gt;=0,AI61,IF(AH61&gt;=0,AH61,IF(AG61&gt;=0,AG61,IF(AF61&gt;=0,AF61,IF(AE61&gt;=0,AE61,IF(AD61&gt;=0,AD61,IF(AC61&gt;=0,AC61,AB61)))))))))</f>
        <v>1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35.1" customHeight="1" x14ac:dyDescent="0.25">
      <c r="B62" s="92" t="s">
        <v>202</v>
      </c>
      <c r="C62" s="140">
        <v>448057</v>
      </c>
      <c r="D62" s="93"/>
      <c r="E62" s="266" t="s">
        <v>44</v>
      </c>
      <c r="F62" s="267" t="s">
        <v>383</v>
      </c>
      <c r="G62" s="268" t="s">
        <v>384</v>
      </c>
      <c r="H62" s="269">
        <v>1992</v>
      </c>
      <c r="I62" s="131" t="s">
        <v>380</v>
      </c>
      <c r="J62" s="266" t="s">
        <v>44</v>
      </c>
      <c r="K62" s="270">
        <v>65.2</v>
      </c>
      <c r="L62" s="271">
        <v>48</v>
      </c>
      <c r="M62" s="272">
        <v>50</v>
      </c>
      <c r="N62" s="273">
        <v>55</v>
      </c>
      <c r="O62" s="135">
        <f t="shared" si="32"/>
        <v>55</v>
      </c>
      <c r="P62" s="271">
        <v>65</v>
      </c>
      <c r="Q62" s="272">
        <v>70</v>
      </c>
      <c r="R62" s="276">
        <v>-76</v>
      </c>
      <c r="S62" s="135">
        <f t="shared" si="33"/>
        <v>70</v>
      </c>
      <c r="T62" s="274">
        <f t="shared" ref="T62:T63" si="52">IF(E62="","",O62+S62)</f>
        <v>125</v>
      </c>
      <c r="U62" s="264" t="str">
        <f t="shared" si="35"/>
        <v>IRG + 3</v>
      </c>
      <c r="V62" s="264" t="str">
        <f>IF(E62=0," ",IF(E62="H",IF(H62&lt;2000,VLOOKUP(K62,[3]Minimas!$A$15:$F$29,6),IF(AND(H62&gt;1999,H62&lt;2003),VLOOKUP(K62,[3]Minimas!$A$15:$F$29,5),IF(AND(H62&gt;2002,H62&lt;2005),VLOOKUP(K62,[3]Minimas!$A$15:$F$29,4),IF(AND(H62&gt;2004,H62&lt;2007),VLOOKUP(K62,[3]Minimas!$A$15:$F$29,3),VLOOKUP(K62,[3]Minimas!$A$15:$F$29,2))))),IF(H62&lt;2000,VLOOKUP(K62,[3]Minimas!$G$15:$L$29,6),IF(AND(H62&gt;1999,H62&lt;2003),VLOOKUP(K62,[3]Minimas!$G$15:$L$29,5),IF(AND(H62&gt;2002,H62&lt;2005),VLOOKUP(K62,[3]Minimas!$G$15:$L$29,4),IF(AND(H62&gt;2004,H62&lt;2007),VLOOKUP(K62,[3]Minimas!$G$15:$L$29,3),VLOOKUP(K62,[3]Minimas!$G$15:$L$29,2)))))))</f>
        <v>SE F71</v>
      </c>
      <c r="W62" s="275">
        <f t="shared" si="48"/>
        <v>160.51216424523699</v>
      </c>
      <c r="X62" s="98">
        <v>43786</v>
      </c>
      <c r="Y62" s="96" t="s">
        <v>388</v>
      </c>
      <c r="Z62" s="129" t="s">
        <v>386</v>
      </c>
      <c r="AA62" s="134"/>
      <c r="AB62" s="103">
        <f>T62-HLOOKUP(V62,[3]Minimas!$C$3:$CD$12,2,FALSE)</f>
        <v>50</v>
      </c>
      <c r="AC62" s="103">
        <f>T62-HLOOKUP(V62,[3]Minimas!$C$3:$CD$12,3,FALSE)</f>
        <v>35</v>
      </c>
      <c r="AD62" s="103">
        <f>T62-HLOOKUP(V62,[3]Minimas!$C$3:$CD$12,4,FALSE)</f>
        <v>18</v>
      </c>
      <c r="AE62" s="103">
        <f>T62-HLOOKUP(V62,[3]Minimas!$C$3:$CD$12,5,FALSE)</f>
        <v>3</v>
      </c>
      <c r="AF62" s="103">
        <f>T62-HLOOKUP(V62,[3]Minimas!$C$3:$CD$12,6,FALSE)</f>
        <v>-17</v>
      </c>
      <c r="AG62" s="103">
        <f>T62-HLOOKUP(V62,[3]Minimas!$C$3:$CD$12,7,FALSE)</f>
        <v>-40</v>
      </c>
      <c r="AH62" s="103">
        <f>T62-HLOOKUP(V62,[3]Minimas!$C$3:$CD$12,8,FALSE)</f>
        <v>-60</v>
      </c>
      <c r="AI62" s="103">
        <f>T62-HLOOKUP(V62,[3]Minimas!$C$3:$CD$12,9,FALSE)</f>
        <v>-80</v>
      </c>
      <c r="AJ62" s="103">
        <f>T62-HLOOKUP(V62,[3]Minimas!$C$3:$CD$12,10,FALSE)</f>
        <v>-100</v>
      </c>
      <c r="AK62" s="104" t="str">
        <f t="shared" si="49"/>
        <v>IRG +</v>
      </c>
      <c r="AL62" s="105"/>
      <c r="AM62" s="105" t="str">
        <f t="shared" si="50"/>
        <v>IRG +</v>
      </c>
      <c r="AN62" s="105">
        <f t="shared" si="51"/>
        <v>3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35.1" customHeight="1" thickBot="1" x14ac:dyDescent="0.3">
      <c r="B63" s="92" t="s">
        <v>202</v>
      </c>
      <c r="C63" s="277">
        <v>456531</v>
      </c>
      <c r="D63" s="93"/>
      <c r="E63" s="278" t="s">
        <v>44</v>
      </c>
      <c r="F63" s="279" t="s">
        <v>385</v>
      </c>
      <c r="G63" s="280" t="s">
        <v>138</v>
      </c>
      <c r="H63" s="281">
        <v>1988</v>
      </c>
      <c r="I63" s="131" t="s">
        <v>380</v>
      </c>
      <c r="J63" s="278" t="s">
        <v>44</v>
      </c>
      <c r="K63" s="282">
        <v>64.099999999999994</v>
      </c>
      <c r="L63" s="283">
        <v>33</v>
      </c>
      <c r="M63" s="284">
        <v>37</v>
      </c>
      <c r="N63" s="285">
        <v>41</v>
      </c>
      <c r="O63" s="135">
        <f t="shared" si="32"/>
        <v>41</v>
      </c>
      <c r="P63" s="283">
        <v>48</v>
      </c>
      <c r="Q63" s="284">
        <v>50</v>
      </c>
      <c r="R63" s="285">
        <v>53</v>
      </c>
      <c r="S63" s="135">
        <f t="shared" si="33"/>
        <v>53</v>
      </c>
      <c r="T63" s="274">
        <f t="shared" si="52"/>
        <v>94</v>
      </c>
      <c r="U63" s="264" t="str">
        <f t="shared" si="35"/>
        <v>DPT + 4</v>
      </c>
      <c r="V63" s="264" t="str">
        <f>IF(E63=0," ",IF(E63="H",IF(H63&lt;2000,VLOOKUP(K63,[3]Minimas!$A$15:$F$29,6),IF(AND(H63&gt;1999,H63&lt;2003),VLOOKUP(K63,[3]Minimas!$A$15:$F$29,5),IF(AND(H63&gt;2002,H63&lt;2005),VLOOKUP(K63,[3]Minimas!$A$15:$F$29,4),IF(AND(H63&gt;2004,H63&lt;2007),VLOOKUP(K63,[3]Minimas!$A$15:$F$29,3),VLOOKUP(K63,[3]Minimas!$A$15:$F$29,2))))),IF(H63&lt;2000,VLOOKUP(K63,[3]Minimas!$G$15:$L$29,6),IF(AND(H63&gt;1999,H63&lt;2003),VLOOKUP(K63,[3]Minimas!$G$15:$L$29,5),IF(AND(H63&gt;2002,H63&lt;2005),VLOOKUP(K63,[3]Minimas!$G$15:$L$29,4),IF(AND(H63&gt;2004,H63&lt;2007),VLOOKUP(K63,[3]Minimas!$G$15:$L$29,3),VLOOKUP(K63,[3]Minimas!$G$15:$L$29,2)))))))</f>
        <v>SE F71</v>
      </c>
      <c r="W63" s="275">
        <f t="shared" si="48"/>
        <v>121.92129855379787</v>
      </c>
      <c r="X63" s="98">
        <v>43786</v>
      </c>
      <c r="Y63" s="96" t="s">
        <v>388</v>
      </c>
      <c r="Z63" s="129" t="s">
        <v>386</v>
      </c>
      <c r="AA63" s="134"/>
      <c r="AB63" s="103">
        <f>T63-HLOOKUP(V63,[3]Minimas!$C$3:$CD$12,2,FALSE)</f>
        <v>19</v>
      </c>
      <c r="AC63" s="103">
        <f>T63-HLOOKUP(V63,[3]Minimas!$C$3:$CD$12,3,FALSE)</f>
        <v>4</v>
      </c>
      <c r="AD63" s="103">
        <f>T63-HLOOKUP(V63,[3]Minimas!$C$3:$CD$12,4,FALSE)</f>
        <v>-13</v>
      </c>
      <c r="AE63" s="103">
        <f>T63-HLOOKUP(V63,[3]Minimas!$C$3:$CD$12,5,FALSE)</f>
        <v>-28</v>
      </c>
      <c r="AF63" s="103">
        <f>T63-HLOOKUP(V63,[3]Minimas!$C$3:$CD$12,6,FALSE)</f>
        <v>-48</v>
      </c>
      <c r="AG63" s="103">
        <f>T63-HLOOKUP(V63,[3]Minimas!$C$3:$CD$12,7,FALSE)</f>
        <v>-71</v>
      </c>
      <c r="AH63" s="103">
        <f>T63-HLOOKUP(V63,[3]Minimas!$C$3:$CD$12,8,FALSE)</f>
        <v>-91</v>
      </c>
      <c r="AI63" s="103">
        <f>T63-HLOOKUP(V63,[3]Minimas!$C$3:$CD$12,9,FALSE)</f>
        <v>-111</v>
      </c>
      <c r="AJ63" s="103">
        <f>T63-HLOOKUP(V63,[3]Minimas!$C$3:$CD$12,10,FALSE)</f>
        <v>-131</v>
      </c>
      <c r="AK63" s="104" t="str">
        <f t="shared" si="49"/>
        <v>DPT +</v>
      </c>
      <c r="AL63" s="105"/>
      <c r="AM63" s="105" t="str">
        <f t="shared" si="50"/>
        <v>DPT +</v>
      </c>
      <c r="AN63" s="105">
        <f t="shared" si="51"/>
        <v>4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5.1" customHeight="1" x14ac:dyDescent="0.25">
      <c r="B64" s="92" t="s">
        <v>202</v>
      </c>
      <c r="C64" s="286">
        <v>365254</v>
      </c>
      <c r="D64" s="93"/>
      <c r="E64" s="287" t="s">
        <v>44</v>
      </c>
      <c r="F64" s="288" t="s">
        <v>137</v>
      </c>
      <c r="G64" s="289" t="s">
        <v>138</v>
      </c>
      <c r="H64" s="290">
        <v>1998</v>
      </c>
      <c r="I64" s="234" t="s">
        <v>127</v>
      </c>
      <c r="J64" s="287" t="s">
        <v>44</v>
      </c>
      <c r="K64" s="291">
        <v>73.900000000000006</v>
      </c>
      <c r="L64" s="260">
        <v>52</v>
      </c>
      <c r="M64" s="292">
        <v>55</v>
      </c>
      <c r="N64" s="259">
        <v>58</v>
      </c>
      <c r="O64" s="135">
        <f t="shared" si="32"/>
        <v>58</v>
      </c>
      <c r="P64" s="260">
        <v>62</v>
      </c>
      <c r="Q64" s="292">
        <v>65</v>
      </c>
      <c r="R64" s="293">
        <v>-70</v>
      </c>
      <c r="S64" s="135">
        <f t="shared" si="33"/>
        <v>65</v>
      </c>
      <c r="T64" s="262">
        <f>IF(E64="","",O64+S64)</f>
        <v>123</v>
      </c>
      <c r="U64" s="263" t="str">
        <f t="shared" si="35"/>
        <v>REG + 8</v>
      </c>
      <c r="V64" s="264" t="str">
        <f>IF(E64=0," ",IF(E64="H",IF(H64&lt;2000,VLOOKUP(K64,[3]Minimas!$A$15:$F$29,6),IF(AND(H64&gt;1999,H64&lt;2003),VLOOKUP(K64,[3]Minimas!$A$15:$F$29,5),IF(AND(H64&gt;2002,H64&lt;2005),VLOOKUP(K64,[3]Minimas!$A$15:$F$29,4),IF(AND(H64&gt;2004,H64&lt;2007),VLOOKUP(K64,[3]Minimas!$A$15:$F$29,3),VLOOKUP(K64,[3]Minimas!$A$15:$F$29,2))))),IF(H64&lt;2000,VLOOKUP(K64,[3]Minimas!$G$15:$L$29,6),IF(AND(H64&gt;1999,H64&lt;2003),VLOOKUP(K64,[3]Minimas!$G$15:$L$29,5),IF(AND(H64&gt;2002,H64&lt;2005),VLOOKUP(K64,[3]Minimas!$G$15:$L$29,4),IF(AND(H64&gt;2004,H64&lt;2007),VLOOKUP(K64,[3]Minimas!$G$15:$L$29,3),VLOOKUP(K64,[3]Minimas!$G$15:$L$29,2)))))))</f>
        <v>SE F76</v>
      </c>
      <c r="W64" s="265">
        <f>IF(E64=" "," ",IF(E64="H",10^(0.75194503*LOG(K64/175.508)^2)*T64,IF(E64="F",10^(0.783497476* LOG(K64/153.655)^2)*T64,"")))</f>
        <v>147.60015470847245</v>
      </c>
      <c r="X64" s="98">
        <v>43786</v>
      </c>
      <c r="Y64" s="96" t="s">
        <v>388</v>
      </c>
      <c r="Z64" s="129" t="s">
        <v>386</v>
      </c>
      <c r="AA64" s="134"/>
      <c r="AB64" s="103">
        <f>T64-HLOOKUP(V64,[3]Minimas!$C$3:$CD$12,2,FALSE)</f>
        <v>43</v>
      </c>
      <c r="AC64" s="103">
        <f>T64-HLOOKUP(V64,[3]Minimas!$C$3:$CD$12,3,FALSE)</f>
        <v>28</v>
      </c>
      <c r="AD64" s="103">
        <f>T64-HLOOKUP(V64,[3]Minimas!$C$3:$CD$12,4,FALSE)</f>
        <v>8</v>
      </c>
      <c r="AE64" s="103">
        <f>T64-HLOOKUP(V64,[3]Minimas!$C$3:$CD$12,5,FALSE)</f>
        <v>-7</v>
      </c>
      <c r="AF64" s="103">
        <f>T64-HLOOKUP(V64,[3]Minimas!$C$3:$CD$12,6,FALSE)</f>
        <v>-24</v>
      </c>
      <c r="AG64" s="103">
        <f>T64-HLOOKUP(V64,[3]Minimas!$C$3:$CD$12,7,FALSE)</f>
        <v>-47</v>
      </c>
      <c r="AH64" s="103">
        <f>T64-HLOOKUP(V64,[3]Minimas!$C$3:$CD$12,8,FALSE)</f>
        <v>-67</v>
      </c>
      <c r="AI64" s="103">
        <f>T64-HLOOKUP(V64,[3]Minimas!$C$3:$CD$12,9,FALSE)</f>
        <v>-87</v>
      </c>
      <c r="AJ64" s="103">
        <f>T64-HLOOKUP(V64,[3]Minimas!$C$3:$CD$12,10,FALSE)</f>
        <v>-102</v>
      </c>
      <c r="AK64" s="104" t="str">
        <f t="shared" si="49"/>
        <v>REG +</v>
      </c>
      <c r="AL64" s="105"/>
      <c r="AM64" s="105" t="str">
        <f t="shared" si="50"/>
        <v>REG +</v>
      </c>
      <c r="AN64" s="105">
        <f t="shared" si="51"/>
        <v>8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5.1" customHeight="1" x14ac:dyDescent="0.25">
      <c r="B65" s="92" t="s">
        <v>202</v>
      </c>
      <c r="C65" s="140">
        <v>323896</v>
      </c>
      <c r="D65" s="93"/>
      <c r="E65" s="266" t="s">
        <v>44</v>
      </c>
      <c r="F65" s="267" t="s">
        <v>139</v>
      </c>
      <c r="G65" s="268" t="s">
        <v>140</v>
      </c>
      <c r="H65" s="269">
        <v>1997</v>
      </c>
      <c r="I65" s="131" t="s">
        <v>127</v>
      </c>
      <c r="J65" s="266" t="s">
        <v>44</v>
      </c>
      <c r="K65" s="270">
        <v>53.9</v>
      </c>
      <c r="L65" s="271">
        <v>45</v>
      </c>
      <c r="M65" s="272">
        <v>48</v>
      </c>
      <c r="N65" s="273">
        <v>50</v>
      </c>
      <c r="O65" s="135">
        <f t="shared" si="32"/>
        <v>50</v>
      </c>
      <c r="P65" s="271">
        <v>55</v>
      </c>
      <c r="Q65" s="272">
        <v>58</v>
      </c>
      <c r="R65" s="273">
        <v>60</v>
      </c>
      <c r="S65" s="135">
        <f t="shared" si="33"/>
        <v>60</v>
      </c>
      <c r="T65" s="274">
        <f>IF(E65="","",O65+S65)</f>
        <v>110</v>
      </c>
      <c r="U65" s="264" t="str">
        <f t="shared" si="35"/>
        <v>IRG + 8</v>
      </c>
      <c r="V65" s="264" t="str">
        <f>IF(E65=0," ",IF(E65="H",IF(H65&lt;2000,VLOOKUP(K65,[3]Minimas!$A$15:$F$29,6),IF(AND(H65&gt;1999,H65&lt;2003),VLOOKUP(K65,[3]Minimas!$A$15:$F$29,5),IF(AND(H65&gt;2002,H65&lt;2005),VLOOKUP(K65,[3]Minimas!$A$15:$F$29,4),IF(AND(H65&gt;2004,H65&lt;2007),VLOOKUP(K65,[3]Minimas!$A$15:$F$29,3),VLOOKUP(K65,[3]Minimas!$A$15:$F$29,2))))),IF(H65&lt;2000,VLOOKUP(K65,[3]Minimas!$G$15:$L$29,6),IF(AND(H65&gt;1999,H65&lt;2003),VLOOKUP(K65,[3]Minimas!$G$15:$L$29,5),IF(AND(H65&gt;2002,H65&lt;2005),VLOOKUP(K65,[3]Minimas!$G$15:$L$29,4),IF(AND(H65&gt;2004,H65&lt;2007),VLOOKUP(K65,[3]Minimas!$G$15:$L$29,3),VLOOKUP(K65,[3]Minimas!$G$15:$L$29,2)))))))</f>
        <v>SE F55</v>
      </c>
      <c r="W65" s="275">
        <f t="shared" ref="W65:W67" si="53">IF(E65=" "," ",IF(E65="H",10^(0.75194503*LOG(K65/175.508)^2)*T65,IF(E65="F",10^(0.783497476* LOG(K65/153.655)^2)*T65,"")))</f>
        <v>159.79613014141242</v>
      </c>
      <c r="X65" s="98">
        <v>43786</v>
      </c>
      <c r="Y65" s="96" t="s">
        <v>388</v>
      </c>
      <c r="Z65" s="129" t="s">
        <v>386</v>
      </c>
      <c r="AA65" s="134"/>
      <c r="AB65" s="103">
        <f>T65-HLOOKUP(V65,[3]Minimas!$C$3:$CD$12,2,FALSE)</f>
        <v>50</v>
      </c>
      <c r="AC65" s="103">
        <f>T65-HLOOKUP(V65,[3]Minimas!$C$3:$CD$12,3,FALSE)</f>
        <v>35</v>
      </c>
      <c r="AD65" s="103">
        <f>T65-HLOOKUP(V65,[3]Minimas!$C$3:$CD$12,4,FALSE)</f>
        <v>23</v>
      </c>
      <c r="AE65" s="103">
        <f>T65-HLOOKUP(V65,[3]Minimas!$C$3:$CD$12,5,FALSE)</f>
        <v>8</v>
      </c>
      <c r="AF65" s="103">
        <f>T65-HLOOKUP(V65,[3]Minimas!$C$3:$CD$12,6,FALSE)</f>
        <v>-13</v>
      </c>
      <c r="AG65" s="103">
        <f>T65-HLOOKUP(V65,[3]Minimas!$C$3:$CD$12,7,FALSE)</f>
        <v>-28</v>
      </c>
      <c r="AH65" s="103">
        <f>T65-HLOOKUP(V65,[3]Minimas!$C$3:$CD$12,8,FALSE)</f>
        <v>-45</v>
      </c>
      <c r="AI65" s="103">
        <f>T65-HLOOKUP(V65,[3]Minimas!$C$3:$CD$12,9,FALSE)</f>
        <v>-65</v>
      </c>
      <c r="AJ65" s="103">
        <f>T65-HLOOKUP(V65,[3]Minimas!$C$3:$CD$12,10,FALSE)</f>
        <v>-80</v>
      </c>
      <c r="AK65" s="104" t="str">
        <f t="shared" si="49"/>
        <v>IRG +</v>
      </c>
      <c r="AL65" s="105"/>
      <c r="AM65" s="105" t="str">
        <f t="shared" si="50"/>
        <v>IRG +</v>
      </c>
      <c r="AN65" s="105">
        <f t="shared" si="51"/>
        <v>8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5.1" customHeight="1" x14ac:dyDescent="0.25">
      <c r="B66" s="92" t="s">
        <v>202</v>
      </c>
      <c r="C66" s="140">
        <v>452393</v>
      </c>
      <c r="D66" s="93"/>
      <c r="E66" s="266" t="s">
        <v>44</v>
      </c>
      <c r="F66" s="267" t="s">
        <v>277</v>
      </c>
      <c r="G66" s="268" t="s">
        <v>278</v>
      </c>
      <c r="H66" s="269">
        <v>2001</v>
      </c>
      <c r="I66" s="131" t="s">
        <v>127</v>
      </c>
      <c r="J66" s="266" t="s">
        <v>44</v>
      </c>
      <c r="K66" s="270">
        <v>48.3</v>
      </c>
      <c r="L66" s="271">
        <v>28</v>
      </c>
      <c r="M66" s="272">
        <v>31</v>
      </c>
      <c r="N66" s="273">
        <v>33</v>
      </c>
      <c r="O66" s="135">
        <f t="shared" si="32"/>
        <v>33</v>
      </c>
      <c r="P66" s="271">
        <v>36</v>
      </c>
      <c r="Q66" s="272">
        <v>40</v>
      </c>
      <c r="R66" s="276">
        <v>-43</v>
      </c>
      <c r="S66" s="135">
        <f t="shared" si="33"/>
        <v>40</v>
      </c>
      <c r="T66" s="274">
        <f t="shared" ref="T66:T67" si="54">IF(E66="","",O66+S66)</f>
        <v>73</v>
      </c>
      <c r="U66" s="264" t="str">
        <f t="shared" si="35"/>
        <v>REG + 8</v>
      </c>
      <c r="V66" s="264" t="str">
        <f>IF(E66=0," ",IF(E66="H",IF(H66&lt;2000,VLOOKUP(K66,[3]Minimas!$A$15:$F$29,6),IF(AND(H66&gt;1999,H66&lt;2003),VLOOKUP(K66,[3]Minimas!$A$15:$F$29,5),IF(AND(H66&gt;2002,H66&lt;2005),VLOOKUP(K66,[3]Minimas!$A$15:$F$29,4),IF(AND(H66&gt;2004,H66&lt;2007),VLOOKUP(K66,[3]Minimas!$A$15:$F$29,3),VLOOKUP(K66,[3]Minimas!$A$15:$F$29,2))))),IF(H66&lt;2000,VLOOKUP(K66,[3]Minimas!$G$15:$L$29,6),IF(AND(H66&gt;1999,H66&lt;2003),VLOOKUP(K66,[3]Minimas!$G$15:$L$29,5),IF(AND(H66&gt;2002,H66&lt;2005),VLOOKUP(K66,[3]Minimas!$G$15:$L$29,4),IF(AND(H66&gt;2004,H66&lt;2007),VLOOKUP(K66,[3]Minimas!$G$15:$L$29,3),VLOOKUP(K66,[3]Minimas!$G$15:$L$29,2)))))))</f>
        <v>U20 F49</v>
      </c>
      <c r="W66" s="275">
        <f t="shared" si="53"/>
        <v>115.14346045566647</v>
      </c>
      <c r="X66" s="98">
        <v>43786</v>
      </c>
      <c r="Y66" s="96" t="s">
        <v>388</v>
      </c>
      <c r="Z66" s="129" t="s">
        <v>386</v>
      </c>
      <c r="AA66" s="134"/>
      <c r="AB66" s="103">
        <f>T66-HLOOKUP(V66,[3]Minimas!$C$3:$CD$12,2,FALSE)</f>
        <v>28</v>
      </c>
      <c r="AC66" s="103">
        <f>T66-HLOOKUP(V66,[3]Minimas!$C$3:$CD$12,3,FALSE)</f>
        <v>18</v>
      </c>
      <c r="AD66" s="103">
        <f>T66-HLOOKUP(V66,[3]Minimas!$C$3:$CD$12,4,FALSE)</f>
        <v>8</v>
      </c>
      <c r="AE66" s="103">
        <f>T66-HLOOKUP(V66,[3]Minimas!$C$3:$CD$12,5,FALSE)</f>
        <v>-4</v>
      </c>
      <c r="AF66" s="103">
        <f>T66-HLOOKUP(V66,[3]Minimas!$C$3:$CD$12,6,FALSE)</f>
        <v>-17</v>
      </c>
      <c r="AG66" s="103">
        <f>T66-HLOOKUP(V66,[3]Minimas!$C$3:$CD$12,7,FALSE)</f>
        <v>-32</v>
      </c>
      <c r="AH66" s="103">
        <f>T66-HLOOKUP(V66,[3]Minimas!$C$3:$CD$12,8,FALSE)</f>
        <v>-47</v>
      </c>
      <c r="AI66" s="103">
        <f>T66-HLOOKUP(V66,[3]Minimas!$C$3:$CD$12,9,FALSE)</f>
        <v>-67</v>
      </c>
      <c r="AJ66" s="103">
        <f>T66-HLOOKUP(V66,[3]Minimas!$C$3:$CD$12,10,FALSE)</f>
        <v>-102</v>
      </c>
      <c r="AK66" s="104" t="str">
        <f t="shared" si="49"/>
        <v>REG +</v>
      </c>
      <c r="AL66" s="105"/>
      <c r="AM66" s="105" t="str">
        <f t="shared" si="50"/>
        <v>REG +</v>
      </c>
      <c r="AN66" s="105">
        <f t="shared" si="51"/>
        <v>8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35.1" customHeight="1" thickBot="1" x14ac:dyDescent="0.3">
      <c r="B67" s="92" t="s">
        <v>202</v>
      </c>
      <c r="C67" s="277">
        <v>454263</v>
      </c>
      <c r="D67" s="93"/>
      <c r="E67" s="278" t="s">
        <v>44</v>
      </c>
      <c r="F67" s="279" t="s">
        <v>280</v>
      </c>
      <c r="G67" s="280" t="s">
        <v>387</v>
      </c>
      <c r="H67" s="281">
        <v>2003</v>
      </c>
      <c r="I67" s="131" t="s">
        <v>127</v>
      </c>
      <c r="J67" s="278" t="s">
        <v>44</v>
      </c>
      <c r="K67" s="282">
        <v>53.3</v>
      </c>
      <c r="L67" s="283">
        <v>27</v>
      </c>
      <c r="M67" s="284">
        <v>30</v>
      </c>
      <c r="N67" s="294">
        <v>-32</v>
      </c>
      <c r="O67" s="135">
        <f t="shared" si="32"/>
        <v>30</v>
      </c>
      <c r="P67" s="283">
        <v>36</v>
      </c>
      <c r="Q67" s="284">
        <v>39</v>
      </c>
      <c r="R67" s="285">
        <v>41</v>
      </c>
      <c r="S67" s="135">
        <f t="shared" si="33"/>
        <v>41</v>
      </c>
      <c r="T67" s="274">
        <f t="shared" si="54"/>
        <v>71</v>
      </c>
      <c r="U67" s="264" t="str">
        <f t="shared" si="35"/>
        <v>REG + 6</v>
      </c>
      <c r="V67" s="264" t="str">
        <f>IF(E67=0," ",IF(E67="H",IF(H67&lt;2000,VLOOKUP(K67,[3]Minimas!$A$15:$F$29,6),IF(AND(H67&gt;1999,H67&lt;2003),VLOOKUP(K67,[3]Minimas!$A$15:$F$29,5),IF(AND(H67&gt;2002,H67&lt;2005),VLOOKUP(K67,[3]Minimas!$A$15:$F$29,4),IF(AND(H67&gt;2004,H67&lt;2007),VLOOKUP(K67,[3]Minimas!$A$15:$F$29,3),VLOOKUP(K67,[3]Minimas!$A$15:$F$29,2))))),IF(H67&lt;2000,VLOOKUP(K67,[3]Minimas!$G$15:$L$29,6),IF(AND(H67&gt;1999,H67&lt;2003),VLOOKUP(K67,[3]Minimas!$G$15:$L$29,5),IF(AND(H67&gt;2002,H67&lt;2005),VLOOKUP(K67,[3]Minimas!$G$15:$L$29,4),IF(AND(H67&gt;2004,H67&lt;2007),VLOOKUP(K67,[3]Minimas!$G$15:$L$29,3),VLOOKUP(K67,[3]Minimas!$G$15:$L$29,2)))))))</f>
        <v>U17 F55</v>
      </c>
      <c r="W67" s="275">
        <f t="shared" si="53"/>
        <v>103.97198222608648</v>
      </c>
      <c r="X67" s="98">
        <v>43786</v>
      </c>
      <c r="Y67" s="96" t="s">
        <v>388</v>
      </c>
      <c r="Z67" s="129" t="s">
        <v>386</v>
      </c>
      <c r="AA67" s="134"/>
      <c r="AB67" s="103">
        <f>T67-HLOOKUP(V67,[3]Minimas!$C$3:$CD$12,2,FALSE)</f>
        <v>26</v>
      </c>
      <c r="AC67" s="103">
        <f>T67-HLOOKUP(V67,[3]Minimas!$C$3:$CD$12,3,FALSE)</f>
        <v>16</v>
      </c>
      <c r="AD67" s="103">
        <f>T67-HLOOKUP(V67,[3]Minimas!$C$3:$CD$12,4,FALSE)</f>
        <v>6</v>
      </c>
      <c r="AE67" s="103">
        <f>T67-HLOOKUP(V67,[3]Minimas!$C$3:$CD$12,5,FALSE)</f>
        <v>-6</v>
      </c>
      <c r="AF67" s="103">
        <f>T67-HLOOKUP(V67,[3]Minimas!$C$3:$CD$12,6,FALSE)</f>
        <v>-21</v>
      </c>
      <c r="AG67" s="103">
        <f>T67-HLOOKUP(V67,[3]Minimas!$C$3:$CD$12,7,FALSE)</f>
        <v>-34</v>
      </c>
      <c r="AH67" s="103">
        <f>T67-HLOOKUP(V67,[3]Minimas!$C$3:$CD$12,8,FALSE)</f>
        <v>-49</v>
      </c>
      <c r="AI67" s="103">
        <f>T67-HLOOKUP(V67,[3]Minimas!$C$3:$CD$12,9,FALSE)</f>
        <v>-64</v>
      </c>
      <c r="AJ67" s="103">
        <f>T67-HLOOKUP(V67,[3]Minimas!$C$3:$CD$12,10,FALSE)</f>
        <v>-119</v>
      </c>
      <c r="AK67" s="104" t="str">
        <f t="shared" si="49"/>
        <v>REG +</v>
      </c>
      <c r="AL67" s="105"/>
      <c r="AM67" s="105" t="str">
        <f t="shared" si="50"/>
        <v>REG +</v>
      </c>
      <c r="AN67" s="105">
        <f t="shared" si="51"/>
        <v>6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30" customHeight="1" x14ac:dyDescent="0.35">
      <c r="B68" s="92" t="s">
        <v>202</v>
      </c>
      <c r="C68" s="164">
        <v>402800</v>
      </c>
      <c r="D68" s="93"/>
      <c r="E68" s="160" t="s">
        <v>44</v>
      </c>
      <c r="F68" s="94" t="s">
        <v>308</v>
      </c>
      <c r="G68" s="94" t="s">
        <v>128</v>
      </c>
      <c r="H68" s="131">
        <v>2000</v>
      </c>
      <c r="I68" s="131" t="s">
        <v>127</v>
      </c>
      <c r="J68" s="163" t="s">
        <v>44</v>
      </c>
      <c r="K68" s="162">
        <v>48.9</v>
      </c>
      <c r="L68" s="221">
        <v>50</v>
      </c>
      <c r="M68" s="222">
        <v>53</v>
      </c>
      <c r="N68" s="223">
        <v>55</v>
      </c>
      <c r="O68" s="135">
        <f t="shared" ref="O68:O74" si="55">IF(E68="","",IF(MAXA(L68:N68)&lt;=0,0,MAXA(L68:N68)))</f>
        <v>55</v>
      </c>
      <c r="P68" s="227">
        <v>68</v>
      </c>
      <c r="Q68" s="228">
        <v>70</v>
      </c>
      <c r="R68" s="229">
        <v>-72</v>
      </c>
      <c r="S68" s="135">
        <f t="shared" ref="S68:S74" si="56">IF(E68="","",IF(MAXA(P68:R68)&lt;=0,0,MAXA(P68:R68)))</f>
        <v>70</v>
      </c>
      <c r="T68" s="136">
        <f t="shared" ref="T68:T74" si="57">IF(E68="","",IF(OR(O68=0,S68=0),0,O68+S68))</f>
        <v>125</v>
      </c>
      <c r="U68" s="137" t="str">
        <f t="shared" ref="U68:U74" si="58">+CONCATENATE(AM68," ",AN68)</f>
        <v>INTB + 5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>U20 F49</v>
      </c>
      <c r="W68" s="139">
        <f t="shared" ref="W68:W74" si="59">IF(E68=" "," ",IF(E68="H",10^(0.75194503*LOG(K68/175.508)^2)*T68,IF(E68="F",10^(0.783497476* LOG(K68/153.655)^2)*T68,"")))</f>
        <v>195.26581240208606</v>
      </c>
      <c r="X68" s="98">
        <v>43792</v>
      </c>
      <c r="Y68" s="96" t="s">
        <v>617</v>
      </c>
      <c r="Z68" s="129" t="s">
        <v>489</v>
      </c>
      <c r="AA68" s="132"/>
      <c r="AB68" s="103">
        <f>T68-HLOOKUP(V68,[1]Minimas!$C$3:$CD$12,2,FALSE)</f>
        <v>80</v>
      </c>
      <c r="AC68" s="103">
        <f>T68-HLOOKUP(V68,[1]Minimas!$C$3:$CD$12,3,FALSE)</f>
        <v>70</v>
      </c>
      <c r="AD68" s="103">
        <f>T68-HLOOKUP(V68,[1]Minimas!$C$3:$CD$12,4,FALSE)</f>
        <v>60</v>
      </c>
      <c r="AE68" s="103">
        <f>T68-HLOOKUP(V68,[1]Minimas!$C$3:$CD$12,5,FALSE)</f>
        <v>48</v>
      </c>
      <c r="AF68" s="103">
        <f>T68-HLOOKUP(V68,[1]Minimas!$C$3:$CD$12,6,FALSE)</f>
        <v>35</v>
      </c>
      <c r="AG68" s="103">
        <f>T68-HLOOKUP(V68,[1]Minimas!$C$3:$CD$12,7,FALSE)</f>
        <v>20</v>
      </c>
      <c r="AH68" s="103">
        <f>T68-HLOOKUP(V68,[1]Minimas!$C$3:$CD$12,8,FALSE)</f>
        <v>5</v>
      </c>
      <c r="AI68" s="103">
        <f>T68-HLOOKUP(V68,[1]Minimas!$C$3:$CD$12,9,FALSE)</f>
        <v>-15</v>
      </c>
      <c r="AJ68" s="103">
        <f>T68-HLOOKUP(V68,[1]Minimas!$C$3:$CD$12,10,FALSE)</f>
        <v>-50</v>
      </c>
      <c r="AK68" s="104" t="str">
        <f t="shared" ref="AK68:AK74" si="60">IF(E68=0," ",IF(AJ68&gt;=0,$AJ$5,IF(AI68&gt;=0,$AI$5,IF(AH68&gt;=0,$AH$5,IF(AG68&gt;=0,$AG$5,IF(AF68&gt;=0,$AF$5,IF(AE68&gt;=0,$AE$5,IF(AD68&gt;=0,$AD$5,IF(AC68&gt;=0,$AC$5,$AB$5)))))))))</f>
        <v>INTB +</v>
      </c>
      <c r="AL68" s="104"/>
      <c r="AM68" s="104" t="str">
        <f t="shared" ref="AM68:AM74" si="61">IF(AK68="","",AK68)</f>
        <v>INTB +</v>
      </c>
      <c r="AN68" s="104">
        <f t="shared" ref="AN68:AN74" si="62">IF(E68=0," ",IF(AJ68&gt;=0,AJ68,IF(AI68&gt;=0,AI68,IF(AH68&gt;=0,AH68,IF(AG68&gt;=0,AG68,IF(AF68&gt;=0,AF68,IF(AE68&gt;=0,AE68,IF(AD68&gt;=0,AD68,IF(AC68&gt;=0,AC68,AB68)))))))))</f>
        <v>5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35">
      <c r="B69" s="92" t="s">
        <v>202</v>
      </c>
      <c r="C69" s="164">
        <v>403855</v>
      </c>
      <c r="D69" s="93"/>
      <c r="E69" s="160" t="s">
        <v>44</v>
      </c>
      <c r="F69" s="94" t="s">
        <v>490</v>
      </c>
      <c r="G69" s="94" t="s">
        <v>135</v>
      </c>
      <c r="H69" s="131">
        <v>2000</v>
      </c>
      <c r="I69" s="131" t="s">
        <v>127</v>
      </c>
      <c r="J69" s="163" t="s">
        <v>44</v>
      </c>
      <c r="K69" s="162">
        <v>56.8</v>
      </c>
      <c r="L69" s="218">
        <v>52</v>
      </c>
      <c r="M69" s="219">
        <v>55</v>
      </c>
      <c r="N69" s="220">
        <v>57</v>
      </c>
      <c r="O69" s="135">
        <f t="shared" si="55"/>
        <v>57</v>
      </c>
      <c r="P69" s="224">
        <v>69</v>
      </c>
      <c r="Q69" s="225">
        <v>72</v>
      </c>
      <c r="R69" s="226">
        <v>74</v>
      </c>
      <c r="S69" s="135">
        <f t="shared" si="56"/>
        <v>74</v>
      </c>
      <c r="T69" s="136">
        <f t="shared" si="57"/>
        <v>131</v>
      </c>
      <c r="U69" s="137" t="str">
        <f t="shared" si="58"/>
        <v>NAT + 6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>U20 F59</v>
      </c>
      <c r="W69" s="139">
        <f t="shared" si="59"/>
        <v>183.4953395632821</v>
      </c>
      <c r="X69" s="98">
        <v>43792</v>
      </c>
      <c r="Y69" s="96" t="s">
        <v>617</v>
      </c>
      <c r="Z69" s="129" t="s">
        <v>489</v>
      </c>
      <c r="AA69" s="132"/>
      <c r="AB69" s="103">
        <f>T69-HLOOKUP(V69,[1]Minimas!$C$3:$CD$12,2,FALSE)</f>
        <v>76</v>
      </c>
      <c r="AC69" s="103">
        <f>T69-HLOOKUP(V69,[1]Minimas!$C$3:$CD$12,3,FALSE)</f>
        <v>61</v>
      </c>
      <c r="AD69" s="103">
        <f>T69-HLOOKUP(V69,[1]Minimas!$C$3:$CD$12,4,FALSE)</f>
        <v>49</v>
      </c>
      <c r="AE69" s="103">
        <f>T69-HLOOKUP(V69,[1]Minimas!$C$3:$CD$12,5,FALSE)</f>
        <v>36</v>
      </c>
      <c r="AF69" s="103">
        <f>T69-HLOOKUP(V69,[1]Minimas!$C$3:$CD$12,6,FALSE)</f>
        <v>21</v>
      </c>
      <c r="AG69" s="103">
        <f>T69-HLOOKUP(V69,[1]Minimas!$C$3:$CD$12,7,FALSE)</f>
        <v>6</v>
      </c>
      <c r="AH69" s="103">
        <f>T69-HLOOKUP(V69,[1]Minimas!$C$3:$CD$12,8,FALSE)</f>
        <v>-14</v>
      </c>
      <c r="AI69" s="103">
        <f>T69-HLOOKUP(V69,[1]Minimas!$C$3:$CD$12,9,FALSE)</f>
        <v>-34</v>
      </c>
      <c r="AJ69" s="103">
        <f>T69-HLOOKUP(V69,[1]Minimas!$C$3:$CD$12,10,FALSE)</f>
        <v>-69</v>
      </c>
      <c r="AK69" s="104" t="str">
        <f t="shared" si="60"/>
        <v>NAT +</v>
      </c>
      <c r="AL69" s="104"/>
      <c r="AM69" s="104" t="str">
        <f t="shared" si="61"/>
        <v>NAT +</v>
      </c>
      <c r="AN69" s="104">
        <f t="shared" si="62"/>
        <v>6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35">
      <c r="B70" s="92" t="s">
        <v>202</v>
      </c>
      <c r="C70" s="164">
        <v>383002</v>
      </c>
      <c r="D70" s="93"/>
      <c r="E70" s="160" t="s">
        <v>44</v>
      </c>
      <c r="F70" s="94" t="s">
        <v>129</v>
      </c>
      <c r="G70" s="94" t="s">
        <v>312</v>
      </c>
      <c r="H70" s="131">
        <v>1998</v>
      </c>
      <c r="I70" s="131" t="s">
        <v>127</v>
      </c>
      <c r="J70" s="163" t="s">
        <v>44</v>
      </c>
      <c r="K70" s="162">
        <v>51.1</v>
      </c>
      <c r="L70" s="218">
        <v>55</v>
      </c>
      <c r="M70" s="219">
        <v>58</v>
      </c>
      <c r="N70" s="220">
        <v>-60</v>
      </c>
      <c r="O70" s="135">
        <f t="shared" si="55"/>
        <v>58</v>
      </c>
      <c r="P70" s="224">
        <v>72</v>
      </c>
      <c r="Q70" s="225">
        <v>-75</v>
      </c>
      <c r="R70" s="226">
        <v>-76</v>
      </c>
      <c r="S70" s="135">
        <f t="shared" si="56"/>
        <v>72</v>
      </c>
      <c r="T70" s="136">
        <f t="shared" si="57"/>
        <v>130</v>
      </c>
      <c r="U70" s="137" t="str">
        <f t="shared" si="58"/>
        <v>FED + 7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>SE F55</v>
      </c>
      <c r="W70" s="139">
        <f t="shared" si="59"/>
        <v>196.36054408607876</v>
      </c>
      <c r="X70" s="98">
        <v>43792</v>
      </c>
      <c r="Y70" s="96" t="s">
        <v>617</v>
      </c>
      <c r="Z70" s="129" t="s">
        <v>489</v>
      </c>
      <c r="AA70" s="132"/>
      <c r="AB70" s="103">
        <f>T70-HLOOKUP(V70,[1]Minimas!$C$3:$CD$12,2,FALSE)</f>
        <v>70</v>
      </c>
      <c r="AC70" s="103">
        <f>T70-HLOOKUP(V70,[1]Minimas!$C$3:$CD$12,3,FALSE)</f>
        <v>55</v>
      </c>
      <c r="AD70" s="103">
        <f>T70-HLOOKUP(V70,[1]Minimas!$C$3:$CD$12,4,FALSE)</f>
        <v>43</v>
      </c>
      <c r="AE70" s="103">
        <f>T70-HLOOKUP(V70,[1]Minimas!$C$3:$CD$12,5,FALSE)</f>
        <v>28</v>
      </c>
      <c r="AF70" s="103">
        <f>T70-HLOOKUP(V70,[1]Minimas!$C$3:$CD$12,6,FALSE)</f>
        <v>7</v>
      </c>
      <c r="AG70" s="103">
        <f>T70-HLOOKUP(V70,[1]Minimas!$C$3:$CD$12,7,FALSE)</f>
        <v>-8</v>
      </c>
      <c r="AH70" s="103">
        <f>T70-HLOOKUP(V70,[1]Minimas!$C$3:$CD$12,8,FALSE)</f>
        <v>-25</v>
      </c>
      <c r="AI70" s="103">
        <f>T70-HLOOKUP(V70,[1]Minimas!$C$3:$CD$12,9,FALSE)</f>
        <v>-45</v>
      </c>
      <c r="AJ70" s="103">
        <f>T70-HLOOKUP(V70,[1]Minimas!$C$3:$CD$12,10,FALSE)</f>
        <v>-60</v>
      </c>
      <c r="AK70" s="104" t="str">
        <f t="shared" si="60"/>
        <v>FED +</v>
      </c>
      <c r="AL70" s="104"/>
      <c r="AM70" s="104" t="str">
        <f t="shared" si="61"/>
        <v>FED +</v>
      </c>
      <c r="AN70" s="104">
        <f t="shared" si="62"/>
        <v>7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35">
      <c r="B71" s="92" t="s">
        <v>202</v>
      </c>
      <c r="C71" s="164">
        <v>230430</v>
      </c>
      <c r="D71" s="93"/>
      <c r="E71" s="160" t="s">
        <v>44</v>
      </c>
      <c r="F71" s="94" t="s">
        <v>491</v>
      </c>
      <c r="G71" s="94" t="s">
        <v>492</v>
      </c>
      <c r="H71" s="131">
        <v>1991</v>
      </c>
      <c r="I71" s="131" t="s">
        <v>127</v>
      </c>
      <c r="J71" s="163" t="s">
        <v>44</v>
      </c>
      <c r="K71" s="162">
        <v>64.599999999999994</v>
      </c>
      <c r="L71" s="221">
        <v>59</v>
      </c>
      <c r="M71" s="222">
        <v>61</v>
      </c>
      <c r="N71" s="223">
        <v>63</v>
      </c>
      <c r="O71" s="135">
        <f t="shared" si="55"/>
        <v>63</v>
      </c>
      <c r="P71" s="227">
        <v>70</v>
      </c>
      <c r="Q71" s="228">
        <v>73</v>
      </c>
      <c r="R71" s="229">
        <v>-75</v>
      </c>
      <c r="S71" s="135">
        <f t="shared" si="56"/>
        <v>73</v>
      </c>
      <c r="T71" s="136">
        <f t="shared" si="57"/>
        <v>136</v>
      </c>
      <c r="U71" s="137" t="str">
        <f t="shared" si="58"/>
        <v>IRG + 14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>SE F71</v>
      </c>
      <c r="W71" s="139">
        <f t="shared" si="59"/>
        <v>175.58678865766271</v>
      </c>
      <c r="X71" s="98">
        <v>43792</v>
      </c>
      <c r="Y71" s="96" t="s">
        <v>617</v>
      </c>
      <c r="Z71" s="129" t="s">
        <v>489</v>
      </c>
      <c r="AA71" s="132"/>
      <c r="AB71" s="103">
        <f>T71-HLOOKUP(V71,[1]Minimas!$C$3:$CD$12,2,FALSE)</f>
        <v>61</v>
      </c>
      <c r="AC71" s="103">
        <f>T71-HLOOKUP(V71,[1]Minimas!$C$3:$CD$12,3,FALSE)</f>
        <v>46</v>
      </c>
      <c r="AD71" s="103">
        <f>T71-HLOOKUP(V71,[1]Minimas!$C$3:$CD$12,4,FALSE)</f>
        <v>29</v>
      </c>
      <c r="AE71" s="103">
        <f>T71-HLOOKUP(V71,[1]Minimas!$C$3:$CD$12,5,FALSE)</f>
        <v>14</v>
      </c>
      <c r="AF71" s="103">
        <f>T71-HLOOKUP(V71,[1]Minimas!$C$3:$CD$12,6,FALSE)</f>
        <v>-6</v>
      </c>
      <c r="AG71" s="103">
        <f>T71-HLOOKUP(V71,[1]Minimas!$C$3:$CD$12,7,FALSE)</f>
        <v>-29</v>
      </c>
      <c r="AH71" s="103">
        <f>T71-HLOOKUP(V71,[1]Minimas!$C$3:$CD$12,8,FALSE)</f>
        <v>-49</v>
      </c>
      <c r="AI71" s="103">
        <f>T71-HLOOKUP(V71,[1]Minimas!$C$3:$CD$12,9,FALSE)</f>
        <v>-69</v>
      </c>
      <c r="AJ71" s="103">
        <f>T71-HLOOKUP(V71,[1]Minimas!$C$3:$CD$12,10,FALSE)</f>
        <v>-89</v>
      </c>
      <c r="AK71" s="104" t="str">
        <f t="shared" si="60"/>
        <v>IRG +</v>
      </c>
      <c r="AL71" s="104"/>
      <c r="AM71" s="104" t="str">
        <f t="shared" si="61"/>
        <v>IRG +</v>
      </c>
      <c r="AN71" s="104">
        <f t="shared" si="62"/>
        <v>14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thickBot="1" x14ac:dyDescent="0.4">
      <c r="B72" s="92" t="s">
        <v>202</v>
      </c>
      <c r="C72" s="164">
        <v>454960</v>
      </c>
      <c r="D72" s="93"/>
      <c r="E72" s="160" t="s">
        <v>44</v>
      </c>
      <c r="F72" s="94" t="s">
        <v>328</v>
      </c>
      <c r="G72" s="94" t="s">
        <v>329</v>
      </c>
      <c r="H72" s="131">
        <v>1997</v>
      </c>
      <c r="I72" s="131" t="s">
        <v>330</v>
      </c>
      <c r="J72" s="163" t="s">
        <v>44</v>
      </c>
      <c r="K72" s="162">
        <v>62.7</v>
      </c>
      <c r="L72" s="218">
        <v>50</v>
      </c>
      <c r="M72" s="219">
        <v>53</v>
      </c>
      <c r="N72" s="220">
        <v>-55</v>
      </c>
      <c r="O72" s="135">
        <f t="shared" si="55"/>
        <v>53</v>
      </c>
      <c r="P72" s="224">
        <v>70</v>
      </c>
      <c r="Q72" s="225">
        <v>73</v>
      </c>
      <c r="R72" s="226">
        <v>-75</v>
      </c>
      <c r="S72" s="135">
        <f t="shared" si="56"/>
        <v>73</v>
      </c>
      <c r="T72" s="136">
        <f t="shared" si="57"/>
        <v>126</v>
      </c>
      <c r="U72" s="137" t="str">
        <f t="shared" si="58"/>
        <v>IRG + 9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>SE F64</v>
      </c>
      <c r="W72" s="139">
        <f t="shared" si="59"/>
        <v>165.61527513852303</v>
      </c>
      <c r="X72" s="98">
        <v>43792</v>
      </c>
      <c r="Y72" s="96" t="s">
        <v>617</v>
      </c>
      <c r="Z72" s="129" t="s">
        <v>614</v>
      </c>
      <c r="AA72" s="132"/>
      <c r="AB72" s="103">
        <f>T72-HLOOKUP(V72,[1]Minimas!$C$3:$CD$12,2,FALSE)</f>
        <v>56</v>
      </c>
      <c r="AC72" s="103">
        <f>T72-HLOOKUP(V72,[1]Minimas!$C$3:$CD$12,3,FALSE)</f>
        <v>41</v>
      </c>
      <c r="AD72" s="103">
        <f>T72-HLOOKUP(V72,[1]Minimas!$C$3:$CD$12,4,FALSE)</f>
        <v>26</v>
      </c>
      <c r="AE72" s="103">
        <f>T72-HLOOKUP(V72,[1]Minimas!$C$3:$CD$12,5,FALSE)</f>
        <v>9</v>
      </c>
      <c r="AF72" s="103">
        <f>T72-HLOOKUP(V72,[1]Minimas!$C$3:$CD$12,6,FALSE)</f>
        <v>-11</v>
      </c>
      <c r="AG72" s="103">
        <f>T72-HLOOKUP(V72,[1]Minimas!$C$3:$CD$12,7,FALSE)</f>
        <v>-29</v>
      </c>
      <c r="AH72" s="103">
        <f>T72-HLOOKUP(V72,[1]Minimas!$C$3:$CD$12,8,FALSE)</f>
        <v>-49</v>
      </c>
      <c r="AI72" s="103">
        <f>T72-HLOOKUP(V72,[1]Minimas!$C$3:$CD$12,9,FALSE)</f>
        <v>-69</v>
      </c>
      <c r="AJ72" s="103">
        <f>T72-HLOOKUP(V72,[1]Minimas!$C$3:$CD$12,10,FALSE)</f>
        <v>-84</v>
      </c>
      <c r="AK72" s="104" t="str">
        <f t="shared" si="60"/>
        <v>IRG +</v>
      </c>
      <c r="AL72" s="104"/>
      <c r="AM72" s="104" t="str">
        <f t="shared" si="61"/>
        <v>IRG +</v>
      </c>
      <c r="AN72" s="104">
        <f t="shared" si="62"/>
        <v>9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30" customHeight="1" x14ac:dyDescent="0.25">
      <c r="B73" s="92" t="s">
        <v>202</v>
      </c>
      <c r="C73" s="251">
        <v>455966</v>
      </c>
      <c r="D73" s="348"/>
      <c r="E73" s="369" t="s">
        <v>44</v>
      </c>
      <c r="F73" s="370" t="s">
        <v>503</v>
      </c>
      <c r="G73" s="371" t="s">
        <v>504</v>
      </c>
      <c r="H73" s="372">
        <v>2006</v>
      </c>
      <c r="I73" s="373" t="s">
        <v>227</v>
      </c>
      <c r="J73" s="374"/>
      <c r="K73" s="375">
        <v>46.5</v>
      </c>
      <c r="L73" s="298">
        <v>15</v>
      </c>
      <c r="M73" s="299">
        <v>18</v>
      </c>
      <c r="N73" s="376">
        <v>-20</v>
      </c>
      <c r="O73" s="135">
        <f t="shared" si="55"/>
        <v>18</v>
      </c>
      <c r="P73" s="298">
        <v>20</v>
      </c>
      <c r="Q73" s="299">
        <v>23</v>
      </c>
      <c r="R73" s="299">
        <v>26</v>
      </c>
      <c r="S73" s="135">
        <f t="shared" si="56"/>
        <v>26</v>
      </c>
      <c r="T73" s="136">
        <f t="shared" si="57"/>
        <v>44</v>
      </c>
      <c r="U73" s="137" t="str">
        <f t="shared" si="58"/>
        <v>DPT + 4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>U15 F49</v>
      </c>
      <c r="W73" s="139">
        <f t="shared" si="59"/>
        <v>71.543895974013566</v>
      </c>
      <c r="X73" s="97">
        <v>43806</v>
      </c>
      <c r="Y73" s="99" t="s">
        <v>501</v>
      </c>
      <c r="Z73" s="216" t="s">
        <v>502</v>
      </c>
      <c r="AA73" s="132"/>
      <c r="AB73" s="103">
        <f>T73-HLOOKUP(V73,[1]Minimas!$C$3:$CD$12,2,FALSE)</f>
        <v>14</v>
      </c>
      <c r="AC73" s="103">
        <f>T73-HLOOKUP(V73,[1]Minimas!$C$3:$CD$12,3,FALSE)</f>
        <v>4</v>
      </c>
      <c r="AD73" s="103">
        <f>T73-HLOOKUP(V73,[1]Minimas!$C$3:$CD$12,4,FALSE)</f>
        <v>-6</v>
      </c>
      <c r="AE73" s="103">
        <f>T73-HLOOKUP(V73,[1]Minimas!$C$3:$CD$12,5,FALSE)</f>
        <v>-16</v>
      </c>
      <c r="AF73" s="103">
        <f>T73-HLOOKUP(V73,[1]Minimas!$C$3:$CD$12,6,FALSE)</f>
        <v>-28</v>
      </c>
      <c r="AG73" s="103">
        <f>T73-HLOOKUP(V73,[1]Minimas!$C$3:$CD$12,7,FALSE)</f>
        <v>-41</v>
      </c>
      <c r="AH73" s="103">
        <f>T73-HLOOKUP(V73,[1]Minimas!$C$3:$CD$12,8,FALSE)</f>
        <v>-56</v>
      </c>
      <c r="AI73" s="103">
        <f>T73-HLOOKUP(V73,[1]Minimas!$C$3:$CD$12,9,FALSE)</f>
        <v>-71</v>
      </c>
      <c r="AJ73" s="103">
        <f>T73-HLOOKUP(V73,[1]Minimas!$C$3:$CD$12,10,FALSE)</f>
        <v>-131</v>
      </c>
      <c r="AK73" s="104" t="str">
        <f t="shared" si="60"/>
        <v>DPT +</v>
      </c>
      <c r="AL73" s="104"/>
      <c r="AM73" s="104" t="str">
        <f t="shared" si="61"/>
        <v>DPT +</v>
      </c>
      <c r="AN73" s="104">
        <f t="shared" si="62"/>
        <v>4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5">
      <c r="B74" s="92" t="s">
        <v>202</v>
      </c>
      <c r="C74" s="140">
        <v>457390</v>
      </c>
      <c r="D74" s="141"/>
      <c r="E74" s="142" t="s">
        <v>44</v>
      </c>
      <c r="F74" s="143" t="s">
        <v>505</v>
      </c>
      <c r="G74" s="144" t="s">
        <v>506</v>
      </c>
      <c r="H74" s="145">
        <v>2005</v>
      </c>
      <c r="I74" s="351" t="s">
        <v>507</v>
      </c>
      <c r="J74" s="146"/>
      <c r="K74" s="147">
        <v>60.4</v>
      </c>
      <c r="L74" s="149">
        <v>40</v>
      </c>
      <c r="M74" s="150">
        <v>43</v>
      </c>
      <c r="N74" s="150">
        <v>45</v>
      </c>
      <c r="O74" s="135">
        <f t="shared" si="55"/>
        <v>45</v>
      </c>
      <c r="P74" s="149">
        <v>50</v>
      </c>
      <c r="Q74" s="150">
        <v>55</v>
      </c>
      <c r="R74" s="217">
        <v>-60</v>
      </c>
      <c r="S74" s="135">
        <f t="shared" si="56"/>
        <v>55</v>
      </c>
      <c r="T74" s="136">
        <f t="shared" si="57"/>
        <v>100</v>
      </c>
      <c r="U74" s="137" t="str">
        <f t="shared" si="58"/>
        <v>FED + 8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>U15 F64</v>
      </c>
      <c r="W74" s="139">
        <f t="shared" si="59"/>
        <v>134.53549671836984</v>
      </c>
      <c r="X74" s="97">
        <v>43806</v>
      </c>
      <c r="Y74" s="99" t="s">
        <v>501</v>
      </c>
      <c r="Z74" s="216" t="s">
        <v>502</v>
      </c>
      <c r="AA74" s="132"/>
      <c r="AB74" s="103">
        <f>T74-HLOOKUP(V74,[1]Minimas!$C$3:$CD$12,2,FALSE)</f>
        <v>55</v>
      </c>
      <c r="AC74" s="103">
        <f>T74-HLOOKUP(V74,[1]Minimas!$C$3:$CD$12,3,FALSE)</f>
        <v>45</v>
      </c>
      <c r="AD74" s="103">
        <f>T74-HLOOKUP(V74,[1]Minimas!$C$3:$CD$12,4,FALSE)</f>
        <v>33</v>
      </c>
      <c r="AE74" s="103">
        <f>T74-HLOOKUP(V74,[1]Minimas!$C$3:$CD$12,5,FALSE)</f>
        <v>23</v>
      </c>
      <c r="AF74" s="103">
        <f>T74-HLOOKUP(V74,[1]Minimas!$C$3:$CD$12,6,FALSE)</f>
        <v>8</v>
      </c>
      <c r="AG74" s="103">
        <f>T74-HLOOKUP(V74,[1]Minimas!$C$3:$CD$12,7,FALSE)</f>
        <v>-5</v>
      </c>
      <c r="AH74" s="103">
        <f>T74-HLOOKUP(V74,[1]Minimas!$C$3:$CD$12,8,FALSE)</f>
        <v>-20</v>
      </c>
      <c r="AI74" s="103">
        <f>T74-HLOOKUP(V74,[1]Minimas!$C$3:$CD$12,9,FALSE)</f>
        <v>-35</v>
      </c>
      <c r="AJ74" s="103">
        <f>T74-HLOOKUP(V74,[1]Minimas!$C$3:$CD$12,10,FALSE)</f>
        <v>-110</v>
      </c>
      <c r="AK74" s="104" t="str">
        <f t="shared" si="60"/>
        <v>FED +</v>
      </c>
      <c r="AL74" s="104"/>
      <c r="AM74" s="104" t="str">
        <f t="shared" si="61"/>
        <v>FED +</v>
      </c>
      <c r="AN74" s="104">
        <f t="shared" si="62"/>
        <v>8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.95" customHeight="1" x14ac:dyDescent="0.25">
      <c r="B75" s="92" t="s">
        <v>202</v>
      </c>
      <c r="C75" s="140">
        <v>423149</v>
      </c>
      <c r="D75" s="141"/>
      <c r="E75" s="142" t="s">
        <v>44</v>
      </c>
      <c r="F75" s="143" t="s">
        <v>471</v>
      </c>
      <c r="G75" s="144" t="s">
        <v>508</v>
      </c>
      <c r="H75" s="145">
        <v>2005</v>
      </c>
      <c r="I75" s="351" t="s">
        <v>227</v>
      </c>
      <c r="J75" s="146"/>
      <c r="K75" s="147">
        <v>81</v>
      </c>
      <c r="L75" s="149">
        <v>47</v>
      </c>
      <c r="M75" s="150">
        <v>51</v>
      </c>
      <c r="N75" s="217">
        <v>-53</v>
      </c>
      <c r="O75" s="135">
        <f t="shared" ref="O75:O134" si="63">IF(E75="","",IF(MAXA(L75:N75)&lt;=0,0,MAXA(L75:N75)))</f>
        <v>51</v>
      </c>
      <c r="P75" s="149">
        <v>58</v>
      </c>
      <c r="Q75" s="150">
        <v>62</v>
      </c>
      <c r="R75" s="217">
        <v>-66</v>
      </c>
      <c r="S75" s="135">
        <f t="shared" ref="S75:S134" si="64">IF(E75="","",IF(MAXA(P75:R75)&lt;=0,0,MAXA(P75:R75)))</f>
        <v>62</v>
      </c>
      <c r="T75" s="136">
        <f t="shared" ref="T75:T134" si="65">IF(E75="","",IF(OR(O75=0,S75=0),0,O75+S75))</f>
        <v>113</v>
      </c>
      <c r="U75" s="137" t="str">
        <f t="shared" ref="U75:U134" si="66">+CONCATENATE(AM75," ",AN75)</f>
        <v>FED + 11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>U15 F81</v>
      </c>
      <c r="W75" s="139">
        <f t="shared" ref="W75:W134" si="67">IF(E75=" "," ",IF(E75="H",10^(0.75194503*LOG(K75/175.508)^2)*T75,IF(E75="F",10^(0.783497476* LOG(K75/153.655)^2)*T75,"")))</f>
        <v>129.91435273041699</v>
      </c>
      <c r="X75" s="97">
        <v>43806</v>
      </c>
      <c r="Y75" s="99" t="s">
        <v>501</v>
      </c>
      <c r="Z75" s="216" t="s">
        <v>502</v>
      </c>
      <c r="AA75" s="132"/>
      <c r="AB75" s="103">
        <f>T75-HLOOKUP(V75,[1]Minimas!$C$3:$CD$12,2,FALSE)</f>
        <v>56</v>
      </c>
      <c r="AC75" s="103">
        <f>T75-HLOOKUP(V75,[1]Minimas!$C$3:$CD$12,3,FALSE)</f>
        <v>46</v>
      </c>
      <c r="AD75" s="103">
        <f>T75-HLOOKUP(V75,[1]Minimas!$C$3:$CD$12,4,FALSE)</f>
        <v>36</v>
      </c>
      <c r="AE75" s="103">
        <f>T75-HLOOKUP(V75,[1]Minimas!$C$3:$CD$12,5,FALSE)</f>
        <v>26</v>
      </c>
      <c r="AF75" s="103">
        <f>T75-HLOOKUP(V75,[1]Minimas!$C$3:$CD$12,6,FALSE)</f>
        <v>11</v>
      </c>
      <c r="AG75" s="103">
        <f>T75-HLOOKUP(V75,[1]Minimas!$C$3:$CD$12,7,FALSE)</f>
        <v>-4</v>
      </c>
      <c r="AH75" s="103">
        <f>T75-HLOOKUP(V75,[1]Minimas!$C$3:$CD$12,8,FALSE)</f>
        <v>-19</v>
      </c>
      <c r="AI75" s="103">
        <f>T75-HLOOKUP(V75,[1]Minimas!$C$3:$CD$12,9,FALSE)</f>
        <v>-34</v>
      </c>
      <c r="AJ75" s="103">
        <f>T75-HLOOKUP(V75,[1]Minimas!$C$3:$CD$12,10,FALSE)</f>
        <v>-117</v>
      </c>
      <c r="AK75" s="104" t="str">
        <f t="shared" ref="AK75:AK134" si="68">IF(E75=0," ",IF(AJ75&gt;=0,$AJ$5,IF(AI75&gt;=0,$AI$5,IF(AH75&gt;=0,$AH$5,IF(AG75&gt;=0,$AG$5,IF(AF75&gt;=0,$AF$5,IF(AE75&gt;=0,$AE$5,IF(AD75&gt;=0,$AD$5,IF(AC75&gt;=0,$AC$5,$AB$5)))))))))</f>
        <v>FED +</v>
      </c>
      <c r="AL75" s="104"/>
      <c r="AM75" s="104" t="str">
        <f t="shared" ref="AM75:AM134" si="69">IF(AK75="","",AK75)</f>
        <v>FED +</v>
      </c>
      <c r="AN75" s="104">
        <f t="shared" ref="AN75:AN134" si="70">IF(E75=0," ",IF(AJ75&gt;=0,AJ75,IF(AI75&gt;=0,AI75,IF(AH75&gt;=0,AH75,IF(AG75&gt;=0,AG75,IF(AF75&gt;=0,AF75,IF(AE75&gt;=0,AE75,IF(AD75&gt;=0,AD75,IF(AC75&gt;=0,AC75,AB75)))))))))</f>
        <v>11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.95" customHeight="1" x14ac:dyDescent="0.25">
      <c r="B76" s="92" t="s">
        <v>202</v>
      </c>
      <c r="C76" s="140">
        <v>454020</v>
      </c>
      <c r="D76" s="141"/>
      <c r="E76" s="362" t="s">
        <v>44</v>
      </c>
      <c r="F76" s="143" t="s">
        <v>279</v>
      </c>
      <c r="G76" s="144" t="s">
        <v>136</v>
      </c>
      <c r="H76" s="145">
        <v>2003</v>
      </c>
      <c r="I76" s="351" t="s">
        <v>226</v>
      </c>
      <c r="J76" s="146"/>
      <c r="K76" s="147">
        <v>60.5</v>
      </c>
      <c r="L76" s="149">
        <v>33</v>
      </c>
      <c r="M76" s="217">
        <v>-36</v>
      </c>
      <c r="N76" s="150">
        <v>36</v>
      </c>
      <c r="O76" s="135">
        <f t="shared" si="63"/>
        <v>36</v>
      </c>
      <c r="P76" s="149">
        <v>45</v>
      </c>
      <c r="Q76" s="150">
        <v>50</v>
      </c>
      <c r="R76" s="150">
        <v>53</v>
      </c>
      <c r="S76" s="135">
        <f t="shared" si="64"/>
        <v>53</v>
      </c>
      <c r="T76" s="136">
        <f t="shared" si="65"/>
        <v>89</v>
      </c>
      <c r="U76" s="137" t="str">
        <f t="shared" si="66"/>
        <v>IRG + 2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>U17 F64</v>
      </c>
      <c r="W76" s="139">
        <f t="shared" si="67"/>
        <v>119.61090614718368</v>
      </c>
      <c r="X76" s="97">
        <v>43806</v>
      </c>
      <c r="Y76" s="99" t="s">
        <v>501</v>
      </c>
      <c r="Z76" s="216" t="s">
        <v>502</v>
      </c>
      <c r="AA76" s="132"/>
      <c r="AB76" s="103">
        <f>T76-HLOOKUP(V76,[1]Minimas!$C$3:$CD$12,2,FALSE)</f>
        <v>34</v>
      </c>
      <c r="AC76" s="103">
        <f>T76-HLOOKUP(V76,[1]Minimas!$C$3:$CD$12,3,FALSE)</f>
        <v>24</v>
      </c>
      <c r="AD76" s="103">
        <f>T76-HLOOKUP(V76,[1]Minimas!$C$3:$CD$12,4,FALSE)</f>
        <v>14</v>
      </c>
      <c r="AE76" s="103">
        <f>T76-HLOOKUP(V76,[1]Minimas!$C$3:$CD$12,5,FALSE)</f>
        <v>2</v>
      </c>
      <c r="AF76" s="103">
        <f>T76-HLOOKUP(V76,[1]Minimas!$C$3:$CD$12,6,FALSE)</f>
        <v>-13</v>
      </c>
      <c r="AG76" s="103">
        <f>T76-HLOOKUP(V76,[1]Minimas!$C$3:$CD$12,7,FALSE)</f>
        <v>-26</v>
      </c>
      <c r="AH76" s="103">
        <f>T76-HLOOKUP(V76,[1]Minimas!$C$3:$CD$12,8,FALSE)</f>
        <v>-41</v>
      </c>
      <c r="AI76" s="103">
        <f>T76-HLOOKUP(V76,[1]Minimas!$C$3:$CD$12,9,FALSE)</f>
        <v>-56</v>
      </c>
      <c r="AJ76" s="103">
        <f>T76-HLOOKUP(V76,[1]Minimas!$C$3:$CD$12,10,FALSE)</f>
        <v>-121</v>
      </c>
      <c r="AK76" s="104" t="str">
        <f t="shared" si="68"/>
        <v>IRG +</v>
      </c>
      <c r="AL76" s="104"/>
      <c r="AM76" s="104" t="str">
        <f t="shared" si="69"/>
        <v>IRG +</v>
      </c>
      <c r="AN76" s="104">
        <f t="shared" si="70"/>
        <v>2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30.95" customHeight="1" x14ac:dyDescent="0.25">
      <c r="B77" s="92" t="s">
        <v>202</v>
      </c>
      <c r="C77" s="140">
        <v>450855</v>
      </c>
      <c r="D77" s="141"/>
      <c r="E77" s="362" t="s">
        <v>44</v>
      </c>
      <c r="F77" s="143" t="s">
        <v>219</v>
      </c>
      <c r="G77" s="144" t="s">
        <v>275</v>
      </c>
      <c r="H77" s="145">
        <v>2002</v>
      </c>
      <c r="I77" s="351" t="s">
        <v>226</v>
      </c>
      <c r="J77" s="146"/>
      <c r="K77" s="147">
        <v>67.599999999999994</v>
      </c>
      <c r="L77" s="149">
        <v>46</v>
      </c>
      <c r="M77" s="150">
        <v>50</v>
      </c>
      <c r="N77" s="150">
        <v>52</v>
      </c>
      <c r="O77" s="135">
        <f t="shared" si="63"/>
        <v>52</v>
      </c>
      <c r="P77" s="149">
        <v>57</v>
      </c>
      <c r="Q77" s="150">
        <v>60</v>
      </c>
      <c r="R77" s="150">
        <v>63</v>
      </c>
      <c r="S77" s="135">
        <f t="shared" si="64"/>
        <v>63</v>
      </c>
      <c r="T77" s="136">
        <f t="shared" si="65"/>
        <v>115</v>
      </c>
      <c r="U77" s="137" t="str">
        <f t="shared" si="66"/>
        <v>IRG + 5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>U20 F71</v>
      </c>
      <c r="W77" s="139">
        <f t="shared" si="67"/>
        <v>144.65390736219248</v>
      </c>
      <c r="X77" s="97">
        <v>43806</v>
      </c>
      <c r="Y77" s="99" t="s">
        <v>501</v>
      </c>
      <c r="Z77" s="216" t="s">
        <v>502</v>
      </c>
      <c r="AA77" s="132"/>
      <c r="AB77" s="103">
        <f>T77-HLOOKUP(V77,[1]Minimas!$C$3:$CD$12,2,FALSE)</f>
        <v>50</v>
      </c>
      <c r="AC77" s="103">
        <f>T77-HLOOKUP(V77,[1]Minimas!$C$3:$CD$12,3,FALSE)</f>
        <v>35</v>
      </c>
      <c r="AD77" s="103">
        <f>T77-HLOOKUP(V77,[1]Minimas!$C$3:$CD$12,4,FALSE)</f>
        <v>20</v>
      </c>
      <c r="AE77" s="103">
        <f>T77-HLOOKUP(V77,[1]Minimas!$C$3:$CD$12,5,FALSE)</f>
        <v>5</v>
      </c>
      <c r="AF77" s="103">
        <f>T77-HLOOKUP(V77,[1]Minimas!$C$3:$CD$12,6,FALSE)</f>
        <v>-8</v>
      </c>
      <c r="AG77" s="103">
        <f>T77-HLOOKUP(V77,[1]Minimas!$C$3:$CD$12,7,FALSE)</f>
        <v>-27</v>
      </c>
      <c r="AH77" s="103">
        <f>T77-HLOOKUP(V77,[1]Minimas!$C$3:$CD$12,8,FALSE)</f>
        <v>-47</v>
      </c>
      <c r="AI77" s="103">
        <f>T77-HLOOKUP(V77,[1]Minimas!$C$3:$CD$12,9,FALSE)</f>
        <v>-67</v>
      </c>
      <c r="AJ77" s="103">
        <f>T77-HLOOKUP(V77,[1]Minimas!$C$3:$CD$12,10,FALSE)</f>
        <v>-110</v>
      </c>
      <c r="AK77" s="104" t="str">
        <f t="shared" si="68"/>
        <v>IRG +</v>
      </c>
      <c r="AL77" s="104"/>
      <c r="AM77" s="104" t="str">
        <f t="shared" si="69"/>
        <v>IRG +</v>
      </c>
      <c r="AN77" s="104">
        <f t="shared" si="70"/>
        <v>5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5">
      <c r="B78" s="92" t="s">
        <v>202</v>
      </c>
      <c r="C78" s="140">
        <v>456478</v>
      </c>
      <c r="D78" s="141"/>
      <c r="E78" s="142" t="s">
        <v>44</v>
      </c>
      <c r="F78" s="143" t="s">
        <v>437</v>
      </c>
      <c r="G78" s="144" t="s">
        <v>509</v>
      </c>
      <c r="H78" s="145">
        <v>2000</v>
      </c>
      <c r="I78" s="351" t="s">
        <v>227</v>
      </c>
      <c r="J78" s="146"/>
      <c r="K78" s="147">
        <v>69</v>
      </c>
      <c r="L78" s="149">
        <v>38</v>
      </c>
      <c r="M78" s="150">
        <v>40</v>
      </c>
      <c r="N78" s="217">
        <v>-42</v>
      </c>
      <c r="O78" s="135">
        <f t="shared" si="63"/>
        <v>40</v>
      </c>
      <c r="P78" s="149">
        <v>56</v>
      </c>
      <c r="Q78" s="150">
        <v>60</v>
      </c>
      <c r="R78" s="150">
        <v>64</v>
      </c>
      <c r="S78" s="135">
        <f t="shared" si="64"/>
        <v>64</v>
      </c>
      <c r="T78" s="136">
        <f t="shared" si="65"/>
        <v>104</v>
      </c>
      <c r="U78" s="137" t="str">
        <f t="shared" si="66"/>
        <v>REG + 9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>U20 F71</v>
      </c>
      <c r="W78" s="139">
        <f t="shared" si="67"/>
        <v>129.34605564996323</v>
      </c>
      <c r="X78" s="97">
        <v>43806</v>
      </c>
      <c r="Y78" s="99" t="s">
        <v>501</v>
      </c>
      <c r="Z78" s="216" t="s">
        <v>502</v>
      </c>
      <c r="AA78" s="132"/>
      <c r="AB78" s="103">
        <f>T78-HLOOKUP(V78,[1]Minimas!$C$3:$CD$12,2,FALSE)</f>
        <v>39</v>
      </c>
      <c r="AC78" s="103">
        <f>T78-HLOOKUP(V78,[1]Minimas!$C$3:$CD$12,3,FALSE)</f>
        <v>24</v>
      </c>
      <c r="AD78" s="103">
        <f>T78-HLOOKUP(V78,[1]Minimas!$C$3:$CD$12,4,FALSE)</f>
        <v>9</v>
      </c>
      <c r="AE78" s="103">
        <f>T78-HLOOKUP(V78,[1]Minimas!$C$3:$CD$12,5,FALSE)</f>
        <v>-6</v>
      </c>
      <c r="AF78" s="103">
        <f>T78-HLOOKUP(V78,[1]Minimas!$C$3:$CD$12,6,FALSE)</f>
        <v>-19</v>
      </c>
      <c r="AG78" s="103">
        <f>T78-HLOOKUP(V78,[1]Minimas!$C$3:$CD$12,7,FALSE)</f>
        <v>-38</v>
      </c>
      <c r="AH78" s="103">
        <f>T78-HLOOKUP(V78,[1]Minimas!$C$3:$CD$12,8,FALSE)</f>
        <v>-58</v>
      </c>
      <c r="AI78" s="103">
        <f>T78-HLOOKUP(V78,[1]Minimas!$C$3:$CD$12,9,FALSE)</f>
        <v>-78</v>
      </c>
      <c r="AJ78" s="103">
        <f>T78-HLOOKUP(V78,[1]Minimas!$C$3:$CD$12,10,FALSE)</f>
        <v>-121</v>
      </c>
      <c r="AK78" s="104" t="str">
        <f t="shared" si="68"/>
        <v>REG +</v>
      </c>
      <c r="AL78" s="104"/>
      <c r="AM78" s="104" t="str">
        <f t="shared" si="69"/>
        <v>REG +</v>
      </c>
      <c r="AN78" s="104">
        <f t="shared" si="70"/>
        <v>9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30" customHeight="1" x14ac:dyDescent="0.25">
      <c r="B79" s="92" t="s">
        <v>202</v>
      </c>
      <c r="C79" s="140">
        <v>444311</v>
      </c>
      <c r="D79" s="141"/>
      <c r="E79" s="142" t="s">
        <v>44</v>
      </c>
      <c r="F79" s="143" t="s">
        <v>149</v>
      </c>
      <c r="G79" s="144" t="s">
        <v>304</v>
      </c>
      <c r="H79" s="145">
        <v>1992</v>
      </c>
      <c r="I79" s="351" t="s">
        <v>227</v>
      </c>
      <c r="J79" s="146" t="s">
        <v>41</v>
      </c>
      <c r="K79" s="147">
        <v>46</v>
      </c>
      <c r="L79" s="149">
        <v>28</v>
      </c>
      <c r="M79" s="150">
        <v>31</v>
      </c>
      <c r="N79" s="217">
        <v>-33</v>
      </c>
      <c r="O79" s="135">
        <f t="shared" si="63"/>
        <v>31</v>
      </c>
      <c r="P79" s="149">
        <v>40</v>
      </c>
      <c r="Q79" s="150">
        <v>43</v>
      </c>
      <c r="R79" s="217">
        <v>-45</v>
      </c>
      <c r="S79" s="135">
        <f t="shared" si="64"/>
        <v>43</v>
      </c>
      <c r="T79" s="136">
        <f t="shared" si="65"/>
        <v>74</v>
      </c>
      <c r="U79" s="137" t="str">
        <f t="shared" si="66"/>
        <v>DPT + 7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>SE F49</v>
      </c>
      <c r="W79" s="139">
        <f t="shared" si="67"/>
        <v>121.39142058016668</v>
      </c>
      <c r="X79" s="97">
        <v>43806</v>
      </c>
      <c r="Y79" s="99" t="s">
        <v>501</v>
      </c>
      <c r="Z79" s="216" t="s">
        <v>502</v>
      </c>
      <c r="AA79" s="132"/>
      <c r="AB79" s="103">
        <f>T79-HLOOKUP(V79,[1]Minimas!$C$3:$CD$12,2,FALSE)</f>
        <v>19</v>
      </c>
      <c r="AC79" s="103">
        <f>T79-HLOOKUP(V79,[1]Minimas!$C$3:$CD$12,3,FALSE)</f>
        <v>7</v>
      </c>
      <c r="AD79" s="103">
        <f>T79-HLOOKUP(V79,[1]Minimas!$C$3:$CD$12,4,FALSE)</f>
        <v>-6</v>
      </c>
      <c r="AE79" s="103">
        <f>T79-HLOOKUP(V79,[1]Minimas!$C$3:$CD$12,5,FALSE)</f>
        <v>-18</v>
      </c>
      <c r="AF79" s="103">
        <f>T79-HLOOKUP(V79,[1]Minimas!$C$3:$CD$12,6,FALSE)</f>
        <v>-33</v>
      </c>
      <c r="AG79" s="103">
        <f>T79-HLOOKUP(V79,[1]Minimas!$C$3:$CD$12,7,FALSE)</f>
        <v>-48</v>
      </c>
      <c r="AH79" s="103">
        <f>T79-HLOOKUP(V79,[1]Minimas!$C$3:$CD$12,8,FALSE)</f>
        <v>-66</v>
      </c>
      <c r="AI79" s="103">
        <f>T79-HLOOKUP(V79,[1]Minimas!$C$3:$CD$12,9,FALSE)</f>
        <v>-86</v>
      </c>
      <c r="AJ79" s="103">
        <f>T79-HLOOKUP(V79,[1]Minimas!$C$3:$CD$12,10,FALSE)</f>
        <v>-101</v>
      </c>
      <c r="AK79" s="104" t="str">
        <f t="shared" si="68"/>
        <v>DPT +</v>
      </c>
      <c r="AL79" s="104"/>
      <c r="AM79" s="104" t="str">
        <f t="shared" si="69"/>
        <v>DPT +</v>
      </c>
      <c r="AN79" s="104">
        <f t="shared" si="70"/>
        <v>7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s="133" customFormat="1" ht="30" customHeight="1" x14ac:dyDescent="0.25">
      <c r="B80" s="92" t="s">
        <v>202</v>
      </c>
      <c r="C80" s="140">
        <v>457282</v>
      </c>
      <c r="D80" s="141"/>
      <c r="E80" s="142" t="s">
        <v>44</v>
      </c>
      <c r="F80" s="143" t="s">
        <v>510</v>
      </c>
      <c r="G80" s="144" t="s">
        <v>511</v>
      </c>
      <c r="H80" s="145">
        <v>1997</v>
      </c>
      <c r="I80" s="351" t="s">
        <v>227</v>
      </c>
      <c r="J80" s="146"/>
      <c r="K80" s="147">
        <v>51.3</v>
      </c>
      <c r="L80" s="149">
        <v>30</v>
      </c>
      <c r="M80" s="217">
        <v>-33</v>
      </c>
      <c r="N80" s="150">
        <v>33</v>
      </c>
      <c r="O80" s="135">
        <f t="shared" si="63"/>
        <v>33</v>
      </c>
      <c r="P80" s="149">
        <v>47</v>
      </c>
      <c r="Q80" s="217">
        <v>-50</v>
      </c>
      <c r="R80" s="150">
        <v>51</v>
      </c>
      <c r="S80" s="135">
        <f t="shared" si="64"/>
        <v>51</v>
      </c>
      <c r="T80" s="136">
        <f t="shared" si="65"/>
        <v>84</v>
      </c>
      <c r="U80" s="137" t="str">
        <f t="shared" si="66"/>
        <v>DPT + 9</v>
      </c>
      <c r="V80" s="138" t="str">
        <f>IF(E80=0," ",IF(E80="H",IF(H80&lt;2000,VLOOKUP(K80,[1]Minimas!$A$15:$F$29,6),IF(AND(H80&gt;1999,H80&lt;2003),VLOOKUP(K80,[1]Minimas!$A$15:$F$29,5),IF(AND(H80&gt;2002,H80&lt;2005),VLOOKUP(K80,[1]Minimas!$A$15:$F$29,4),IF(AND(H80&gt;2004,H80&lt;2007),VLOOKUP(K80,[1]Minimas!$A$15:$F$29,3),VLOOKUP(K80,[1]Minimas!$A$15:$F$29,2))))),IF(H80&lt;2000,VLOOKUP(K80,[1]Minimas!$G$15:$L$29,6),IF(AND(H80&gt;1999,H80&lt;2003),VLOOKUP(K80,[1]Minimas!$G$15:$FL$29,5),IF(AND(H80&gt;2002,H80&lt;2005),VLOOKUP(K80,[1]Minimas!$G$15:$L$29,4),IF(AND(H80&gt;2004,H80&lt;2007),VLOOKUP(K80,[1]Minimas!$G$15:$L$29,3),VLOOKUP(K80,[1]Minimas!$G$15:$L$29,2)))))))</f>
        <v>SE F55</v>
      </c>
      <c r="W80" s="139">
        <f t="shared" si="67"/>
        <v>126.50899007314187</v>
      </c>
      <c r="X80" s="97">
        <v>43806</v>
      </c>
      <c r="Y80" s="99" t="s">
        <v>501</v>
      </c>
      <c r="Z80" s="216" t="s">
        <v>502</v>
      </c>
      <c r="AA80" s="132"/>
      <c r="AB80" s="103">
        <f>T80-HLOOKUP(V80,[1]Minimas!$C$3:$CD$12,2,FALSE)</f>
        <v>24</v>
      </c>
      <c r="AC80" s="103">
        <f>T80-HLOOKUP(V80,[1]Minimas!$C$3:$CD$12,3,FALSE)</f>
        <v>9</v>
      </c>
      <c r="AD80" s="103">
        <f>T80-HLOOKUP(V80,[1]Minimas!$C$3:$CD$12,4,FALSE)</f>
        <v>-3</v>
      </c>
      <c r="AE80" s="103">
        <f>T80-HLOOKUP(V80,[1]Minimas!$C$3:$CD$12,5,FALSE)</f>
        <v>-18</v>
      </c>
      <c r="AF80" s="103">
        <f>T80-HLOOKUP(V80,[1]Minimas!$C$3:$CD$12,6,FALSE)</f>
        <v>-39</v>
      </c>
      <c r="AG80" s="103">
        <f>T80-HLOOKUP(V80,[1]Minimas!$C$3:$CD$12,7,FALSE)</f>
        <v>-54</v>
      </c>
      <c r="AH80" s="103">
        <f>T80-HLOOKUP(V80,[1]Minimas!$C$3:$CD$12,8,FALSE)</f>
        <v>-71</v>
      </c>
      <c r="AI80" s="103">
        <f>T80-HLOOKUP(V80,[1]Minimas!$C$3:$CD$12,9,FALSE)</f>
        <v>-91</v>
      </c>
      <c r="AJ80" s="103">
        <f>T80-HLOOKUP(V80,[1]Minimas!$C$3:$CD$12,10,FALSE)</f>
        <v>-106</v>
      </c>
      <c r="AK80" s="104" t="str">
        <f t="shared" si="68"/>
        <v>DPT +</v>
      </c>
      <c r="AL80" s="104"/>
      <c r="AM80" s="104" t="str">
        <f t="shared" si="69"/>
        <v>DPT +</v>
      </c>
      <c r="AN80" s="104">
        <f t="shared" si="70"/>
        <v>9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</row>
    <row r="81" spans="2:124" s="133" customFormat="1" ht="30" customHeight="1" x14ac:dyDescent="0.25">
      <c r="B81" s="92" t="s">
        <v>202</v>
      </c>
      <c r="C81" s="140">
        <v>452216</v>
      </c>
      <c r="D81" s="141"/>
      <c r="E81" s="362" t="s">
        <v>44</v>
      </c>
      <c r="F81" s="143" t="s">
        <v>302</v>
      </c>
      <c r="G81" s="144" t="s">
        <v>303</v>
      </c>
      <c r="H81" s="145">
        <v>1992</v>
      </c>
      <c r="I81" s="351" t="s">
        <v>223</v>
      </c>
      <c r="J81" s="146"/>
      <c r="K81" s="147">
        <v>54.5</v>
      </c>
      <c r="L81" s="149">
        <v>40</v>
      </c>
      <c r="M81" s="150">
        <v>43</v>
      </c>
      <c r="N81" s="150">
        <v>45</v>
      </c>
      <c r="O81" s="135">
        <f t="shared" si="63"/>
        <v>45</v>
      </c>
      <c r="P81" s="250">
        <v>-55</v>
      </c>
      <c r="Q81" s="150">
        <v>56</v>
      </c>
      <c r="R81" s="150">
        <v>60</v>
      </c>
      <c r="S81" s="135">
        <f t="shared" si="64"/>
        <v>60</v>
      </c>
      <c r="T81" s="136">
        <f t="shared" si="65"/>
        <v>105</v>
      </c>
      <c r="U81" s="137" t="str">
        <f t="shared" si="66"/>
        <v>IRG + 3</v>
      </c>
      <c r="V81" s="138" t="str">
        <f>IF(E81=0," ",IF(E81="H",IF(H81&lt;2000,VLOOKUP(K81,[1]Minimas!$A$15:$F$29,6),IF(AND(H81&gt;1999,H81&lt;2003),VLOOKUP(K81,[1]Minimas!$A$15:$F$29,5),IF(AND(H81&gt;2002,H81&lt;2005),VLOOKUP(K81,[1]Minimas!$A$15:$F$29,4),IF(AND(H81&gt;2004,H81&lt;2007),VLOOKUP(K81,[1]Minimas!$A$15:$F$29,3),VLOOKUP(K81,[1]Minimas!$A$15:$F$29,2))))),IF(H81&lt;2000,VLOOKUP(K81,[1]Minimas!$G$15:$L$29,6),IF(AND(H81&gt;1999,H81&lt;2003),VLOOKUP(K81,[1]Minimas!$G$15:$FL$29,5),IF(AND(H81&gt;2002,H81&lt;2005),VLOOKUP(K81,[1]Minimas!$G$15:$L$29,4),IF(AND(H81&gt;2004,H81&lt;2007),VLOOKUP(K81,[1]Minimas!$G$15:$L$29,3),VLOOKUP(K81,[1]Minimas!$G$15:$L$29,2)))))))</f>
        <v>SE F55</v>
      </c>
      <c r="W81" s="139">
        <f t="shared" si="67"/>
        <v>151.33990780695271</v>
      </c>
      <c r="X81" s="97">
        <v>43806</v>
      </c>
      <c r="Y81" s="99" t="s">
        <v>501</v>
      </c>
      <c r="Z81" s="216" t="s">
        <v>502</v>
      </c>
      <c r="AA81" s="132"/>
      <c r="AB81" s="103">
        <f>T81-HLOOKUP(V81,[1]Minimas!$C$3:$CD$12,2,FALSE)</f>
        <v>45</v>
      </c>
      <c r="AC81" s="103">
        <f>T81-HLOOKUP(V81,[1]Minimas!$C$3:$CD$12,3,FALSE)</f>
        <v>30</v>
      </c>
      <c r="AD81" s="103">
        <f>T81-HLOOKUP(V81,[1]Minimas!$C$3:$CD$12,4,FALSE)</f>
        <v>18</v>
      </c>
      <c r="AE81" s="103">
        <f>T81-HLOOKUP(V81,[1]Minimas!$C$3:$CD$12,5,FALSE)</f>
        <v>3</v>
      </c>
      <c r="AF81" s="103">
        <f>T81-HLOOKUP(V81,[1]Minimas!$C$3:$CD$12,6,FALSE)</f>
        <v>-18</v>
      </c>
      <c r="AG81" s="103">
        <f>T81-HLOOKUP(V81,[1]Minimas!$C$3:$CD$12,7,FALSE)</f>
        <v>-33</v>
      </c>
      <c r="AH81" s="103">
        <f>T81-HLOOKUP(V81,[1]Minimas!$C$3:$CD$12,8,FALSE)</f>
        <v>-50</v>
      </c>
      <c r="AI81" s="103">
        <f>T81-HLOOKUP(V81,[1]Minimas!$C$3:$CD$12,9,FALSE)</f>
        <v>-70</v>
      </c>
      <c r="AJ81" s="103">
        <f>T81-HLOOKUP(V81,[1]Minimas!$C$3:$CD$12,10,FALSE)</f>
        <v>-85</v>
      </c>
      <c r="AK81" s="104" t="str">
        <f t="shared" si="68"/>
        <v>IRG +</v>
      </c>
      <c r="AL81" s="104"/>
      <c r="AM81" s="104" t="str">
        <f t="shared" si="69"/>
        <v>IRG +</v>
      </c>
      <c r="AN81" s="104">
        <f t="shared" si="70"/>
        <v>3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</row>
    <row r="82" spans="2:124" s="133" customFormat="1" ht="30" customHeight="1" x14ac:dyDescent="0.25">
      <c r="B82" s="92" t="s">
        <v>202</v>
      </c>
      <c r="C82" s="140">
        <v>452849</v>
      </c>
      <c r="D82" s="141"/>
      <c r="E82" s="362" t="s">
        <v>44</v>
      </c>
      <c r="F82" s="143" t="s">
        <v>148</v>
      </c>
      <c r="G82" s="144" t="s">
        <v>300</v>
      </c>
      <c r="H82" s="145">
        <v>1994</v>
      </c>
      <c r="I82" s="351" t="s">
        <v>223</v>
      </c>
      <c r="J82" s="146" t="s">
        <v>41</v>
      </c>
      <c r="K82" s="147">
        <v>58</v>
      </c>
      <c r="L82" s="149">
        <v>44</v>
      </c>
      <c r="M82" s="217">
        <v>-47</v>
      </c>
      <c r="N82" s="150">
        <v>47</v>
      </c>
      <c r="O82" s="135">
        <f t="shared" si="63"/>
        <v>47</v>
      </c>
      <c r="P82" s="149">
        <v>64</v>
      </c>
      <c r="Q82" s="150">
        <v>67</v>
      </c>
      <c r="R82" s="217">
        <v>-70</v>
      </c>
      <c r="S82" s="135">
        <f t="shared" si="64"/>
        <v>67</v>
      </c>
      <c r="T82" s="136">
        <f t="shared" si="65"/>
        <v>114</v>
      </c>
      <c r="U82" s="137" t="str">
        <f t="shared" si="66"/>
        <v>IRG + 7</v>
      </c>
      <c r="V82" s="138" t="str">
        <f>IF(E82=0," ",IF(E82="H",IF(H82&lt;2000,VLOOKUP(K82,[1]Minimas!$A$15:$F$29,6),IF(AND(H82&gt;1999,H82&lt;2003),VLOOKUP(K82,[1]Minimas!$A$15:$F$29,5),IF(AND(H82&gt;2002,H82&lt;2005),VLOOKUP(K82,[1]Minimas!$A$15:$F$29,4),IF(AND(H82&gt;2004,H82&lt;2007),VLOOKUP(K82,[1]Minimas!$A$15:$F$29,3),VLOOKUP(K82,[1]Minimas!$A$15:$F$29,2))))),IF(H82&lt;2000,VLOOKUP(K82,[1]Minimas!$G$15:$L$29,6),IF(AND(H82&gt;1999,H82&lt;2003),VLOOKUP(K82,[1]Minimas!$G$15:$FL$29,5),IF(AND(H82&gt;2002,H82&lt;2005),VLOOKUP(K82,[1]Minimas!$G$15:$L$29,4),IF(AND(H82&gt;2004,H82&lt;2007),VLOOKUP(K82,[1]Minimas!$G$15:$L$29,3),VLOOKUP(K82,[1]Minimas!$G$15:$L$29,2)))))))</f>
        <v>SE F59</v>
      </c>
      <c r="W82" s="139">
        <f t="shared" si="67"/>
        <v>157.46134743283039</v>
      </c>
      <c r="X82" s="97">
        <v>43806</v>
      </c>
      <c r="Y82" s="99" t="s">
        <v>501</v>
      </c>
      <c r="Z82" s="216" t="s">
        <v>502</v>
      </c>
      <c r="AA82" s="132"/>
      <c r="AB82" s="103">
        <f>T82-HLOOKUP(V82,[1]Minimas!$C$3:$CD$12,2,FALSE)</f>
        <v>49</v>
      </c>
      <c r="AC82" s="103">
        <f>T82-HLOOKUP(V82,[1]Minimas!$C$3:$CD$12,3,FALSE)</f>
        <v>34</v>
      </c>
      <c r="AD82" s="103">
        <f>T82-HLOOKUP(V82,[1]Minimas!$C$3:$CD$12,4,FALSE)</f>
        <v>22</v>
      </c>
      <c r="AE82" s="103">
        <f>T82-HLOOKUP(V82,[1]Minimas!$C$3:$CD$12,5,FALSE)</f>
        <v>7</v>
      </c>
      <c r="AF82" s="103">
        <f>T82-HLOOKUP(V82,[1]Minimas!$C$3:$CD$12,6,FALSE)</f>
        <v>-16</v>
      </c>
      <c r="AG82" s="103">
        <f>T82-HLOOKUP(V82,[1]Minimas!$C$3:$CD$12,7,FALSE)</f>
        <v>-31</v>
      </c>
      <c r="AH82" s="103">
        <f>T82-HLOOKUP(V82,[1]Minimas!$C$3:$CD$12,8,FALSE)</f>
        <v>-51</v>
      </c>
      <c r="AI82" s="103">
        <f>T82-HLOOKUP(V82,[1]Minimas!$C$3:$CD$12,9,FALSE)</f>
        <v>-71</v>
      </c>
      <c r="AJ82" s="103">
        <f>T82-HLOOKUP(V82,[1]Minimas!$C$3:$CD$12,10,FALSE)</f>
        <v>-86</v>
      </c>
      <c r="AK82" s="104" t="str">
        <f t="shared" si="68"/>
        <v>IRG +</v>
      </c>
      <c r="AL82" s="104"/>
      <c r="AM82" s="104" t="str">
        <f t="shared" si="69"/>
        <v>IRG +</v>
      </c>
      <c r="AN82" s="104">
        <f t="shared" si="70"/>
        <v>7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</row>
    <row r="83" spans="2:124" s="133" customFormat="1" ht="30" customHeight="1" x14ac:dyDescent="0.25">
      <c r="B83" s="92" t="s">
        <v>202</v>
      </c>
      <c r="C83" s="140">
        <v>445516</v>
      </c>
      <c r="D83" s="141"/>
      <c r="E83" s="362" t="s">
        <v>44</v>
      </c>
      <c r="F83" s="143" t="s">
        <v>299</v>
      </c>
      <c r="G83" s="144" t="s">
        <v>201</v>
      </c>
      <c r="H83" s="145">
        <v>1991</v>
      </c>
      <c r="I83" s="351" t="s">
        <v>223</v>
      </c>
      <c r="J83" s="146"/>
      <c r="K83" s="147">
        <v>58.7</v>
      </c>
      <c r="L83" s="149">
        <v>40</v>
      </c>
      <c r="M83" s="217">
        <v>-43</v>
      </c>
      <c r="N83" s="217">
        <v>-44</v>
      </c>
      <c r="O83" s="135">
        <f t="shared" si="63"/>
        <v>40</v>
      </c>
      <c r="P83" s="149">
        <v>50</v>
      </c>
      <c r="Q83" s="217">
        <v>-53</v>
      </c>
      <c r="R83" s="217">
        <v>-53</v>
      </c>
      <c r="S83" s="135">
        <f t="shared" si="64"/>
        <v>50</v>
      </c>
      <c r="T83" s="136">
        <f t="shared" si="65"/>
        <v>90</v>
      </c>
      <c r="U83" s="137" t="str">
        <f t="shared" si="66"/>
        <v>DPT + 10</v>
      </c>
      <c r="V83" s="138" t="str">
        <f>IF(E83=0," ",IF(E83="H",IF(H83&lt;2000,VLOOKUP(K83,[1]Minimas!$A$15:$F$29,6),IF(AND(H83&gt;1999,H83&lt;2003),VLOOKUP(K83,[1]Minimas!$A$15:$F$29,5),IF(AND(H83&gt;2002,H83&lt;2005),VLOOKUP(K83,[1]Minimas!$A$15:$F$29,4),IF(AND(H83&gt;2004,H83&lt;2007),VLOOKUP(K83,[1]Minimas!$A$15:$F$29,3),VLOOKUP(K83,[1]Minimas!$A$15:$F$29,2))))),IF(H83&lt;2000,VLOOKUP(K83,[1]Minimas!$G$15:$L$29,6),IF(AND(H83&gt;1999,H83&lt;2003),VLOOKUP(K83,[1]Minimas!$G$15:$FL$29,5),IF(AND(H83&gt;2002,H83&lt;2005),VLOOKUP(K83,[1]Minimas!$G$15:$L$29,4),IF(AND(H83&gt;2004,H83&lt;2007),VLOOKUP(K83,[1]Minimas!$G$15:$L$29,3),VLOOKUP(K83,[1]Minimas!$G$15:$L$29,2)))))))</f>
        <v>SE F59</v>
      </c>
      <c r="W83" s="139">
        <f t="shared" si="67"/>
        <v>123.33276237200987</v>
      </c>
      <c r="X83" s="97">
        <v>43806</v>
      </c>
      <c r="Y83" s="99" t="s">
        <v>501</v>
      </c>
      <c r="Z83" s="216" t="s">
        <v>502</v>
      </c>
      <c r="AA83" s="132"/>
      <c r="AB83" s="103">
        <f>T83-HLOOKUP(V83,[1]Minimas!$C$3:$CD$12,2,FALSE)</f>
        <v>25</v>
      </c>
      <c r="AC83" s="103">
        <f>T83-HLOOKUP(V83,[1]Minimas!$C$3:$CD$12,3,FALSE)</f>
        <v>10</v>
      </c>
      <c r="AD83" s="103">
        <f>T83-HLOOKUP(V83,[1]Minimas!$C$3:$CD$12,4,FALSE)</f>
        <v>-2</v>
      </c>
      <c r="AE83" s="103">
        <f>T83-HLOOKUP(V83,[1]Minimas!$C$3:$CD$12,5,FALSE)</f>
        <v>-17</v>
      </c>
      <c r="AF83" s="103">
        <f>T83-HLOOKUP(V83,[1]Minimas!$C$3:$CD$12,6,FALSE)</f>
        <v>-40</v>
      </c>
      <c r="AG83" s="103">
        <f>T83-HLOOKUP(V83,[1]Minimas!$C$3:$CD$12,7,FALSE)</f>
        <v>-55</v>
      </c>
      <c r="AH83" s="103">
        <f>T83-HLOOKUP(V83,[1]Minimas!$C$3:$CD$12,8,FALSE)</f>
        <v>-75</v>
      </c>
      <c r="AI83" s="103">
        <f>T83-HLOOKUP(V83,[1]Minimas!$C$3:$CD$12,9,FALSE)</f>
        <v>-95</v>
      </c>
      <c r="AJ83" s="103">
        <f>T83-HLOOKUP(V83,[1]Minimas!$C$3:$CD$12,10,FALSE)</f>
        <v>-110</v>
      </c>
      <c r="AK83" s="104" t="str">
        <f t="shared" si="68"/>
        <v>DPT +</v>
      </c>
      <c r="AL83" s="104"/>
      <c r="AM83" s="104" t="str">
        <f t="shared" si="69"/>
        <v>DPT +</v>
      </c>
      <c r="AN83" s="104">
        <f t="shared" si="70"/>
        <v>10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</row>
    <row r="84" spans="2:124" s="133" customFormat="1" ht="30" customHeight="1" x14ac:dyDescent="0.25">
      <c r="B84" s="92" t="s">
        <v>202</v>
      </c>
      <c r="C84" s="140">
        <v>457500</v>
      </c>
      <c r="D84" s="141"/>
      <c r="E84" s="142" t="s">
        <v>44</v>
      </c>
      <c r="F84" s="143" t="s">
        <v>512</v>
      </c>
      <c r="G84" s="144" t="s">
        <v>513</v>
      </c>
      <c r="H84" s="145">
        <v>1976</v>
      </c>
      <c r="I84" s="351" t="s">
        <v>514</v>
      </c>
      <c r="J84" s="146"/>
      <c r="K84" s="147">
        <v>57.9</v>
      </c>
      <c r="L84" s="250">
        <v>-42</v>
      </c>
      <c r="M84" s="150">
        <v>42</v>
      </c>
      <c r="N84" s="150">
        <v>45</v>
      </c>
      <c r="O84" s="135">
        <f t="shared" si="63"/>
        <v>45</v>
      </c>
      <c r="P84" s="149">
        <v>53</v>
      </c>
      <c r="Q84" s="150">
        <v>57</v>
      </c>
      <c r="R84" s="217">
        <v>-60</v>
      </c>
      <c r="S84" s="135">
        <f t="shared" si="64"/>
        <v>57</v>
      </c>
      <c r="T84" s="136">
        <f t="shared" si="65"/>
        <v>102</v>
      </c>
      <c r="U84" s="137" t="str">
        <f t="shared" si="66"/>
        <v>REG + 10</v>
      </c>
      <c r="V84" s="138" t="str">
        <f>IF(E84=0," ",IF(E84="H",IF(H84&lt;2000,VLOOKUP(K84,[1]Minimas!$A$15:$F$29,6),IF(AND(H84&gt;1999,H84&lt;2003),VLOOKUP(K84,[1]Minimas!$A$15:$F$29,5),IF(AND(H84&gt;2002,H84&lt;2005),VLOOKUP(K84,[1]Minimas!$A$15:$F$29,4),IF(AND(H84&gt;2004,H84&lt;2007),VLOOKUP(K84,[1]Minimas!$A$15:$F$29,3),VLOOKUP(K84,[1]Minimas!$A$15:$F$29,2))))),IF(H84&lt;2000,VLOOKUP(K84,[1]Minimas!$G$15:$L$29,6),IF(AND(H84&gt;1999,H84&lt;2003),VLOOKUP(K84,[1]Minimas!$G$15:$FL$29,5),IF(AND(H84&gt;2002,H84&lt;2005),VLOOKUP(K84,[1]Minimas!$G$15:$L$29,4),IF(AND(H84&gt;2004,H84&lt;2007),VLOOKUP(K84,[1]Minimas!$G$15:$L$29,3),VLOOKUP(K84,[1]Minimas!$G$15:$L$29,2)))))))</f>
        <v>SE F59</v>
      </c>
      <c r="W84" s="139">
        <f t="shared" si="67"/>
        <v>141.04789676939572</v>
      </c>
      <c r="X84" s="97">
        <v>43806</v>
      </c>
      <c r="Y84" s="99" t="s">
        <v>501</v>
      </c>
      <c r="Z84" s="216" t="s">
        <v>502</v>
      </c>
      <c r="AA84" s="132"/>
      <c r="AB84" s="103">
        <f>T84-HLOOKUP(V84,[1]Minimas!$C$3:$CD$12,2,FALSE)</f>
        <v>37</v>
      </c>
      <c r="AC84" s="103">
        <f>T84-HLOOKUP(V84,[1]Minimas!$C$3:$CD$12,3,FALSE)</f>
        <v>22</v>
      </c>
      <c r="AD84" s="103">
        <f>T84-HLOOKUP(V84,[1]Minimas!$C$3:$CD$12,4,FALSE)</f>
        <v>10</v>
      </c>
      <c r="AE84" s="103">
        <f>T84-HLOOKUP(V84,[1]Minimas!$C$3:$CD$12,5,FALSE)</f>
        <v>-5</v>
      </c>
      <c r="AF84" s="103">
        <f>T84-HLOOKUP(V84,[1]Minimas!$C$3:$CD$12,6,FALSE)</f>
        <v>-28</v>
      </c>
      <c r="AG84" s="103">
        <f>T84-HLOOKUP(V84,[1]Minimas!$C$3:$CD$12,7,FALSE)</f>
        <v>-43</v>
      </c>
      <c r="AH84" s="103">
        <f>T84-HLOOKUP(V84,[1]Minimas!$C$3:$CD$12,8,FALSE)</f>
        <v>-63</v>
      </c>
      <c r="AI84" s="103">
        <f>T84-HLOOKUP(V84,[1]Minimas!$C$3:$CD$12,9,FALSE)</f>
        <v>-83</v>
      </c>
      <c r="AJ84" s="103">
        <f>T84-HLOOKUP(V84,[1]Minimas!$C$3:$CD$12,10,FALSE)</f>
        <v>-98</v>
      </c>
      <c r="AK84" s="104" t="str">
        <f t="shared" si="68"/>
        <v>REG +</v>
      </c>
      <c r="AL84" s="104"/>
      <c r="AM84" s="104" t="str">
        <f t="shared" si="69"/>
        <v>REG +</v>
      </c>
      <c r="AN84" s="104">
        <f t="shared" si="70"/>
        <v>10</v>
      </c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</row>
    <row r="85" spans="2:124" s="133" customFormat="1" ht="30" customHeight="1" x14ac:dyDescent="0.25">
      <c r="B85" s="92" t="s">
        <v>202</v>
      </c>
      <c r="C85" s="140">
        <v>453189</v>
      </c>
      <c r="D85" s="141"/>
      <c r="E85" s="142" t="s">
        <v>44</v>
      </c>
      <c r="F85" s="143" t="s">
        <v>293</v>
      </c>
      <c r="G85" s="144" t="s">
        <v>294</v>
      </c>
      <c r="H85" s="145">
        <v>1995</v>
      </c>
      <c r="I85" s="351" t="s">
        <v>227</v>
      </c>
      <c r="J85" s="146"/>
      <c r="K85" s="147">
        <v>61.8</v>
      </c>
      <c r="L85" s="149">
        <v>53</v>
      </c>
      <c r="M85" s="217">
        <v>-56</v>
      </c>
      <c r="N85" s="150">
        <v>58</v>
      </c>
      <c r="O85" s="135">
        <f t="shared" si="63"/>
        <v>58</v>
      </c>
      <c r="P85" s="149">
        <v>66</v>
      </c>
      <c r="Q85" s="217">
        <v>-70</v>
      </c>
      <c r="R85" s="217">
        <v>-71</v>
      </c>
      <c r="S85" s="135">
        <f t="shared" si="64"/>
        <v>66</v>
      </c>
      <c r="T85" s="136">
        <f t="shared" si="65"/>
        <v>124</v>
      </c>
      <c r="U85" s="137" t="str">
        <f t="shared" si="66"/>
        <v>IRG + 7</v>
      </c>
      <c r="V85" s="138" t="str">
        <f>IF(E85=0," ",IF(E85="H",IF(H85&lt;2000,VLOOKUP(K85,[1]Minimas!$A$15:$F$29,6),IF(AND(H85&gt;1999,H85&lt;2003),VLOOKUP(K85,[1]Minimas!$A$15:$F$29,5),IF(AND(H85&gt;2002,H85&lt;2005),VLOOKUP(K85,[1]Minimas!$A$15:$F$29,4),IF(AND(H85&gt;2004,H85&lt;2007),VLOOKUP(K85,[1]Minimas!$A$15:$F$29,3),VLOOKUP(K85,[1]Minimas!$A$15:$F$29,2))))),IF(H85&lt;2000,VLOOKUP(K85,[1]Minimas!$G$15:$L$29,6),IF(AND(H85&gt;1999,H85&lt;2003),VLOOKUP(K85,[1]Minimas!$G$15:$FL$29,5),IF(AND(H85&gt;2002,H85&lt;2005),VLOOKUP(K85,[1]Minimas!$G$15:$L$29,4),IF(AND(H85&gt;2004,H85&lt;2007),VLOOKUP(K85,[1]Minimas!$G$15:$L$29,3),VLOOKUP(K85,[1]Minimas!$G$15:$L$29,2)))))))</f>
        <v>SE F64</v>
      </c>
      <c r="W85" s="139">
        <f t="shared" si="67"/>
        <v>164.44195891957244</v>
      </c>
      <c r="X85" s="97">
        <v>43806</v>
      </c>
      <c r="Y85" s="99" t="s">
        <v>501</v>
      </c>
      <c r="Z85" s="216" t="s">
        <v>502</v>
      </c>
      <c r="AA85" s="132"/>
      <c r="AB85" s="103">
        <f>T85-HLOOKUP(V85,[1]Minimas!$C$3:$CD$12,2,FALSE)</f>
        <v>54</v>
      </c>
      <c r="AC85" s="103">
        <f>T85-HLOOKUP(V85,[1]Minimas!$C$3:$CD$12,3,FALSE)</f>
        <v>39</v>
      </c>
      <c r="AD85" s="103">
        <f>T85-HLOOKUP(V85,[1]Minimas!$C$3:$CD$12,4,FALSE)</f>
        <v>24</v>
      </c>
      <c r="AE85" s="103">
        <f>T85-HLOOKUP(V85,[1]Minimas!$C$3:$CD$12,5,FALSE)</f>
        <v>7</v>
      </c>
      <c r="AF85" s="103">
        <f>T85-HLOOKUP(V85,[1]Minimas!$C$3:$CD$12,6,FALSE)</f>
        <v>-13</v>
      </c>
      <c r="AG85" s="103">
        <f>T85-HLOOKUP(V85,[1]Minimas!$C$3:$CD$12,7,FALSE)</f>
        <v>-31</v>
      </c>
      <c r="AH85" s="103">
        <f>T85-HLOOKUP(V85,[1]Minimas!$C$3:$CD$12,8,FALSE)</f>
        <v>-51</v>
      </c>
      <c r="AI85" s="103">
        <f>T85-HLOOKUP(V85,[1]Minimas!$C$3:$CD$12,9,FALSE)</f>
        <v>-71</v>
      </c>
      <c r="AJ85" s="103">
        <f>T85-HLOOKUP(V85,[1]Minimas!$C$3:$CD$12,10,FALSE)</f>
        <v>-86</v>
      </c>
      <c r="AK85" s="104" t="str">
        <f t="shared" si="68"/>
        <v>IRG +</v>
      </c>
      <c r="AL85" s="104"/>
      <c r="AM85" s="104" t="str">
        <f t="shared" si="69"/>
        <v>IRG +</v>
      </c>
      <c r="AN85" s="104">
        <f t="shared" si="70"/>
        <v>7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</row>
    <row r="86" spans="2:124" s="133" customFormat="1" ht="30" customHeight="1" x14ac:dyDescent="0.25">
      <c r="B86" s="92" t="s">
        <v>202</v>
      </c>
      <c r="C86" s="140">
        <v>452848</v>
      </c>
      <c r="D86" s="141"/>
      <c r="E86" s="362" t="s">
        <v>44</v>
      </c>
      <c r="F86" s="143" t="s">
        <v>295</v>
      </c>
      <c r="G86" s="144" t="s">
        <v>515</v>
      </c>
      <c r="H86" s="145">
        <v>1995</v>
      </c>
      <c r="I86" s="351" t="s">
        <v>223</v>
      </c>
      <c r="J86" s="146" t="s">
        <v>41</v>
      </c>
      <c r="K86" s="147">
        <v>63.6</v>
      </c>
      <c r="L86" s="149">
        <v>35</v>
      </c>
      <c r="M86" s="150">
        <v>39</v>
      </c>
      <c r="N86" s="150">
        <v>42</v>
      </c>
      <c r="O86" s="135">
        <f t="shared" si="63"/>
        <v>42</v>
      </c>
      <c r="P86" s="149">
        <v>50</v>
      </c>
      <c r="Q86" s="150">
        <v>54</v>
      </c>
      <c r="R86" s="150">
        <v>58</v>
      </c>
      <c r="S86" s="135">
        <f t="shared" si="64"/>
        <v>58</v>
      </c>
      <c r="T86" s="136">
        <f t="shared" si="65"/>
        <v>100</v>
      </c>
      <c r="U86" s="137" t="str">
        <f t="shared" si="66"/>
        <v>REG + 0</v>
      </c>
      <c r="V86" s="138" t="str">
        <f>IF(E86=0," ",IF(E86="H",IF(H86&lt;2000,VLOOKUP(K86,[1]Minimas!$A$15:$F$29,6),IF(AND(H86&gt;1999,H86&lt;2003),VLOOKUP(K86,[1]Minimas!$A$15:$F$29,5),IF(AND(H86&gt;2002,H86&lt;2005),VLOOKUP(K86,[1]Minimas!$A$15:$F$29,4),IF(AND(H86&gt;2004,H86&lt;2007),VLOOKUP(K86,[1]Minimas!$A$15:$F$29,3),VLOOKUP(K86,[1]Minimas!$A$15:$F$29,2))))),IF(H86&lt;2000,VLOOKUP(K86,[1]Minimas!$G$15:$L$29,6),IF(AND(H86&gt;1999,H86&lt;2003),VLOOKUP(K86,[1]Minimas!$G$15:$FL$29,5),IF(AND(H86&gt;2002,H86&lt;2005),VLOOKUP(K86,[1]Minimas!$G$15:$L$29,4),IF(AND(H86&gt;2004,H86&lt;2007),VLOOKUP(K86,[1]Minimas!$G$15:$L$29,3),VLOOKUP(K86,[1]Minimas!$G$15:$L$29,2)))))))</f>
        <v>SE F64</v>
      </c>
      <c r="W86" s="139">
        <f t="shared" si="67"/>
        <v>130.31194607515201</v>
      </c>
      <c r="X86" s="97">
        <v>43806</v>
      </c>
      <c r="Y86" s="99" t="s">
        <v>501</v>
      </c>
      <c r="Z86" s="216" t="s">
        <v>502</v>
      </c>
      <c r="AA86" s="132"/>
      <c r="AB86" s="103">
        <f>T86-HLOOKUP(V86,[1]Minimas!$C$3:$CD$12,2,FALSE)</f>
        <v>30</v>
      </c>
      <c r="AC86" s="103">
        <f>T86-HLOOKUP(V86,[1]Minimas!$C$3:$CD$12,3,FALSE)</f>
        <v>15</v>
      </c>
      <c r="AD86" s="103">
        <f>T86-HLOOKUP(V86,[1]Minimas!$C$3:$CD$12,4,FALSE)</f>
        <v>0</v>
      </c>
      <c r="AE86" s="103">
        <f>T86-HLOOKUP(V86,[1]Minimas!$C$3:$CD$12,5,FALSE)</f>
        <v>-17</v>
      </c>
      <c r="AF86" s="103">
        <f>T86-HLOOKUP(V86,[1]Minimas!$C$3:$CD$12,6,FALSE)</f>
        <v>-37</v>
      </c>
      <c r="AG86" s="103">
        <f>T86-HLOOKUP(V86,[1]Minimas!$C$3:$CD$12,7,FALSE)</f>
        <v>-55</v>
      </c>
      <c r="AH86" s="103">
        <f>T86-HLOOKUP(V86,[1]Minimas!$C$3:$CD$12,8,FALSE)</f>
        <v>-75</v>
      </c>
      <c r="AI86" s="103">
        <f>T86-HLOOKUP(V86,[1]Minimas!$C$3:$CD$12,9,FALSE)</f>
        <v>-95</v>
      </c>
      <c r="AJ86" s="103">
        <f>T86-HLOOKUP(V86,[1]Minimas!$C$3:$CD$12,10,FALSE)</f>
        <v>-110</v>
      </c>
      <c r="AK86" s="104" t="str">
        <f t="shared" si="68"/>
        <v>REG +</v>
      </c>
      <c r="AL86" s="104"/>
      <c r="AM86" s="104" t="str">
        <f t="shared" si="69"/>
        <v>REG +</v>
      </c>
      <c r="AN86" s="104">
        <f t="shared" si="70"/>
        <v>0</v>
      </c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</row>
    <row r="87" spans="2:124" s="133" customFormat="1" ht="30" customHeight="1" x14ac:dyDescent="0.25">
      <c r="B87" s="92" t="s">
        <v>202</v>
      </c>
      <c r="C87" s="140">
        <v>457665</v>
      </c>
      <c r="D87" s="141"/>
      <c r="E87" s="142" t="s">
        <v>44</v>
      </c>
      <c r="F87" s="143" t="s">
        <v>516</v>
      </c>
      <c r="G87" s="144" t="s">
        <v>517</v>
      </c>
      <c r="H87" s="145">
        <v>1990</v>
      </c>
      <c r="I87" s="351" t="s">
        <v>514</v>
      </c>
      <c r="J87" s="146"/>
      <c r="K87" s="147">
        <v>63</v>
      </c>
      <c r="L87" s="149">
        <v>65</v>
      </c>
      <c r="M87" s="150">
        <v>71</v>
      </c>
      <c r="N87" s="150">
        <v>76</v>
      </c>
      <c r="O87" s="135">
        <f t="shared" si="63"/>
        <v>76</v>
      </c>
      <c r="P87" s="149">
        <v>88</v>
      </c>
      <c r="Q87" s="150">
        <v>92</v>
      </c>
      <c r="R87" s="217">
        <v>-97</v>
      </c>
      <c r="S87" s="135">
        <f t="shared" si="64"/>
        <v>92</v>
      </c>
      <c r="T87" s="136">
        <f t="shared" si="65"/>
        <v>168</v>
      </c>
      <c r="U87" s="137" t="str">
        <f t="shared" si="66"/>
        <v>NAT + 13</v>
      </c>
      <c r="V87" s="138" t="str">
        <f>IF(E87=0," ",IF(E87="H",IF(H87&lt;2000,VLOOKUP(K87,[1]Minimas!$A$15:$F$29,6),IF(AND(H87&gt;1999,H87&lt;2003),VLOOKUP(K87,[1]Minimas!$A$15:$F$29,5),IF(AND(H87&gt;2002,H87&lt;2005),VLOOKUP(K87,[1]Minimas!$A$15:$F$29,4),IF(AND(H87&gt;2004,H87&lt;2007),VLOOKUP(K87,[1]Minimas!$A$15:$F$29,3),VLOOKUP(K87,[1]Minimas!$A$15:$F$29,2))))),IF(H87&lt;2000,VLOOKUP(K87,[1]Minimas!$G$15:$L$29,6),IF(AND(H87&gt;1999,H87&lt;2003),VLOOKUP(K87,[1]Minimas!$G$15:$FL$29,5),IF(AND(H87&gt;2002,H87&lt;2005),VLOOKUP(K87,[1]Minimas!$G$15:$L$29,4),IF(AND(H87&gt;2004,H87&lt;2007),VLOOKUP(K87,[1]Minimas!$G$15:$L$29,3),VLOOKUP(K87,[1]Minimas!$G$15:$L$29,2)))))))</f>
        <v>SE F64</v>
      </c>
      <c r="W87" s="139">
        <f t="shared" si="67"/>
        <v>220.18004792841279</v>
      </c>
      <c r="X87" s="97">
        <v>43806</v>
      </c>
      <c r="Y87" s="99" t="s">
        <v>501</v>
      </c>
      <c r="Z87" s="216" t="s">
        <v>502</v>
      </c>
      <c r="AA87" s="132"/>
      <c r="AB87" s="103">
        <f>T87-HLOOKUP(V87,[1]Minimas!$C$3:$CD$12,2,FALSE)</f>
        <v>98</v>
      </c>
      <c r="AC87" s="103">
        <f>T87-HLOOKUP(V87,[1]Minimas!$C$3:$CD$12,3,FALSE)</f>
        <v>83</v>
      </c>
      <c r="AD87" s="103">
        <f>T87-HLOOKUP(V87,[1]Minimas!$C$3:$CD$12,4,FALSE)</f>
        <v>68</v>
      </c>
      <c r="AE87" s="103">
        <f>T87-HLOOKUP(V87,[1]Minimas!$C$3:$CD$12,5,FALSE)</f>
        <v>51</v>
      </c>
      <c r="AF87" s="103">
        <f>T87-HLOOKUP(V87,[1]Minimas!$C$3:$CD$12,6,FALSE)</f>
        <v>31</v>
      </c>
      <c r="AG87" s="103">
        <f>T87-HLOOKUP(V87,[1]Minimas!$C$3:$CD$12,7,FALSE)</f>
        <v>13</v>
      </c>
      <c r="AH87" s="103">
        <f>T87-HLOOKUP(V87,[1]Minimas!$C$3:$CD$12,8,FALSE)</f>
        <v>-7</v>
      </c>
      <c r="AI87" s="103">
        <f>T87-HLOOKUP(V87,[1]Minimas!$C$3:$CD$12,9,FALSE)</f>
        <v>-27</v>
      </c>
      <c r="AJ87" s="103">
        <f>T87-HLOOKUP(V87,[1]Minimas!$C$3:$CD$12,10,FALSE)</f>
        <v>-42</v>
      </c>
      <c r="AK87" s="104" t="str">
        <f t="shared" si="68"/>
        <v>NAT +</v>
      </c>
      <c r="AL87" s="104"/>
      <c r="AM87" s="104" t="str">
        <f t="shared" si="69"/>
        <v>NAT +</v>
      </c>
      <c r="AN87" s="104">
        <f t="shared" si="70"/>
        <v>13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</row>
    <row r="88" spans="2:124" s="133" customFormat="1" ht="30" customHeight="1" x14ac:dyDescent="0.25">
      <c r="B88" s="92" t="s">
        <v>202</v>
      </c>
      <c r="C88" s="140">
        <v>452847</v>
      </c>
      <c r="D88" s="141"/>
      <c r="E88" s="362" t="s">
        <v>44</v>
      </c>
      <c r="F88" s="143" t="s">
        <v>518</v>
      </c>
      <c r="G88" s="144" t="s">
        <v>509</v>
      </c>
      <c r="H88" s="145">
        <v>1990</v>
      </c>
      <c r="I88" s="351" t="s">
        <v>223</v>
      </c>
      <c r="J88" s="146"/>
      <c r="K88" s="147">
        <v>64</v>
      </c>
      <c r="L88" s="149">
        <v>35</v>
      </c>
      <c r="M88" s="150">
        <v>38</v>
      </c>
      <c r="N88" s="150">
        <v>40</v>
      </c>
      <c r="O88" s="135">
        <f t="shared" si="63"/>
        <v>40</v>
      </c>
      <c r="P88" s="250">
        <v>-54</v>
      </c>
      <c r="Q88" s="217">
        <v>-54</v>
      </c>
      <c r="R88" s="217">
        <v>-54</v>
      </c>
      <c r="S88" s="135">
        <f t="shared" si="64"/>
        <v>0</v>
      </c>
      <c r="T88" s="136">
        <f t="shared" si="65"/>
        <v>0</v>
      </c>
      <c r="U88" s="137" t="str">
        <f t="shared" si="66"/>
        <v>DEB -70</v>
      </c>
      <c r="V88" s="138" t="str">
        <f>IF(E88=0," ",IF(E88="H",IF(H88&lt;2000,VLOOKUP(K88,[1]Minimas!$A$15:$F$29,6),IF(AND(H88&gt;1999,H88&lt;2003),VLOOKUP(K88,[1]Minimas!$A$15:$F$29,5),IF(AND(H88&gt;2002,H88&lt;2005),VLOOKUP(K88,[1]Minimas!$A$15:$F$29,4),IF(AND(H88&gt;2004,H88&lt;2007),VLOOKUP(K88,[1]Minimas!$A$15:$F$29,3),VLOOKUP(K88,[1]Minimas!$A$15:$F$29,2))))),IF(H88&lt;2000,VLOOKUP(K88,[1]Minimas!$G$15:$L$29,6),IF(AND(H88&gt;1999,H88&lt;2003),VLOOKUP(K88,[1]Minimas!$G$15:$FL$29,5),IF(AND(H88&gt;2002,H88&lt;2005),VLOOKUP(K88,[1]Minimas!$G$15:$L$29,4),IF(AND(H88&gt;2004,H88&lt;2007),VLOOKUP(K88,[1]Minimas!$G$15:$L$29,3),VLOOKUP(K88,[1]Minimas!$G$15:$L$29,2)))))))</f>
        <v>SE F64</v>
      </c>
      <c r="W88" s="139">
        <f t="shared" si="67"/>
        <v>0</v>
      </c>
      <c r="X88" s="97">
        <v>43806</v>
      </c>
      <c r="Y88" s="99" t="s">
        <v>501</v>
      </c>
      <c r="Z88" s="216" t="s">
        <v>502</v>
      </c>
      <c r="AA88" s="132"/>
      <c r="AB88" s="103">
        <f>T88-HLOOKUP(V88,[1]Minimas!$C$3:$CD$12,2,FALSE)</f>
        <v>-70</v>
      </c>
      <c r="AC88" s="103">
        <f>T88-HLOOKUP(V88,[1]Minimas!$C$3:$CD$12,3,FALSE)</f>
        <v>-85</v>
      </c>
      <c r="AD88" s="103">
        <f>T88-HLOOKUP(V88,[1]Minimas!$C$3:$CD$12,4,FALSE)</f>
        <v>-100</v>
      </c>
      <c r="AE88" s="103">
        <f>T88-HLOOKUP(V88,[1]Minimas!$C$3:$CD$12,5,FALSE)</f>
        <v>-117</v>
      </c>
      <c r="AF88" s="103">
        <f>T88-HLOOKUP(V88,[1]Minimas!$C$3:$CD$12,6,FALSE)</f>
        <v>-137</v>
      </c>
      <c r="AG88" s="103">
        <f>T88-HLOOKUP(V88,[1]Minimas!$C$3:$CD$12,7,FALSE)</f>
        <v>-155</v>
      </c>
      <c r="AH88" s="103">
        <f>T88-HLOOKUP(V88,[1]Minimas!$C$3:$CD$12,8,FALSE)</f>
        <v>-175</v>
      </c>
      <c r="AI88" s="103">
        <f>T88-HLOOKUP(V88,[1]Minimas!$C$3:$CD$12,9,FALSE)</f>
        <v>-195</v>
      </c>
      <c r="AJ88" s="103">
        <f>T88-HLOOKUP(V88,[1]Minimas!$C$3:$CD$12,10,FALSE)</f>
        <v>-210</v>
      </c>
      <c r="AK88" s="104" t="str">
        <f t="shared" si="68"/>
        <v>DEB</v>
      </c>
      <c r="AL88" s="104"/>
      <c r="AM88" s="104" t="str">
        <f t="shared" si="69"/>
        <v>DEB</v>
      </c>
      <c r="AN88" s="104">
        <f t="shared" si="70"/>
        <v>-70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</row>
    <row r="89" spans="2:124" s="133" customFormat="1" ht="30" customHeight="1" x14ac:dyDescent="0.25">
      <c r="B89" s="92" t="s">
        <v>202</v>
      </c>
      <c r="C89" s="140">
        <v>445676</v>
      </c>
      <c r="D89" s="141"/>
      <c r="E89" s="362" t="s">
        <v>44</v>
      </c>
      <c r="F89" s="143" t="s">
        <v>519</v>
      </c>
      <c r="G89" s="144" t="s">
        <v>294</v>
      </c>
      <c r="H89" s="145">
        <v>1988</v>
      </c>
      <c r="I89" s="351" t="s">
        <v>223</v>
      </c>
      <c r="J89" s="146"/>
      <c r="K89" s="147">
        <v>63.5</v>
      </c>
      <c r="L89" s="149">
        <v>42</v>
      </c>
      <c r="M89" s="217">
        <v>-45</v>
      </c>
      <c r="N89" s="217">
        <v>-47</v>
      </c>
      <c r="O89" s="135">
        <f t="shared" si="63"/>
        <v>42</v>
      </c>
      <c r="P89" s="149">
        <v>62</v>
      </c>
      <c r="Q89" s="150">
        <v>66</v>
      </c>
      <c r="R89" s="150">
        <v>70</v>
      </c>
      <c r="S89" s="135">
        <f t="shared" si="64"/>
        <v>70</v>
      </c>
      <c r="T89" s="136">
        <f t="shared" si="65"/>
        <v>112</v>
      </c>
      <c r="U89" s="137" t="str">
        <f t="shared" si="66"/>
        <v>REG + 12</v>
      </c>
      <c r="V89" s="138" t="str">
        <f>IF(E89=0," ",IF(E89="H",IF(H89&lt;2000,VLOOKUP(K89,[1]Minimas!$A$15:$F$29,6),IF(AND(H89&gt;1999,H89&lt;2003),VLOOKUP(K89,[1]Minimas!$A$15:$F$29,5),IF(AND(H89&gt;2002,H89&lt;2005),VLOOKUP(K89,[1]Minimas!$A$15:$F$29,4),IF(AND(H89&gt;2004,H89&lt;2007),VLOOKUP(K89,[1]Minimas!$A$15:$F$29,3),VLOOKUP(K89,[1]Minimas!$A$15:$F$29,2))))),IF(H89&lt;2000,VLOOKUP(K89,[1]Minimas!$G$15:$L$29,6),IF(AND(H89&gt;1999,H89&lt;2003),VLOOKUP(K89,[1]Minimas!$G$15:$FL$29,5),IF(AND(H89&gt;2002,H89&lt;2005),VLOOKUP(K89,[1]Minimas!$G$15:$L$29,4),IF(AND(H89&gt;2004,H89&lt;2007),VLOOKUP(K89,[1]Minimas!$G$15:$L$29,3),VLOOKUP(K89,[1]Minimas!$G$15:$L$29,2)))))))</f>
        <v>SE F64</v>
      </c>
      <c r="W89" s="139">
        <f t="shared" si="67"/>
        <v>146.087433046238</v>
      </c>
      <c r="X89" s="97">
        <v>43806</v>
      </c>
      <c r="Y89" s="99" t="s">
        <v>501</v>
      </c>
      <c r="Z89" s="216" t="s">
        <v>502</v>
      </c>
      <c r="AA89" s="132"/>
      <c r="AB89" s="103">
        <f>T89-HLOOKUP(V89,[1]Minimas!$C$3:$CD$12,2,FALSE)</f>
        <v>42</v>
      </c>
      <c r="AC89" s="103">
        <f>T89-HLOOKUP(V89,[1]Minimas!$C$3:$CD$12,3,FALSE)</f>
        <v>27</v>
      </c>
      <c r="AD89" s="103">
        <f>T89-HLOOKUP(V89,[1]Minimas!$C$3:$CD$12,4,FALSE)</f>
        <v>12</v>
      </c>
      <c r="AE89" s="103">
        <f>T89-HLOOKUP(V89,[1]Minimas!$C$3:$CD$12,5,FALSE)</f>
        <v>-5</v>
      </c>
      <c r="AF89" s="103">
        <f>T89-HLOOKUP(V89,[1]Minimas!$C$3:$CD$12,6,FALSE)</f>
        <v>-25</v>
      </c>
      <c r="AG89" s="103">
        <f>T89-HLOOKUP(V89,[1]Minimas!$C$3:$CD$12,7,FALSE)</f>
        <v>-43</v>
      </c>
      <c r="AH89" s="103">
        <f>T89-HLOOKUP(V89,[1]Minimas!$C$3:$CD$12,8,FALSE)</f>
        <v>-63</v>
      </c>
      <c r="AI89" s="103">
        <f>T89-HLOOKUP(V89,[1]Minimas!$C$3:$CD$12,9,FALSE)</f>
        <v>-83</v>
      </c>
      <c r="AJ89" s="103">
        <f>T89-HLOOKUP(V89,[1]Minimas!$C$3:$CD$12,10,FALSE)</f>
        <v>-98</v>
      </c>
      <c r="AK89" s="104" t="str">
        <f t="shared" si="68"/>
        <v>REG +</v>
      </c>
      <c r="AL89" s="104"/>
      <c r="AM89" s="104" t="str">
        <f t="shared" si="69"/>
        <v>REG +</v>
      </c>
      <c r="AN89" s="104">
        <f t="shared" si="70"/>
        <v>12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</row>
    <row r="90" spans="2:124" s="133" customFormat="1" ht="30.95" customHeight="1" x14ac:dyDescent="0.25">
      <c r="B90" s="92" t="s">
        <v>202</v>
      </c>
      <c r="C90" s="140">
        <v>139713</v>
      </c>
      <c r="D90" s="141"/>
      <c r="E90" s="142" t="s">
        <v>44</v>
      </c>
      <c r="F90" s="143" t="s">
        <v>520</v>
      </c>
      <c r="G90" s="144" t="s">
        <v>521</v>
      </c>
      <c r="H90" s="145">
        <v>1976</v>
      </c>
      <c r="I90" s="351" t="s">
        <v>227</v>
      </c>
      <c r="J90" s="146"/>
      <c r="K90" s="147">
        <v>60.8</v>
      </c>
      <c r="L90" s="149">
        <v>37</v>
      </c>
      <c r="M90" s="150">
        <v>40</v>
      </c>
      <c r="N90" s="150">
        <v>43</v>
      </c>
      <c r="O90" s="135">
        <f t="shared" si="63"/>
        <v>43</v>
      </c>
      <c r="P90" s="149">
        <v>45</v>
      </c>
      <c r="Q90" s="150">
        <v>50</v>
      </c>
      <c r="R90" s="217">
        <v>-55</v>
      </c>
      <c r="S90" s="135">
        <f t="shared" si="64"/>
        <v>50</v>
      </c>
      <c r="T90" s="136">
        <f t="shared" si="65"/>
        <v>93</v>
      </c>
      <c r="U90" s="137" t="str">
        <f t="shared" si="66"/>
        <v>DPT + 8</v>
      </c>
      <c r="V90" s="138" t="str">
        <f>IF(E90=0," ",IF(E90="H",IF(H90&lt;2000,VLOOKUP(K90,[1]Minimas!$A$15:$F$29,6),IF(AND(H90&gt;1999,H90&lt;2003),VLOOKUP(K90,[1]Minimas!$A$15:$F$29,5),IF(AND(H90&gt;2002,H90&lt;2005),VLOOKUP(K90,[1]Minimas!$A$15:$F$29,4),IF(AND(H90&gt;2004,H90&lt;2007),VLOOKUP(K90,[1]Minimas!$A$15:$F$29,3),VLOOKUP(K90,[1]Minimas!$A$15:$F$29,2))))),IF(H90&lt;2000,VLOOKUP(K90,[1]Minimas!$G$15:$L$29,6),IF(AND(H90&gt;1999,H90&lt;2003),VLOOKUP(K90,[1]Minimas!$G$15:$FL$29,5),IF(AND(H90&gt;2002,H90&lt;2005),VLOOKUP(K90,[1]Minimas!$G$15:$L$29,4),IF(AND(H90&gt;2004,H90&lt;2007),VLOOKUP(K90,[1]Minimas!$G$15:$L$29,3),VLOOKUP(K90,[1]Minimas!$G$15:$L$29,2)))))))</f>
        <v>SE F64</v>
      </c>
      <c r="W90" s="139">
        <f t="shared" si="67"/>
        <v>124.59617760003945</v>
      </c>
      <c r="X90" s="97">
        <v>43806</v>
      </c>
      <c r="Y90" s="99" t="s">
        <v>501</v>
      </c>
      <c r="Z90" s="216" t="s">
        <v>502</v>
      </c>
      <c r="AA90" s="132"/>
      <c r="AB90" s="103">
        <f>T90-HLOOKUP(V90,[1]Minimas!$C$3:$CD$12,2,FALSE)</f>
        <v>23</v>
      </c>
      <c r="AC90" s="103">
        <f>T90-HLOOKUP(V90,[1]Minimas!$C$3:$CD$12,3,FALSE)</f>
        <v>8</v>
      </c>
      <c r="AD90" s="103">
        <f>T90-HLOOKUP(V90,[1]Minimas!$C$3:$CD$12,4,FALSE)</f>
        <v>-7</v>
      </c>
      <c r="AE90" s="103">
        <f>T90-HLOOKUP(V90,[1]Minimas!$C$3:$CD$12,5,FALSE)</f>
        <v>-24</v>
      </c>
      <c r="AF90" s="103">
        <f>T90-HLOOKUP(V90,[1]Minimas!$C$3:$CD$12,6,FALSE)</f>
        <v>-44</v>
      </c>
      <c r="AG90" s="103">
        <f>T90-HLOOKUP(V90,[1]Minimas!$C$3:$CD$12,7,FALSE)</f>
        <v>-62</v>
      </c>
      <c r="AH90" s="103">
        <f>T90-HLOOKUP(V90,[1]Minimas!$C$3:$CD$12,8,FALSE)</f>
        <v>-82</v>
      </c>
      <c r="AI90" s="103">
        <f>T90-HLOOKUP(V90,[1]Minimas!$C$3:$CD$12,9,FALSE)</f>
        <v>-102</v>
      </c>
      <c r="AJ90" s="103">
        <f>T90-HLOOKUP(V90,[1]Minimas!$C$3:$CD$12,10,FALSE)</f>
        <v>-117</v>
      </c>
      <c r="AK90" s="104" t="str">
        <f t="shared" si="68"/>
        <v>DPT +</v>
      </c>
      <c r="AL90" s="104"/>
      <c r="AM90" s="104" t="str">
        <f t="shared" si="69"/>
        <v>DPT +</v>
      </c>
      <c r="AN90" s="104">
        <f t="shared" si="70"/>
        <v>8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</row>
    <row r="91" spans="2:124" s="133" customFormat="1" ht="30.95" customHeight="1" x14ac:dyDescent="0.25">
      <c r="B91" s="92" t="s">
        <v>202</v>
      </c>
      <c r="C91" s="140">
        <v>456719</v>
      </c>
      <c r="D91" s="141"/>
      <c r="E91" s="362" t="s">
        <v>44</v>
      </c>
      <c r="F91" s="143" t="s">
        <v>522</v>
      </c>
      <c r="G91" s="144" t="s">
        <v>523</v>
      </c>
      <c r="H91" s="145">
        <v>1982</v>
      </c>
      <c r="I91" s="351" t="s">
        <v>226</v>
      </c>
      <c r="J91" s="146"/>
      <c r="K91" s="147">
        <v>69</v>
      </c>
      <c r="L91" s="149">
        <v>30</v>
      </c>
      <c r="M91" s="150">
        <v>34</v>
      </c>
      <c r="N91" s="150">
        <v>37</v>
      </c>
      <c r="O91" s="135">
        <f t="shared" si="63"/>
        <v>37</v>
      </c>
      <c r="P91" s="149">
        <v>35</v>
      </c>
      <c r="Q91" s="150">
        <v>40</v>
      </c>
      <c r="R91" s="150">
        <v>44</v>
      </c>
      <c r="S91" s="135">
        <f t="shared" si="64"/>
        <v>44</v>
      </c>
      <c r="T91" s="136">
        <f t="shared" si="65"/>
        <v>81</v>
      </c>
      <c r="U91" s="137" t="str">
        <f t="shared" si="66"/>
        <v>DEB 6</v>
      </c>
      <c r="V91" s="138" t="str">
        <f>IF(E91=0," ",IF(E91="H",IF(H91&lt;2000,VLOOKUP(K91,[1]Minimas!$A$15:$F$29,6),IF(AND(H91&gt;1999,H91&lt;2003),VLOOKUP(K91,[1]Minimas!$A$15:$F$29,5),IF(AND(H91&gt;2002,H91&lt;2005),VLOOKUP(K91,[1]Minimas!$A$15:$F$29,4),IF(AND(H91&gt;2004,H91&lt;2007),VLOOKUP(K91,[1]Minimas!$A$15:$F$29,3),VLOOKUP(K91,[1]Minimas!$A$15:$F$29,2))))),IF(H91&lt;2000,VLOOKUP(K91,[1]Minimas!$G$15:$L$29,6),IF(AND(H91&gt;1999,H91&lt;2003),VLOOKUP(K91,[1]Minimas!$G$15:$FL$29,5),IF(AND(H91&gt;2002,H91&lt;2005),VLOOKUP(K91,[1]Minimas!$G$15:$L$29,4),IF(AND(H91&gt;2004,H91&lt;2007),VLOOKUP(K91,[1]Minimas!$G$15:$L$29,3),VLOOKUP(K91,[1]Minimas!$G$15:$L$29,2)))))))</f>
        <v>SE F71</v>
      </c>
      <c r="W91" s="139">
        <f t="shared" si="67"/>
        <v>100.74067795814445</v>
      </c>
      <c r="X91" s="97">
        <v>43806</v>
      </c>
      <c r="Y91" s="99" t="s">
        <v>501</v>
      </c>
      <c r="Z91" s="216" t="s">
        <v>502</v>
      </c>
      <c r="AA91" s="132"/>
      <c r="AB91" s="103">
        <f>T91-HLOOKUP(V91,[1]Minimas!$C$3:$CD$12,2,FALSE)</f>
        <v>6</v>
      </c>
      <c r="AC91" s="103">
        <f>T91-HLOOKUP(V91,[1]Minimas!$C$3:$CD$12,3,FALSE)</f>
        <v>-9</v>
      </c>
      <c r="AD91" s="103">
        <f>T91-HLOOKUP(V91,[1]Minimas!$C$3:$CD$12,4,FALSE)</f>
        <v>-26</v>
      </c>
      <c r="AE91" s="103">
        <f>T91-HLOOKUP(V91,[1]Minimas!$C$3:$CD$12,5,FALSE)</f>
        <v>-41</v>
      </c>
      <c r="AF91" s="103">
        <f>T91-HLOOKUP(V91,[1]Minimas!$C$3:$CD$12,6,FALSE)</f>
        <v>-61</v>
      </c>
      <c r="AG91" s="103">
        <f>T91-HLOOKUP(V91,[1]Minimas!$C$3:$CD$12,7,FALSE)</f>
        <v>-84</v>
      </c>
      <c r="AH91" s="103">
        <f>T91-HLOOKUP(V91,[1]Minimas!$C$3:$CD$12,8,FALSE)</f>
        <v>-104</v>
      </c>
      <c r="AI91" s="103">
        <f>T91-HLOOKUP(V91,[1]Minimas!$C$3:$CD$12,9,FALSE)</f>
        <v>-124</v>
      </c>
      <c r="AJ91" s="103">
        <f>T91-HLOOKUP(V91,[1]Minimas!$C$3:$CD$12,10,FALSE)</f>
        <v>-144</v>
      </c>
      <c r="AK91" s="104" t="str">
        <f t="shared" si="68"/>
        <v>DEB</v>
      </c>
      <c r="AL91" s="104"/>
      <c r="AM91" s="104" t="str">
        <f t="shared" si="69"/>
        <v>DEB</v>
      </c>
      <c r="AN91" s="104">
        <f t="shared" si="70"/>
        <v>6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</row>
    <row r="92" spans="2:124" s="133" customFormat="1" ht="30.95" customHeight="1" x14ac:dyDescent="0.25">
      <c r="B92" s="92" t="s">
        <v>202</v>
      </c>
      <c r="C92" s="140">
        <v>452346</v>
      </c>
      <c r="D92" s="141"/>
      <c r="E92" s="142" t="s">
        <v>44</v>
      </c>
      <c r="F92" s="143" t="s">
        <v>524</v>
      </c>
      <c r="G92" s="144" t="s">
        <v>525</v>
      </c>
      <c r="H92" s="145">
        <v>1964</v>
      </c>
      <c r="I92" s="351" t="s">
        <v>223</v>
      </c>
      <c r="J92" s="146" t="s">
        <v>41</v>
      </c>
      <c r="K92" s="147">
        <v>68.599999999999994</v>
      </c>
      <c r="L92" s="149">
        <v>28</v>
      </c>
      <c r="M92" s="150">
        <v>31</v>
      </c>
      <c r="N92" s="150">
        <v>34</v>
      </c>
      <c r="O92" s="135">
        <f t="shared" si="63"/>
        <v>34</v>
      </c>
      <c r="P92" s="149">
        <v>39</v>
      </c>
      <c r="Q92" s="150">
        <v>43</v>
      </c>
      <c r="R92" s="150">
        <v>45</v>
      </c>
      <c r="S92" s="135">
        <f t="shared" si="64"/>
        <v>45</v>
      </c>
      <c r="T92" s="136">
        <f t="shared" si="65"/>
        <v>79</v>
      </c>
      <c r="U92" s="137" t="str">
        <f t="shared" si="66"/>
        <v>DEB 4</v>
      </c>
      <c r="V92" s="138" t="str">
        <f>IF(E92=0," ",IF(E92="H",IF(H92&lt;2000,VLOOKUP(K92,[1]Minimas!$A$15:$F$29,6),IF(AND(H92&gt;1999,H92&lt;2003),VLOOKUP(K92,[1]Minimas!$A$15:$F$29,5),IF(AND(H92&gt;2002,H92&lt;2005),VLOOKUP(K92,[1]Minimas!$A$15:$F$29,4),IF(AND(H92&gt;2004,H92&lt;2007),VLOOKUP(K92,[1]Minimas!$A$15:$F$29,3),VLOOKUP(K92,[1]Minimas!$A$15:$F$29,2))))),IF(H92&lt;2000,VLOOKUP(K92,[1]Minimas!$G$15:$L$29,6),IF(AND(H92&gt;1999,H92&lt;2003),VLOOKUP(K92,[1]Minimas!$G$15:$FL$29,5),IF(AND(H92&gt;2002,H92&lt;2005),VLOOKUP(K92,[1]Minimas!$G$15:$L$29,4),IF(AND(H92&gt;2004,H92&lt;2007),VLOOKUP(K92,[1]Minimas!$G$15:$L$29,3),VLOOKUP(K92,[1]Minimas!$G$15:$L$29,2)))))))</f>
        <v>SE F71</v>
      </c>
      <c r="W92" s="139">
        <f t="shared" si="67"/>
        <v>98.566116385759898</v>
      </c>
      <c r="X92" s="97">
        <v>43806</v>
      </c>
      <c r="Y92" s="99" t="s">
        <v>501</v>
      </c>
      <c r="Z92" s="216" t="s">
        <v>502</v>
      </c>
      <c r="AA92" s="132"/>
      <c r="AB92" s="103">
        <f>T92-HLOOKUP(V92,[1]Minimas!$C$3:$CD$12,2,FALSE)</f>
        <v>4</v>
      </c>
      <c r="AC92" s="103">
        <f>T92-HLOOKUP(V92,[1]Minimas!$C$3:$CD$12,3,FALSE)</f>
        <v>-11</v>
      </c>
      <c r="AD92" s="103">
        <f>T92-HLOOKUP(V92,[1]Minimas!$C$3:$CD$12,4,FALSE)</f>
        <v>-28</v>
      </c>
      <c r="AE92" s="103">
        <f>T92-HLOOKUP(V92,[1]Minimas!$C$3:$CD$12,5,FALSE)</f>
        <v>-43</v>
      </c>
      <c r="AF92" s="103">
        <f>T92-HLOOKUP(V92,[1]Minimas!$C$3:$CD$12,6,FALSE)</f>
        <v>-63</v>
      </c>
      <c r="AG92" s="103">
        <f>T92-HLOOKUP(V92,[1]Minimas!$C$3:$CD$12,7,FALSE)</f>
        <v>-86</v>
      </c>
      <c r="AH92" s="103">
        <f>T92-HLOOKUP(V92,[1]Minimas!$C$3:$CD$12,8,FALSE)</f>
        <v>-106</v>
      </c>
      <c r="AI92" s="103">
        <f>T92-HLOOKUP(V92,[1]Minimas!$C$3:$CD$12,9,FALSE)</f>
        <v>-126</v>
      </c>
      <c r="AJ92" s="103">
        <f>T92-HLOOKUP(V92,[1]Minimas!$C$3:$CD$12,10,FALSE)</f>
        <v>-146</v>
      </c>
      <c r="AK92" s="104" t="str">
        <f t="shared" si="68"/>
        <v>DEB</v>
      </c>
      <c r="AL92" s="104"/>
      <c r="AM92" s="104" t="str">
        <f t="shared" si="69"/>
        <v>DEB</v>
      </c>
      <c r="AN92" s="104">
        <f t="shared" si="70"/>
        <v>4</v>
      </c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</row>
    <row r="93" spans="2:124" s="133" customFormat="1" ht="30" customHeight="1" x14ac:dyDescent="0.25">
      <c r="B93" s="92" t="s">
        <v>202</v>
      </c>
      <c r="C93" s="140">
        <v>452393</v>
      </c>
      <c r="D93" s="141"/>
      <c r="E93" s="142" t="s">
        <v>44</v>
      </c>
      <c r="F93" s="363" t="s">
        <v>277</v>
      </c>
      <c r="G93" s="364" t="s">
        <v>278</v>
      </c>
      <c r="H93" s="365">
        <v>2001</v>
      </c>
      <c r="I93" s="366" t="s">
        <v>127</v>
      </c>
      <c r="J93" s="367" t="s">
        <v>44</v>
      </c>
      <c r="K93" s="368">
        <v>49</v>
      </c>
      <c r="L93" s="149">
        <v>29</v>
      </c>
      <c r="M93" s="150">
        <v>32</v>
      </c>
      <c r="N93" s="148">
        <v>-34</v>
      </c>
      <c r="O93" s="135">
        <f t="shared" si="63"/>
        <v>32</v>
      </c>
      <c r="P93" s="149">
        <v>35</v>
      </c>
      <c r="Q93" s="150">
        <v>39</v>
      </c>
      <c r="R93" s="148">
        <v>-43</v>
      </c>
      <c r="S93" s="135">
        <f t="shared" si="64"/>
        <v>39</v>
      </c>
      <c r="T93" s="136">
        <f t="shared" si="65"/>
        <v>71</v>
      </c>
      <c r="U93" s="137" t="str">
        <f t="shared" si="66"/>
        <v>REG + 6</v>
      </c>
      <c r="V93" s="138" t="str">
        <f>IF(E93=0," ",IF(E93="H",IF(H93&lt;2000,VLOOKUP(K93,[1]Minimas!$A$15:$F$29,6),IF(AND(H93&gt;1999,H93&lt;2003),VLOOKUP(K93,[1]Minimas!$A$15:$F$29,5),IF(AND(H93&gt;2002,H93&lt;2005),VLOOKUP(K93,[1]Minimas!$A$15:$F$29,4),IF(AND(H93&gt;2004,H93&lt;2007),VLOOKUP(K93,[1]Minimas!$A$15:$F$29,3),VLOOKUP(K93,[1]Minimas!$A$15:$F$29,2))))),IF(H93&lt;2000,VLOOKUP(K93,[1]Minimas!$G$15:$L$29,6),IF(AND(H93&gt;1999,H93&lt;2003),VLOOKUP(K93,[1]Minimas!$G$15:$FL$29,5),IF(AND(H93&gt;2002,H93&lt;2005),VLOOKUP(K93,[1]Minimas!$G$15:$L$29,4),IF(AND(H93&gt;2004,H93&lt;2007),VLOOKUP(K93,[1]Minimas!$G$15:$L$29,3),VLOOKUP(K93,[1]Minimas!$G$15:$L$29,2)))))))</f>
        <v>U20 F49</v>
      </c>
      <c r="W93" s="139">
        <f t="shared" si="67"/>
        <v>110.73473480367487</v>
      </c>
      <c r="X93" s="97">
        <v>43806</v>
      </c>
      <c r="Y93" s="99" t="s">
        <v>501</v>
      </c>
      <c r="Z93" s="216" t="s">
        <v>559</v>
      </c>
      <c r="AA93" s="132"/>
      <c r="AB93" s="103">
        <f>T93-HLOOKUP(V93,[1]Minimas!$C$3:$CD$12,2,FALSE)</f>
        <v>26</v>
      </c>
      <c r="AC93" s="103">
        <f>T93-HLOOKUP(V93,[1]Minimas!$C$3:$CD$12,3,FALSE)</f>
        <v>16</v>
      </c>
      <c r="AD93" s="103">
        <f>T93-HLOOKUP(V93,[1]Minimas!$C$3:$CD$12,4,FALSE)</f>
        <v>6</v>
      </c>
      <c r="AE93" s="103">
        <f>T93-HLOOKUP(V93,[1]Minimas!$C$3:$CD$12,5,FALSE)</f>
        <v>-6</v>
      </c>
      <c r="AF93" s="103">
        <f>T93-HLOOKUP(V93,[1]Minimas!$C$3:$CD$12,6,FALSE)</f>
        <v>-19</v>
      </c>
      <c r="AG93" s="103">
        <f>T93-HLOOKUP(V93,[1]Minimas!$C$3:$CD$12,7,FALSE)</f>
        <v>-34</v>
      </c>
      <c r="AH93" s="103">
        <f>T93-HLOOKUP(V93,[1]Minimas!$C$3:$CD$12,8,FALSE)</f>
        <v>-49</v>
      </c>
      <c r="AI93" s="103">
        <f>T93-HLOOKUP(V93,[1]Minimas!$C$3:$CD$12,9,FALSE)</f>
        <v>-69</v>
      </c>
      <c r="AJ93" s="103">
        <f>T93-HLOOKUP(V93,[1]Minimas!$C$3:$CD$12,10,FALSE)</f>
        <v>-104</v>
      </c>
      <c r="AK93" s="104" t="str">
        <f t="shared" si="68"/>
        <v>REG +</v>
      </c>
      <c r="AL93" s="104"/>
      <c r="AM93" s="104" t="str">
        <f t="shared" si="69"/>
        <v>REG +</v>
      </c>
      <c r="AN93" s="104">
        <f t="shared" si="70"/>
        <v>6</v>
      </c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134"/>
      <c r="DP93" s="134"/>
      <c r="DQ93" s="134"/>
      <c r="DR93" s="134"/>
      <c r="DS93" s="134"/>
      <c r="DT93" s="134"/>
    </row>
    <row r="94" spans="2:124" s="133" customFormat="1" ht="30" customHeight="1" x14ac:dyDescent="0.25">
      <c r="B94" s="92" t="s">
        <v>202</v>
      </c>
      <c r="C94" s="140">
        <v>397293</v>
      </c>
      <c r="D94" s="141"/>
      <c r="E94" s="142" t="s">
        <v>44</v>
      </c>
      <c r="F94" s="363" t="s">
        <v>581</v>
      </c>
      <c r="G94" s="364" t="s">
        <v>130</v>
      </c>
      <c r="H94" s="365">
        <v>2000</v>
      </c>
      <c r="I94" s="366" t="s">
        <v>127</v>
      </c>
      <c r="J94" s="367" t="s">
        <v>44</v>
      </c>
      <c r="K94" s="368">
        <v>61</v>
      </c>
      <c r="L94" s="149">
        <v>52</v>
      </c>
      <c r="M94" s="150">
        <v>55</v>
      </c>
      <c r="N94" s="150">
        <v>57</v>
      </c>
      <c r="O94" s="135">
        <f t="shared" si="63"/>
        <v>57</v>
      </c>
      <c r="P94" s="149">
        <v>63</v>
      </c>
      <c r="Q94" s="150">
        <v>66</v>
      </c>
      <c r="R94" s="148" t="s">
        <v>323</v>
      </c>
      <c r="S94" s="135">
        <f t="shared" si="64"/>
        <v>66</v>
      </c>
      <c r="T94" s="136">
        <f t="shared" si="65"/>
        <v>123</v>
      </c>
      <c r="U94" s="137" t="str">
        <f t="shared" si="66"/>
        <v>FED + 5</v>
      </c>
      <c r="V94" s="138" t="str">
        <f>IF(E94=0," ",IF(E94="H",IF(H94&lt;2000,VLOOKUP(K94,[1]Minimas!$A$15:$F$29,6),IF(AND(H94&gt;1999,H94&lt;2003),VLOOKUP(K94,[1]Minimas!$A$15:$F$29,5),IF(AND(H94&gt;2002,H94&lt;2005),VLOOKUP(K94,[1]Minimas!$A$15:$F$29,4),IF(AND(H94&gt;2004,H94&lt;2007),VLOOKUP(K94,[1]Minimas!$A$15:$F$29,3),VLOOKUP(K94,[1]Minimas!$A$15:$F$29,2))))),IF(H94&lt;2000,VLOOKUP(K94,[1]Minimas!$G$15:$L$29,6),IF(AND(H94&gt;1999,H94&lt;2003),VLOOKUP(K94,[1]Minimas!$G$15:$FL$29,5),IF(AND(H94&gt;2002,H94&lt;2005),VLOOKUP(K94,[1]Minimas!$G$15:$L$29,4),IF(AND(H94&gt;2004,H94&lt;2007),VLOOKUP(K94,[1]Minimas!$G$15:$L$29,3),VLOOKUP(K94,[1]Minimas!$G$15:$L$29,2)))))))</f>
        <v>U20 F64</v>
      </c>
      <c r="W94" s="139">
        <f t="shared" si="67"/>
        <v>164.44799938215817</v>
      </c>
      <c r="X94" s="97">
        <v>43806</v>
      </c>
      <c r="Y94" s="99" t="s">
        <v>501</v>
      </c>
      <c r="Z94" s="216" t="s">
        <v>559</v>
      </c>
      <c r="AA94" s="132"/>
      <c r="AB94" s="103">
        <f>T94-HLOOKUP(V94,[1]Minimas!$C$3:$CD$12,2,FALSE)</f>
        <v>63</v>
      </c>
      <c r="AC94" s="103">
        <f>T94-HLOOKUP(V94,[1]Minimas!$C$3:$CD$12,3,FALSE)</f>
        <v>48</v>
      </c>
      <c r="AD94" s="103">
        <f>T94-HLOOKUP(V94,[1]Minimas!$C$3:$CD$12,4,FALSE)</f>
        <v>33</v>
      </c>
      <c r="AE94" s="103">
        <f>T94-HLOOKUP(V94,[1]Minimas!$C$3:$CD$12,5,FALSE)</f>
        <v>18</v>
      </c>
      <c r="AF94" s="103">
        <f>T94-HLOOKUP(V94,[1]Minimas!$C$3:$CD$12,6,FALSE)</f>
        <v>5</v>
      </c>
      <c r="AG94" s="103">
        <f>T94-HLOOKUP(V94,[1]Minimas!$C$3:$CD$12,7,FALSE)</f>
        <v>-12</v>
      </c>
      <c r="AH94" s="103">
        <f>T94-HLOOKUP(V94,[1]Minimas!$C$3:$CD$12,8,FALSE)</f>
        <v>-32</v>
      </c>
      <c r="AI94" s="103">
        <f>T94-HLOOKUP(V94,[1]Minimas!$C$3:$CD$12,9,FALSE)</f>
        <v>-52</v>
      </c>
      <c r="AJ94" s="103">
        <f>T94-HLOOKUP(V94,[1]Minimas!$C$3:$CD$12,10,FALSE)</f>
        <v>-87</v>
      </c>
      <c r="AK94" s="104" t="str">
        <f t="shared" si="68"/>
        <v>FED +</v>
      </c>
      <c r="AL94" s="104"/>
      <c r="AM94" s="104" t="str">
        <f t="shared" si="69"/>
        <v>FED +</v>
      </c>
      <c r="AN94" s="104">
        <f t="shared" si="70"/>
        <v>5</v>
      </c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134"/>
      <c r="DP94" s="134"/>
      <c r="DQ94" s="134"/>
      <c r="DR94" s="134"/>
      <c r="DS94" s="134"/>
      <c r="DT94" s="134"/>
    </row>
    <row r="95" spans="2:124" s="133" customFormat="1" ht="30" customHeight="1" x14ac:dyDescent="0.25">
      <c r="B95" s="92" t="s">
        <v>202</v>
      </c>
      <c r="C95" s="140">
        <v>424104</v>
      </c>
      <c r="D95" s="141"/>
      <c r="E95" s="142" t="s">
        <v>44</v>
      </c>
      <c r="F95" s="363" t="s">
        <v>141</v>
      </c>
      <c r="G95" s="364" t="s">
        <v>217</v>
      </c>
      <c r="H95" s="365">
        <v>1972</v>
      </c>
      <c r="I95" s="366" t="s">
        <v>287</v>
      </c>
      <c r="J95" s="367" t="s">
        <v>44</v>
      </c>
      <c r="K95" s="368">
        <v>60</v>
      </c>
      <c r="L95" s="250">
        <v>-38</v>
      </c>
      <c r="M95" s="150">
        <v>40</v>
      </c>
      <c r="N95" s="148">
        <v>-43</v>
      </c>
      <c r="O95" s="135">
        <f t="shared" si="63"/>
        <v>40</v>
      </c>
      <c r="P95" s="149">
        <v>52</v>
      </c>
      <c r="Q95" s="150">
        <v>56</v>
      </c>
      <c r="R95" s="150">
        <v>58</v>
      </c>
      <c r="S95" s="135">
        <f t="shared" si="64"/>
        <v>58</v>
      </c>
      <c r="T95" s="136">
        <f t="shared" si="65"/>
        <v>98</v>
      </c>
      <c r="U95" s="137" t="str">
        <f t="shared" si="66"/>
        <v>DPT + 13</v>
      </c>
      <c r="V95" s="138" t="str">
        <f>IF(E95=0," ",IF(E95="H",IF(H95&lt;2000,VLOOKUP(K95,[1]Minimas!$A$15:$F$29,6),IF(AND(H95&gt;1999,H95&lt;2003),VLOOKUP(K95,[1]Minimas!$A$15:$F$29,5),IF(AND(H95&gt;2002,H95&lt;2005),VLOOKUP(K95,[1]Minimas!$A$15:$F$29,4),IF(AND(H95&gt;2004,H95&lt;2007),VLOOKUP(K95,[1]Minimas!$A$15:$F$29,3),VLOOKUP(K95,[1]Minimas!$A$15:$F$29,2))))),IF(H95&lt;2000,VLOOKUP(K95,[1]Minimas!$G$15:$L$29,6),IF(AND(H95&gt;1999,H95&lt;2003),VLOOKUP(K95,[1]Minimas!$G$15:$FL$29,5),IF(AND(H95&gt;2002,H95&lt;2005),VLOOKUP(K95,[1]Minimas!$G$15:$L$29,4),IF(AND(H95&gt;2004,H95&lt;2007),VLOOKUP(K95,[1]Minimas!$G$15:$L$29,3),VLOOKUP(K95,[1]Minimas!$G$15:$L$29,2)))))))</f>
        <v>SE F64</v>
      </c>
      <c r="W95" s="139">
        <f t="shared" si="67"/>
        <v>132.40462160004029</v>
      </c>
      <c r="X95" s="97">
        <v>43806</v>
      </c>
      <c r="Y95" s="99" t="s">
        <v>501</v>
      </c>
      <c r="Z95" s="216" t="s">
        <v>559</v>
      </c>
      <c r="AA95" s="132"/>
      <c r="AB95" s="103">
        <f>T95-HLOOKUP(V95,[1]Minimas!$C$3:$CD$12,2,FALSE)</f>
        <v>28</v>
      </c>
      <c r="AC95" s="103">
        <f>T95-HLOOKUP(V95,[1]Minimas!$C$3:$CD$12,3,FALSE)</f>
        <v>13</v>
      </c>
      <c r="AD95" s="103">
        <f>T95-HLOOKUP(V95,[1]Minimas!$C$3:$CD$12,4,FALSE)</f>
        <v>-2</v>
      </c>
      <c r="AE95" s="103">
        <f>T95-HLOOKUP(V95,[1]Minimas!$C$3:$CD$12,5,FALSE)</f>
        <v>-19</v>
      </c>
      <c r="AF95" s="103">
        <f>T95-HLOOKUP(V95,[1]Minimas!$C$3:$CD$12,6,FALSE)</f>
        <v>-39</v>
      </c>
      <c r="AG95" s="103">
        <f>T95-HLOOKUP(V95,[1]Minimas!$C$3:$CD$12,7,FALSE)</f>
        <v>-57</v>
      </c>
      <c r="AH95" s="103">
        <f>T95-HLOOKUP(V95,[1]Minimas!$C$3:$CD$12,8,FALSE)</f>
        <v>-77</v>
      </c>
      <c r="AI95" s="103">
        <f>T95-HLOOKUP(V95,[1]Minimas!$C$3:$CD$12,9,FALSE)</f>
        <v>-97</v>
      </c>
      <c r="AJ95" s="103">
        <f>T95-HLOOKUP(V95,[1]Minimas!$C$3:$CD$12,10,FALSE)</f>
        <v>-112</v>
      </c>
      <c r="AK95" s="104" t="str">
        <f t="shared" si="68"/>
        <v>DPT +</v>
      </c>
      <c r="AL95" s="104"/>
      <c r="AM95" s="104" t="str">
        <f t="shared" si="69"/>
        <v>DPT +</v>
      </c>
      <c r="AN95" s="104">
        <f t="shared" si="70"/>
        <v>13</v>
      </c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134"/>
      <c r="DP95" s="134"/>
      <c r="DQ95" s="134"/>
      <c r="DR95" s="134"/>
      <c r="DS95" s="134"/>
      <c r="DT95" s="134"/>
    </row>
    <row r="96" spans="2:124" s="133" customFormat="1" ht="30" customHeight="1" x14ac:dyDescent="0.25">
      <c r="B96" s="92" t="s">
        <v>202</v>
      </c>
      <c r="C96" s="140">
        <v>454700</v>
      </c>
      <c r="D96" s="141"/>
      <c r="E96" s="142" t="s">
        <v>44</v>
      </c>
      <c r="F96" s="363" t="s">
        <v>582</v>
      </c>
      <c r="G96" s="364" t="s">
        <v>583</v>
      </c>
      <c r="H96" s="365">
        <v>1988</v>
      </c>
      <c r="I96" s="366" t="s">
        <v>127</v>
      </c>
      <c r="J96" s="367" t="s">
        <v>44</v>
      </c>
      <c r="K96" s="368">
        <v>60.3</v>
      </c>
      <c r="L96" s="250">
        <v>-45</v>
      </c>
      <c r="M96" s="150">
        <v>46</v>
      </c>
      <c r="N96" s="148">
        <v>-49</v>
      </c>
      <c r="O96" s="135">
        <f t="shared" si="63"/>
        <v>46</v>
      </c>
      <c r="P96" s="149">
        <v>55</v>
      </c>
      <c r="Q96" s="150">
        <v>60</v>
      </c>
      <c r="R96" s="148">
        <v>-65</v>
      </c>
      <c r="S96" s="135">
        <f t="shared" si="64"/>
        <v>60</v>
      </c>
      <c r="T96" s="136">
        <f t="shared" si="65"/>
        <v>106</v>
      </c>
      <c r="U96" s="137" t="str">
        <f t="shared" si="66"/>
        <v>REG + 6</v>
      </c>
      <c r="V96" s="138" t="str">
        <f>IF(E96=0," ",IF(E96="H",IF(H96&lt;2000,VLOOKUP(K96,[1]Minimas!$A$15:$F$29,6),IF(AND(H96&gt;1999,H96&lt;2003),VLOOKUP(K96,[1]Minimas!$A$15:$F$29,5),IF(AND(H96&gt;2002,H96&lt;2005),VLOOKUP(K96,[1]Minimas!$A$15:$F$29,4),IF(AND(H96&gt;2004,H96&lt;2007),VLOOKUP(K96,[1]Minimas!$A$15:$F$29,3),VLOOKUP(K96,[1]Minimas!$A$15:$F$29,2))))),IF(H96&lt;2000,VLOOKUP(K96,[1]Minimas!$G$15:$L$29,6),IF(AND(H96&gt;1999,H96&lt;2003),VLOOKUP(K96,[1]Minimas!$G$15:$FL$29,5),IF(AND(H96&gt;2002,H96&lt;2005),VLOOKUP(K96,[1]Minimas!$G$15:$L$29,4),IF(AND(H96&gt;2004,H96&lt;2007),VLOOKUP(K96,[1]Minimas!$G$15:$L$29,3),VLOOKUP(K96,[1]Minimas!$G$15:$L$29,2)))))))</f>
        <v>SE F64</v>
      </c>
      <c r="W96" s="139">
        <f t="shared" si="67"/>
        <v>142.75799213371198</v>
      </c>
      <c r="X96" s="97">
        <v>43806</v>
      </c>
      <c r="Y96" s="99" t="s">
        <v>501</v>
      </c>
      <c r="Z96" s="216" t="s">
        <v>559</v>
      </c>
      <c r="AA96" s="132"/>
      <c r="AB96" s="103">
        <f>T96-HLOOKUP(V96,[1]Minimas!$C$3:$CD$12,2,FALSE)</f>
        <v>36</v>
      </c>
      <c r="AC96" s="103">
        <f>T96-HLOOKUP(V96,[1]Minimas!$C$3:$CD$12,3,FALSE)</f>
        <v>21</v>
      </c>
      <c r="AD96" s="103">
        <f>T96-HLOOKUP(V96,[1]Minimas!$C$3:$CD$12,4,FALSE)</f>
        <v>6</v>
      </c>
      <c r="AE96" s="103">
        <f>T96-HLOOKUP(V96,[1]Minimas!$C$3:$CD$12,5,FALSE)</f>
        <v>-11</v>
      </c>
      <c r="AF96" s="103">
        <f>T96-HLOOKUP(V96,[1]Minimas!$C$3:$CD$12,6,FALSE)</f>
        <v>-31</v>
      </c>
      <c r="AG96" s="103">
        <f>T96-HLOOKUP(V96,[1]Minimas!$C$3:$CD$12,7,FALSE)</f>
        <v>-49</v>
      </c>
      <c r="AH96" s="103">
        <f>T96-HLOOKUP(V96,[1]Minimas!$C$3:$CD$12,8,FALSE)</f>
        <v>-69</v>
      </c>
      <c r="AI96" s="103">
        <f>T96-HLOOKUP(V96,[1]Minimas!$C$3:$CD$12,9,FALSE)</f>
        <v>-89</v>
      </c>
      <c r="AJ96" s="103">
        <f>T96-HLOOKUP(V96,[1]Minimas!$C$3:$CD$12,10,FALSE)</f>
        <v>-104</v>
      </c>
      <c r="AK96" s="104" t="str">
        <f t="shared" si="68"/>
        <v>REG +</v>
      </c>
      <c r="AL96" s="104"/>
      <c r="AM96" s="104" t="str">
        <f t="shared" si="69"/>
        <v>REG +</v>
      </c>
      <c r="AN96" s="104">
        <f t="shared" si="70"/>
        <v>6</v>
      </c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</row>
    <row r="97" spans="2:124" s="133" customFormat="1" ht="30" customHeight="1" x14ac:dyDescent="0.25">
      <c r="B97" s="92" t="s">
        <v>202</v>
      </c>
      <c r="C97" s="140">
        <v>124214</v>
      </c>
      <c r="D97" s="141"/>
      <c r="E97" s="142" t="s">
        <v>44</v>
      </c>
      <c r="F97" s="363" t="s">
        <v>142</v>
      </c>
      <c r="G97" s="364" t="s">
        <v>584</v>
      </c>
      <c r="H97" s="365">
        <v>1983</v>
      </c>
      <c r="I97" s="366" t="s">
        <v>144</v>
      </c>
      <c r="J97" s="367" t="s">
        <v>44</v>
      </c>
      <c r="K97" s="368">
        <v>63.9</v>
      </c>
      <c r="L97" s="149">
        <v>32</v>
      </c>
      <c r="M97" s="150">
        <v>36</v>
      </c>
      <c r="N97" s="148">
        <v>-39</v>
      </c>
      <c r="O97" s="135">
        <f t="shared" si="63"/>
        <v>36</v>
      </c>
      <c r="P97" s="149">
        <v>50</v>
      </c>
      <c r="Q97" s="148">
        <v>-54</v>
      </c>
      <c r="R97" s="148">
        <v>-54</v>
      </c>
      <c r="S97" s="135">
        <f t="shared" si="64"/>
        <v>50</v>
      </c>
      <c r="T97" s="136">
        <f t="shared" si="65"/>
        <v>86</v>
      </c>
      <c r="U97" s="137" t="str">
        <f t="shared" si="66"/>
        <v>DPT + 1</v>
      </c>
      <c r="V97" s="138" t="str">
        <f>IF(E97=0," ",IF(E97="H",IF(H97&lt;2000,VLOOKUP(K97,[1]Minimas!$A$15:$F$29,6),IF(AND(H97&gt;1999,H97&lt;2003),VLOOKUP(K97,[1]Minimas!$A$15:$F$29,5),IF(AND(H97&gt;2002,H97&lt;2005),VLOOKUP(K97,[1]Minimas!$A$15:$F$29,4),IF(AND(H97&gt;2004,H97&lt;2007),VLOOKUP(K97,[1]Minimas!$A$15:$F$29,3),VLOOKUP(K97,[1]Minimas!$A$15:$F$29,2))))),IF(H97&lt;2000,VLOOKUP(K97,[1]Minimas!$G$15:$L$29,6),IF(AND(H97&gt;1999,H97&lt;2003),VLOOKUP(K97,[1]Minimas!$G$15:$FL$29,5),IF(AND(H97&gt;2002,H97&lt;2005),VLOOKUP(K97,[1]Minimas!$G$15:$L$29,4),IF(AND(H97&gt;2004,H97&lt;2007),VLOOKUP(K97,[1]Minimas!$G$15:$L$29,3),VLOOKUP(K97,[1]Minimas!$G$15:$L$29,2)))))))</f>
        <v>SE F64</v>
      </c>
      <c r="W97" s="139">
        <f t="shared" si="67"/>
        <v>111.75297590270893</v>
      </c>
      <c r="X97" s="97">
        <v>43806</v>
      </c>
      <c r="Y97" s="99" t="s">
        <v>501</v>
      </c>
      <c r="Z97" s="216" t="s">
        <v>559</v>
      </c>
      <c r="AA97" s="132"/>
      <c r="AB97" s="103">
        <f>T97-HLOOKUP(V97,[1]Minimas!$C$3:$CD$12,2,FALSE)</f>
        <v>16</v>
      </c>
      <c r="AC97" s="103">
        <f>T97-HLOOKUP(V97,[1]Minimas!$C$3:$CD$12,3,FALSE)</f>
        <v>1</v>
      </c>
      <c r="AD97" s="103">
        <f>T97-HLOOKUP(V97,[1]Minimas!$C$3:$CD$12,4,FALSE)</f>
        <v>-14</v>
      </c>
      <c r="AE97" s="103">
        <f>T97-HLOOKUP(V97,[1]Minimas!$C$3:$CD$12,5,FALSE)</f>
        <v>-31</v>
      </c>
      <c r="AF97" s="103">
        <f>T97-HLOOKUP(V97,[1]Minimas!$C$3:$CD$12,6,FALSE)</f>
        <v>-51</v>
      </c>
      <c r="AG97" s="103">
        <f>T97-HLOOKUP(V97,[1]Minimas!$C$3:$CD$12,7,FALSE)</f>
        <v>-69</v>
      </c>
      <c r="AH97" s="103">
        <f>T97-HLOOKUP(V97,[1]Minimas!$C$3:$CD$12,8,FALSE)</f>
        <v>-89</v>
      </c>
      <c r="AI97" s="103">
        <f>T97-HLOOKUP(V97,[1]Minimas!$C$3:$CD$12,9,FALSE)</f>
        <v>-109</v>
      </c>
      <c r="AJ97" s="103">
        <f>T97-HLOOKUP(V97,[1]Minimas!$C$3:$CD$12,10,FALSE)</f>
        <v>-124</v>
      </c>
      <c r="AK97" s="104" t="str">
        <f t="shared" si="68"/>
        <v>DPT +</v>
      </c>
      <c r="AL97" s="104"/>
      <c r="AM97" s="104" t="str">
        <f t="shared" si="69"/>
        <v>DPT +</v>
      </c>
      <c r="AN97" s="104">
        <f t="shared" si="70"/>
        <v>1</v>
      </c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</row>
    <row r="98" spans="2:124" s="133" customFormat="1" ht="30" customHeight="1" x14ac:dyDescent="0.25">
      <c r="B98" s="92" t="s">
        <v>202</v>
      </c>
      <c r="C98" s="140">
        <v>453002</v>
      </c>
      <c r="D98" s="141"/>
      <c r="E98" s="142" t="s">
        <v>44</v>
      </c>
      <c r="F98" s="363" t="s">
        <v>297</v>
      </c>
      <c r="G98" s="364" t="s">
        <v>585</v>
      </c>
      <c r="H98" s="365">
        <v>1994</v>
      </c>
      <c r="I98" s="366" t="s">
        <v>245</v>
      </c>
      <c r="J98" s="367" t="s">
        <v>44</v>
      </c>
      <c r="K98" s="368">
        <v>63.2</v>
      </c>
      <c r="L98" s="149">
        <v>50</v>
      </c>
      <c r="M98" s="148">
        <v>-53</v>
      </c>
      <c r="N98" s="148">
        <v>-53</v>
      </c>
      <c r="O98" s="135">
        <f t="shared" si="63"/>
        <v>50</v>
      </c>
      <c r="P98" s="149">
        <v>63</v>
      </c>
      <c r="Q98" s="150">
        <v>66</v>
      </c>
      <c r="R98" s="148">
        <v>-69</v>
      </c>
      <c r="S98" s="135">
        <f t="shared" si="64"/>
        <v>66</v>
      </c>
      <c r="T98" s="136">
        <f t="shared" si="65"/>
        <v>116</v>
      </c>
      <c r="U98" s="137" t="str">
        <f t="shared" si="66"/>
        <v>REG + 16</v>
      </c>
      <c r="V98" s="138" t="str">
        <f>IF(E98=0," ",IF(E98="H",IF(H98&lt;2000,VLOOKUP(K98,[1]Minimas!$A$15:$F$29,6),IF(AND(H98&gt;1999,H98&lt;2003),VLOOKUP(K98,[1]Minimas!$A$15:$F$29,5),IF(AND(H98&gt;2002,H98&lt;2005),VLOOKUP(K98,[1]Minimas!$A$15:$F$29,4),IF(AND(H98&gt;2004,H98&lt;2007),VLOOKUP(K98,[1]Minimas!$A$15:$F$29,3),VLOOKUP(K98,[1]Minimas!$A$15:$F$29,2))))),IF(H98&lt;2000,VLOOKUP(K98,[1]Minimas!$G$15:$L$29,6),IF(AND(H98&gt;1999,H98&lt;2003),VLOOKUP(K98,[1]Minimas!$G$15:$FL$29,5),IF(AND(H98&gt;2002,H98&lt;2005),VLOOKUP(K98,[1]Minimas!$G$15:$L$29,4),IF(AND(H98&gt;2004,H98&lt;2007),VLOOKUP(K98,[1]Minimas!$G$15:$L$29,3),VLOOKUP(K98,[1]Minimas!$G$15:$L$29,2)))))))</f>
        <v>SE F64</v>
      </c>
      <c r="W98" s="139">
        <f t="shared" si="67"/>
        <v>151.73750720337537</v>
      </c>
      <c r="X98" s="97">
        <v>43806</v>
      </c>
      <c r="Y98" s="99" t="s">
        <v>501</v>
      </c>
      <c r="Z98" s="216" t="s">
        <v>559</v>
      </c>
      <c r="AA98" s="132"/>
      <c r="AB98" s="103">
        <f>T98-HLOOKUP(V98,[1]Minimas!$C$3:$CD$12,2,FALSE)</f>
        <v>46</v>
      </c>
      <c r="AC98" s="103">
        <f>T98-HLOOKUP(V98,[1]Minimas!$C$3:$CD$12,3,FALSE)</f>
        <v>31</v>
      </c>
      <c r="AD98" s="103">
        <f>T98-HLOOKUP(V98,[1]Minimas!$C$3:$CD$12,4,FALSE)</f>
        <v>16</v>
      </c>
      <c r="AE98" s="103">
        <f>T98-HLOOKUP(V98,[1]Minimas!$C$3:$CD$12,5,FALSE)</f>
        <v>-1</v>
      </c>
      <c r="AF98" s="103">
        <f>T98-HLOOKUP(V98,[1]Minimas!$C$3:$CD$12,6,FALSE)</f>
        <v>-21</v>
      </c>
      <c r="AG98" s="103">
        <f>T98-HLOOKUP(V98,[1]Minimas!$C$3:$CD$12,7,FALSE)</f>
        <v>-39</v>
      </c>
      <c r="AH98" s="103">
        <f>T98-HLOOKUP(V98,[1]Minimas!$C$3:$CD$12,8,FALSE)</f>
        <v>-59</v>
      </c>
      <c r="AI98" s="103">
        <f>T98-HLOOKUP(V98,[1]Minimas!$C$3:$CD$12,9,FALSE)</f>
        <v>-79</v>
      </c>
      <c r="AJ98" s="103">
        <f>T98-HLOOKUP(V98,[1]Minimas!$C$3:$CD$12,10,FALSE)</f>
        <v>-94</v>
      </c>
      <c r="AK98" s="104" t="str">
        <f t="shared" si="68"/>
        <v>REG +</v>
      </c>
      <c r="AL98" s="104"/>
      <c r="AM98" s="104" t="str">
        <f t="shared" si="69"/>
        <v>REG +</v>
      </c>
      <c r="AN98" s="104">
        <f t="shared" si="70"/>
        <v>16</v>
      </c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134"/>
      <c r="DP98" s="134"/>
      <c r="DQ98" s="134"/>
      <c r="DR98" s="134"/>
      <c r="DS98" s="134"/>
      <c r="DT98" s="134"/>
    </row>
    <row r="99" spans="2:124" s="133" customFormat="1" ht="30" customHeight="1" thickBot="1" x14ac:dyDescent="0.3">
      <c r="B99" s="92" t="s">
        <v>202</v>
      </c>
      <c r="C99" s="140">
        <v>454263</v>
      </c>
      <c r="D99" s="141"/>
      <c r="E99" s="142" t="s">
        <v>44</v>
      </c>
      <c r="F99" s="363" t="s">
        <v>280</v>
      </c>
      <c r="G99" s="364" t="s">
        <v>387</v>
      </c>
      <c r="H99" s="365">
        <v>2003</v>
      </c>
      <c r="I99" s="366" t="s">
        <v>127</v>
      </c>
      <c r="J99" s="367" t="s">
        <v>44</v>
      </c>
      <c r="K99" s="368">
        <v>53.4</v>
      </c>
      <c r="L99" s="149">
        <v>29</v>
      </c>
      <c r="M99" s="150">
        <v>32</v>
      </c>
      <c r="N99" s="150">
        <v>34</v>
      </c>
      <c r="O99" s="135">
        <f t="shared" si="63"/>
        <v>34</v>
      </c>
      <c r="P99" s="149">
        <v>38</v>
      </c>
      <c r="Q99" s="150">
        <v>42</v>
      </c>
      <c r="R99" s="148">
        <v>-45</v>
      </c>
      <c r="S99" s="135">
        <f t="shared" si="64"/>
        <v>42</v>
      </c>
      <c r="T99" s="136">
        <f t="shared" si="65"/>
        <v>76</v>
      </c>
      <c r="U99" s="137" t="str">
        <f t="shared" si="66"/>
        <v>REG + 11</v>
      </c>
      <c r="V99" s="138" t="str">
        <f>IF(E99=0," ",IF(E99="H",IF(H99&lt;2000,VLOOKUP(K99,[1]Minimas!$A$15:$F$29,6),IF(AND(H99&gt;1999,H99&lt;2003),VLOOKUP(K99,[1]Minimas!$A$15:$F$29,5),IF(AND(H99&gt;2002,H99&lt;2005),VLOOKUP(K99,[1]Minimas!$A$15:$F$29,4),IF(AND(H99&gt;2004,H99&lt;2007),VLOOKUP(K99,[1]Minimas!$A$15:$F$29,3),VLOOKUP(K99,[1]Minimas!$A$15:$F$29,2))))),IF(H99&lt;2000,VLOOKUP(K99,[1]Minimas!$G$15:$L$29,6),IF(AND(H99&gt;1999,H99&lt;2003),VLOOKUP(K99,[1]Minimas!$G$15:$FL$29,5),IF(AND(H99&gt;2002,H99&lt;2005),VLOOKUP(K99,[1]Minimas!$G$15:$L$29,4),IF(AND(H99&gt;2004,H99&lt;2007),VLOOKUP(K99,[1]Minimas!$G$15:$L$29,3),VLOOKUP(K99,[1]Minimas!$G$15:$L$29,2)))))))</f>
        <v>U17 F55</v>
      </c>
      <c r="W99" s="139">
        <f t="shared" si="67"/>
        <v>111.14387562582151</v>
      </c>
      <c r="X99" s="97">
        <v>43806</v>
      </c>
      <c r="Y99" s="99" t="s">
        <v>501</v>
      </c>
      <c r="Z99" s="216" t="s">
        <v>559</v>
      </c>
      <c r="AA99" s="132"/>
      <c r="AB99" s="103">
        <f>T99-HLOOKUP(V99,[1]Minimas!$C$3:$CD$12,2,FALSE)</f>
        <v>31</v>
      </c>
      <c r="AC99" s="103">
        <f>T99-HLOOKUP(V99,[1]Minimas!$C$3:$CD$12,3,FALSE)</f>
        <v>21</v>
      </c>
      <c r="AD99" s="103">
        <f>T99-HLOOKUP(V99,[1]Minimas!$C$3:$CD$12,4,FALSE)</f>
        <v>11</v>
      </c>
      <c r="AE99" s="103">
        <f>T99-HLOOKUP(V99,[1]Minimas!$C$3:$CD$12,5,FALSE)</f>
        <v>-1</v>
      </c>
      <c r="AF99" s="103">
        <f>T99-HLOOKUP(V99,[1]Minimas!$C$3:$CD$12,6,FALSE)</f>
        <v>-16</v>
      </c>
      <c r="AG99" s="103">
        <f>T99-HLOOKUP(V99,[1]Minimas!$C$3:$CD$12,7,FALSE)</f>
        <v>-29</v>
      </c>
      <c r="AH99" s="103">
        <f>T99-HLOOKUP(V99,[1]Minimas!$C$3:$CD$12,8,FALSE)</f>
        <v>-44</v>
      </c>
      <c r="AI99" s="103">
        <f>T99-HLOOKUP(V99,[1]Minimas!$C$3:$CD$12,9,FALSE)</f>
        <v>-59</v>
      </c>
      <c r="AJ99" s="103">
        <f>T99-HLOOKUP(V99,[1]Minimas!$C$3:$CD$12,10,FALSE)</f>
        <v>-114</v>
      </c>
      <c r="AK99" s="104" t="str">
        <f t="shared" si="68"/>
        <v>REG +</v>
      </c>
      <c r="AL99" s="104"/>
      <c r="AM99" s="104" t="str">
        <f t="shared" si="69"/>
        <v>REG +</v>
      </c>
      <c r="AN99" s="104">
        <f t="shared" si="70"/>
        <v>11</v>
      </c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4"/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134"/>
      <c r="DP99" s="134"/>
      <c r="DQ99" s="134"/>
      <c r="DR99" s="134"/>
      <c r="DS99" s="134"/>
      <c r="DT99" s="134"/>
    </row>
    <row r="100" spans="2:124" s="133" customFormat="1" ht="30" customHeight="1" x14ac:dyDescent="0.25">
      <c r="B100" s="92" t="s">
        <v>202</v>
      </c>
      <c r="C100" s="251">
        <v>455061</v>
      </c>
      <c r="D100" s="348"/>
      <c r="E100" s="369" t="s">
        <v>44</v>
      </c>
      <c r="F100" s="370" t="s">
        <v>284</v>
      </c>
      <c r="G100" s="371" t="s">
        <v>285</v>
      </c>
      <c r="H100" s="372">
        <v>2005</v>
      </c>
      <c r="I100" s="373" t="s">
        <v>177</v>
      </c>
      <c r="J100" s="374" t="s">
        <v>44</v>
      </c>
      <c r="K100" s="375">
        <v>51</v>
      </c>
      <c r="L100" s="394">
        <v>30</v>
      </c>
      <c r="M100" s="395">
        <v>33</v>
      </c>
      <c r="N100" s="395">
        <v>35</v>
      </c>
      <c r="O100" s="135">
        <f t="shared" si="63"/>
        <v>35</v>
      </c>
      <c r="P100" s="298">
        <v>45</v>
      </c>
      <c r="Q100" s="300">
        <v>-48</v>
      </c>
      <c r="R100" s="299">
        <v>50</v>
      </c>
      <c r="S100" s="135">
        <f t="shared" si="64"/>
        <v>50</v>
      </c>
      <c r="T100" s="136">
        <f t="shared" si="65"/>
        <v>85</v>
      </c>
      <c r="U100" s="137" t="str">
        <f t="shared" si="66"/>
        <v>FED + 3</v>
      </c>
      <c r="V100" s="138" t="str">
        <f>IF(E100=0," ",IF(E100="H",IF(H100&lt;2000,VLOOKUP(K100,[1]Minimas!$A$15:$F$29,6),IF(AND(H100&gt;1999,H100&lt;2003),VLOOKUP(K100,[1]Minimas!$A$15:$F$29,5),IF(AND(H100&gt;2002,H100&lt;2005),VLOOKUP(K100,[1]Minimas!$A$15:$F$29,4),IF(AND(H100&gt;2004,H100&lt;2007),VLOOKUP(K100,[1]Minimas!$A$15:$F$29,3),VLOOKUP(K100,[1]Minimas!$A$15:$F$29,2))))),IF(H100&lt;2000,VLOOKUP(K100,[1]Minimas!$G$15:$L$29,6),IF(AND(H100&gt;1999,H100&lt;2003),VLOOKUP(K100,[1]Minimas!$G$15:$FL$29,5),IF(AND(H100&gt;2002,H100&lt;2005),VLOOKUP(K100,[1]Minimas!$G$15:$L$29,4),IF(AND(H100&gt;2004,H100&lt;2007),VLOOKUP(K100,[1]Minimas!$G$15:$L$29,3),VLOOKUP(K100,[1]Minimas!$G$15:$L$29,2)))))))</f>
        <v>U15 F55</v>
      </c>
      <c r="W100" s="139">
        <f t="shared" si="67"/>
        <v>128.57832009650906</v>
      </c>
      <c r="X100" s="97">
        <v>43806</v>
      </c>
      <c r="Y100" s="99" t="s">
        <v>501</v>
      </c>
      <c r="Z100" s="216" t="s">
        <v>595</v>
      </c>
      <c r="AA100" s="132"/>
      <c r="AB100" s="103">
        <f>T100-HLOOKUP(V100,[1]Minimas!$C$3:$CD$12,2,FALSE)</f>
        <v>50</v>
      </c>
      <c r="AC100" s="103">
        <f>T100-HLOOKUP(V100,[1]Minimas!$C$3:$CD$12,3,FALSE)</f>
        <v>40</v>
      </c>
      <c r="AD100" s="103">
        <f>T100-HLOOKUP(V100,[1]Minimas!$C$3:$CD$12,4,FALSE)</f>
        <v>28</v>
      </c>
      <c r="AE100" s="103">
        <f>T100-HLOOKUP(V100,[1]Minimas!$C$3:$CD$12,5,FALSE)</f>
        <v>18</v>
      </c>
      <c r="AF100" s="103">
        <f>T100-HLOOKUP(V100,[1]Minimas!$C$3:$CD$12,6,FALSE)</f>
        <v>3</v>
      </c>
      <c r="AG100" s="103">
        <f>T100-HLOOKUP(V100,[1]Minimas!$C$3:$CD$12,7,FALSE)</f>
        <v>-10</v>
      </c>
      <c r="AH100" s="103">
        <f>T100-HLOOKUP(V100,[1]Minimas!$C$3:$CD$12,8,FALSE)</f>
        <v>-25</v>
      </c>
      <c r="AI100" s="103">
        <f>T100-HLOOKUP(V100,[1]Minimas!$C$3:$CD$12,9,FALSE)</f>
        <v>-40</v>
      </c>
      <c r="AJ100" s="103">
        <f>T100-HLOOKUP(V100,[1]Minimas!$C$3:$CD$12,10,FALSE)</f>
        <v>-105</v>
      </c>
      <c r="AK100" s="104" t="str">
        <f t="shared" si="68"/>
        <v>FED +</v>
      </c>
      <c r="AL100" s="104"/>
      <c r="AM100" s="104" t="str">
        <f t="shared" si="69"/>
        <v>FED +</v>
      </c>
      <c r="AN100" s="104">
        <f t="shared" si="70"/>
        <v>3</v>
      </c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4"/>
      <c r="BX100" s="134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  <c r="CQ100" s="134"/>
      <c r="CR100" s="134"/>
      <c r="CS100" s="134"/>
      <c r="CT100" s="134"/>
      <c r="CU100" s="134"/>
      <c r="CV100" s="134"/>
      <c r="CW100" s="134"/>
      <c r="CX100" s="134"/>
      <c r="CY100" s="134"/>
      <c r="CZ100" s="134"/>
      <c r="DA100" s="134"/>
      <c r="DB100" s="134"/>
      <c r="DC100" s="134"/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134"/>
      <c r="DP100" s="134"/>
      <c r="DQ100" s="134"/>
      <c r="DR100" s="134"/>
      <c r="DS100" s="134"/>
      <c r="DT100" s="134"/>
    </row>
    <row r="101" spans="2:124" s="133" customFormat="1" ht="30" customHeight="1" x14ac:dyDescent="0.25">
      <c r="B101" s="92" t="s">
        <v>202</v>
      </c>
      <c r="C101" s="140">
        <v>438560</v>
      </c>
      <c r="D101" s="141"/>
      <c r="E101" s="142" t="s">
        <v>44</v>
      </c>
      <c r="F101" s="143" t="s">
        <v>211</v>
      </c>
      <c r="G101" s="144" t="s">
        <v>212</v>
      </c>
      <c r="H101" s="145">
        <v>1985</v>
      </c>
      <c r="I101" s="351" t="s">
        <v>177</v>
      </c>
      <c r="J101" s="146" t="s">
        <v>44</v>
      </c>
      <c r="K101" s="147">
        <v>54.75</v>
      </c>
      <c r="L101" s="149">
        <v>30</v>
      </c>
      <c r="M101" s="150">
        <v>33</v>
      </c>
      <c r="N101" s="148">
        <v>-35</v>
      </c>
      <c r="O101" s="135">
        <f t="shared" si="63"/>
        <v>33</v>
      </c>
      <c r="P101" s="149">
        <v>41</v>
      </c>
      <c r="Q101" s="150">
        <v>44</v>
      </c>
      <c r="R101" s="148">
        <v>-46</v>
      </c>
      <c r="S101" s="135">
        <f t="shared" si="64"/>
        <v>44</v>
      </c>
      <c r="T101" s="136">
        <f t="shared" si="65"/>
        <v>77</v>
      </c>
      <c r="U101" s="137" t="str">
        <f t="shared" si="66"/>
        <v>DPT + 2</v>
      </c>
      <c r="V101" s="138" t="str">
        <f>IF(E101=0," ",IF(E101="H",IF(H101&lt;2000,VLOOKUP(K101,[1]Minimas!$A$15:$F$29,6),IF(AND(H101&gt;1999,H101&lt;2003),VLOOKUP(K101,[1]Minimas!$A$15:$F$29,5),IF(AND(H101&gt;2002,H101&lt;2005),VLOOKUP(K101,[1]Minimas!$A$15:$F$29,4),IF(AND(H101&gt;2004,H101&lt;2007),VLOOKUP(K101,[1]Minimas!$A$15:$F$29,3),VLOOKUP(K101,[1]Minimas!$A$15:$F$29,2))))),IF(H101&lt;2000,VLOOKUP(K101,[1]Minimas!$G$15:$L$29,6),IF(AND(H101&gt;1999,H101&lt;2003),VLOOKUP(K101,[1]Minimas!$G$15:$FL$29,5),IF(AND(H101&gt;2002,H101&lt;2005),VLOOKUP(K101,[1]Minimas!$G$15:$L$29,4),IF(AND(H101&gt;2004,H101&lt;2007),VLOOKUP(K101,[1]Minimas!$G$15:$L$29,3),VLOOKUP(K101,[1]Minimas!$G$15:$L$29,2)))))))</f>
        <v>SE F55</v>
      </c>
      <c r="W101" s="139">
        <f t="shared" si="67"/>
        <v>110.6256797026558</v>
      </c>
      <c r="X101" s="97">
        <v>43806</v>
      </c>
      <c r="Y101" s="99" t="s">
        <v>501</v>
      </c>
      <c r="Z101" s="216" t="s">
        <v>595</v>
      </c>
      <c r="AA101" s="132"/>
      <c r="AB101" s="103">
        <f>T101-HLOOKUP(V101,[1]Minimas!$C$3:$CD$12,2,FALSE)</f>
        <v>17</v>
      </c>
      <c r="AC101" s="103">
        <f>T101-HLOOKUP(V101,[1]Minimas!$C$3:$CD$12,3,FALSE)</f>
        <v>2</v>
      </c>
      <c r="AD101" s="103">
        <f>T101-HLOOKUP(V101,[1]Minimas!$C$3:$CD$12,4,FALSE)</f>
        <v>-10</v>
      </c>
      <c r="AE101" s="103">
        <f>T101-HLOOKUP(V101,[1]Minimas!$C$3:$CD$12,5,FALSE)</f>
        <v>-25</v>
      </c>
      <c r="AF101" s="103">
        <f>T101-HLOOKUP(V101,[1]Minimas!$C$3:$CD$12,6,FALSE)</f>
        <v>-46</v>
      </c>
      <c r="AG101" s="103">
        <f>T101-HLOOKUP(V101,[1]Minimas!$C$3:$CD$12,7,FALSE)</f>
        <v>-61</v>
      </c>
      <c r="AH101" s="103">
        <f>T101-HLOOKUP(V101,[1]Minimas!$C$3:$CD$12,8,FALSE)</f>
        <v>-78</v>
      </c>
      <c r="AI101" s="103">
        <f>T101-HLOOKUP(V101,[1]Minimas!$C$3:$CD$12,9,FALSE)</f>
        <v>-98</v>
      </c>
      <c r="AJ101" s="103">
        <f>T101-HLOOKUP(V101,[1]Minimas!$C$3:$CD$12,10,FALSE)</f>
        <v>-113</v>
      </c>
      <c r="AK101" s="104" t="str">
        <f t="shared" si="68"/>
        <v>DPT +</v>
      </c>
      <c r="AL101" s="104"/>
      <c r="AM101" s="104" t="str">
        <f t="shared" si="69"/>
        <v>DPT +</v>
      </c>
      <c r="AN101" s="104">
        <f t="shared" si="70"/>
        <v>2</v>
      </c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4"/>
      <c r="CR101" s="134"/>
      <c r="CS101" s="134"/>
      <c r="CT101" s="134"/>
      <c r="CU101" s="134"/>
      <c r="CV101" s="134"/>
      <c r="CW101" s="134"/>
      <c r="CX101" s="134"/>
      <c r="CY101" s="134"/>
      <c r="CZ101" s="134"/>
      <c r="DA101" s="134"/>
      <c r="DB101" s="134"/>
      <c r="DC101" s="134"/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134"/>
      <c r="DP101" s="134"/>
      <c r="DQ101" s="134"/>
      <c r="DR101" s="134"/>
      <c r="DS101" s="134"/>
      <c r="DT101" s="134"/>
    </row>
    <row r="102" spans="2:124" s="133" customFormat="1" ht="30" customHeight="1" x14ac:dyDescent="0.25">
      <c r="B102" s="92" t="s">
        <v>202</v>
      </c>
      <c r="C102" s="140">
        <v>415721</v>
      </c>
      <c r="D102" s="141"/>
      <c r="E102" s="142" t="s">
        <v>44</v>
      </c>
      <c r="F102" s="396" t="s">
        <v>596</v>
      </c>
      <c r="G102" s="144" t="s">
        <v>597</v>
      </c>
      <c r="H102" s="145">
        <v>1980</v>
      </c>
      <c r="I102" s="351" t="s">
        <v>480</v>
      </c>
      <c r="J102" s="146" t="s">
        <v>44</v>
      </c>
      <c r="K102" s="147">
        <v>76</v>
      </c>
      <c r="L102" s="149">
        <v>50</v>
      </c>
      <c r="M102" s="150">
        <v>52</v>
      </c>
      <c r="N102" s="150">
        <v>54</v>
      </c>
      <c r="O102" s="135">
        <f t="shared" si="63"/>
        <v>54</v>
      </c>
      <c r="P102" s="149">
        <v>60</v>
      </c>
      <c r="Q102" s="150">
        <v>63</v>
      </c>
      <c r="R102" s="150">
        <v>65</v>
      </c>
      <c r="S102" s="135">
        <f t="shared" si="64"/>
        <v>65</v>
      </c>
      <c r="T102" s="136">
        <f t="shared" si="65"/>
        <v>119</v>
      </c>
      <c r="U102" s="137" t="str">
        <f t="shared" si="66"/>
        <v>REG + 4</v>
      </c>
      <c r="V102" s="138" t="str">
        <f>IF(E102=0," ",IF(E102="H",IF(H102&lt;2000,VLOOKUP(K102,[1]Minimas!$A$15:$F$29,6),IF(AND(H102&gt;1999,H102&lt;2003),VLOOKUP(K102,[1]Minimas!$A$15:$F$29,5),IF(AND(H102&gt;2002,H102&lt;2005),VLOOKUP(K102,[1]Minimas!$A$15:$F$29,4),IF(AND(H102&gt;2004,H102&lt;2007),VLOOKUP(K102,[1]Minimas!$A$15:$F$29,3),VLOOKUP(K102,[1]Minimas!$A$15:$F$29,2))))),IF(H102&lt;2000,VLOOKUP(K102,[1]Minimas!$G$15:$L$29,6),IF(AND(H102&gt;1999,H102&lt;2003),VLOOKUP(K102,[1]Minimas!$G$15:$FL$29,5),IF(AND(H102&gt;2002,H102&lt;2005),VLOOKUP(K102,[1]Minimas!$G$15:$L$29,4),IF(AND(H102&gt;2004,H102&lt;2007),VLOOKUP(K102,[1]Minimas!$G$15:$L$29,3),VLOOKUP(K102,[1]Minimas!$G$15:$L$29,2)))))))</f>
        <v>SE F76</v>
      </c>
      <c r="W102" s="139">
        <f t="shared" si="67"/>
        <v>140.8583544203201</v>
      </c>
      <c r="X102" s="97">
        <v>43806</v>
      </c>
      <c r="Y102" s="99" t="s">
        <v>501</v>
      </c>
      <c r="Z102" s="216" t="s">
        <v>595</v>
      </c>
      <c r="AA102" s="132"/>
      <c r="AB102" s="103">
        <f>T102-HLOOKUP(V102,[1]Minimas!$C$3:$CD$12,2,FALSE)</f>
        <v>39</v>
      </c>
      <c r="AC102" s="103">
        <f>T102-HLOOKUP(V102,[1]Minimas!$C$3:$CD$12,3,FALSE)</f>
        <v>24</v>
      </c>
      <c r="AD102" s="103">
        <f>T102-HLOOKUP(V102,[1]Minimas!$C$3:$CD$12,4,FALSE)</f>
        <v>4</v>
      </c>
      <c r="AE102" s="103">
        <f>T102-HLOOKUP(V102,[1]Minimas!$C$3:$CD$12,5,FALSE)</f>
        <v>-11</v>
      </c>
      <c r="AF102" s="103">
        <f>T102-HLOOKUP(V102,[1]Minimas!$C$3:$CD$12,6,FALSE)</f>
        <v>-28</v>
      </c>
      <c r="AG102" s="103">
        <f>T102-HLOOKUP(V102,[1]Minimas!$C$3:$CD$12,7,FALSE)</f>
        <v>-51</v>
      </c>
      <c r="AH102" s="103">
        <f>T102-HLOOKUP(V102,[1]Minimas!$C$3:$CD$12,8,FALSE)</f>
        <v>-71</v>
      </c>
      <c r="AI102" s="103">
        <f>T102-HLOOKUP(V102,[1]Minimas!$C$3:$CD$12,9,FALSE)</f>
        <v>-91</v>
      </c>
      <c r="AJ102" s="103">
        <f>T102-HLOOKUP(V102,[1]Minimas!$C$3:$CD$12,10,FALSE)</f>
        <v>-106</v>
      </c>
      <c r="AK102" s="104" t="str">
        <f t="shared" si="68"/>
        <v>REG +</v>
      </c>
      <c r="AL102" s="104"/>
      <c r="AM102" s="104" t="str">
        <f t="shared" si="69"/>
        <v>REG +</v>
      </c>
      <c r="AN102" s="104">
        <f t="shared" si="70"/>
        <v>4</v>
      </c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4"/>
      <c r="BR102" s="134"/>
      <c r="BS102" s="134"/>
      <c r="BT102" s="134"/>
      <c r="BU102" s="134"/>
      <c r="BV102" s="134"/>
      <c r="BW102" s="134"/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4"/>
      <c r="CQ102" s="134"/>
      <c r="CR102" s="134"/>
      <c r="CS102" s="134"/>
      <c r="CT102" s="134"/>
      <c r="CU102" s="134"/>
      <c r="CV102" s="134"/>
      <c r="CW102" s="134"/>
      <c r="CX102" s="134"/>
      <c r="CY102" s="134"/>
      <c r="CZ102" s="134"/>
      <c r="DA102" s="134"/>
      <c r="DB102" s="134"/>
      <c r="DC102" s="134"/>
      <c r="DD102" s="134"/>
      <c r="DE102" s="134"/>
      <c r="DF102" s="134"/>
      <c r="DG102" s="134"/>
      <c r="DH102" s="134"/>
      <c r="DI102" s="134"/>
      <c r="DJ102" s="134"/>
      <c r="DK102" s="134"/>
      <c r="DL102" s="134"/>
      <c r="DM102" s="134"/>
      <c r="DN102" s="134"/>
      <c r="DO102" s="134"/>
      <c r="DP102" s="134"/>
      <c r="DQ102" s="134"/>
      <c r="DR102" s="134"/>
      <c r="DS102" s="134"/>
      <c r="DT102" s="134"/>
    </row>
    <row r="103" spans="2:124" s="133" customFormat="1" ht="30" customHeight="1" x14ac:dyDescent="0.25">
      <c r="B103" s="92" t="s">
        <v>202</v>
      </c>
      <c r="C103" s="140">
        <v>418174</v>
      </c>
      <c r="D103" s="141"/>
      <c r="E103" s="142" t="s">
        <v>44</v>
      </c>
      <c r="F103" s="396" t="s">
        <v>598</v>
      </c>
      <c r="G103" s="144" t="s">
        <v>599</v>
      </c>
      <c r="H103" s="145">
        <v>1982</v>
      </c>
      <c r="I103" s="351" t="s">
        <v>480</v>
      </c>
      <c r="J103" s="146" t="s">
        <v>600</v>
      </c>
      <c r="K103" s="147">
        <v>63.45</v>
      </c>
      <c r="L103" s="149">
        <v>60</v>
      </c>
      <c r="M103" s="150">
        <v>63</v>
      </c>
      <c r="N103" s="150">
        <v>65</v>
      </c>
      <c r="O103" s="135">
        <f t="shared" si="63"/>
        <v>65</v>
      </c>
      <c r="P103" s="149">
        <v>80</v>
      </c>
      <c r="Q103" s="150">
        <v>83</v>
      </c>
      <c r="R103" s="150">
        <v>86</v>
      </c>
      <c r="S103" s="135">
        <f t="shared" si="64"/>
        <v>86</v>
      </c>
      <c r="T103" s="136">
        <f t="shared" si="65"/>
        <v>151</v>
      </c>
      <c r="U103" s="137" t="str">
        <f t="shared" si="66"/>
        <v>FED + 14</v>
      </c>
      <c r="V103" s="138" t="str">
        <f>IF(E103=0," ",IF(E103="H",IF(H103&lt;2000,VLOOKUP(K103,[1]Minimas!$A$15:$F$29,6),IF(AND(H103&gt;1999,H103&lt;2003),VLOOKUP(K103,[1]Minimas!$A$15:$F$29,5),IF(AND(H103&gt;2002,H103&lt;2005),VLOOKUP(K103,[1]Minimas!$A$15:$F$29,4),IF(AND(H103&gt;2004,H103&lt;2007),VLOOKUP(K103,[1]Minimas!$A$15:$F$29,3),VLOOKUP(K103,[1]Minimas!$A$15:$F$29,2))))),IF(H103&lt;2000,VLOOKUP(K103,[1]Minimas!$G$15:$L$29,6),IF(AND(H103&gt;1999,H103&lt;2003),VLOOKUP(K103,[1]Minimas!$G$15:$FL$29,5),IF(AND(H103&gt;2002,H103&lt;2005),VLOOKUP(K103,[1]Minimas!$G$15:$L$29,4),IF(AND(H103&gt;2004,H103&lt;2007),VLOOKUP(K103,[1]Minimas!$G$15:$L$29,3),VLOOKUP(K103,[1]Minimas!$G$15:$L$29,2)))))))</f>
        <v>SE F64</v>
      </c>
      <c r="W103" s="139">
        <f t="shared" si="67"/>
        <v>197.05052778142357</v>
      </c>
      <c r="X103" s="97">
        <v>43806</v>
      </c>
      <c r="Y103" s="99" t="s">
        <v>501</v>
      </c>
      <c r="Z103" s="216" t="s">
        <v>595</v>
      </c>
      <c r="AA103" s="132"/>
      <c r="AB103" s="103">
        <f>T103-HLOOKUP(V103,[1]Minimas!$C$3:$CD$12,2,FALSE)</f>
        <v>81</v>
      </c>
      <c r="AC103" s="103">
        <f>T103-HLOOKUP(V103,[1]Minimas!$C$3:$CD$12,3,FALSE)</f>
        <v>66</v>
      </c>
      <c r="AD103" s="103">
        <f>T103-HLOOKUP(V103,[1]Minimas!$C$3:$CD$12,4,FALSE)</f>
        <v>51</v>
      </c>
      <c r="AE103" s="103">
        <f>T103-HLOOKUP(V103,[1]Minimas!$C$3:$CD$12,5,FALSE)</f>
        <v>34</v>
      </c>
      <c r="AF103" s="103">
        <f>T103-HLOOKUP(V103,[1]Minimas!$C$3:$CD$12,6,FALSE)</f>
        <v>14</v>
      </c>
      <c r="AG103" s="103">
        <f>T103-HLOOKUP(V103,[1]Minimas!$C$3:$CD$12,7,FALSE)</f>
        <v>-4</v>
      </c>
      <c r="AH103" s="103">
        <f>T103-HLOOKUP(V103,[1]Minimas!$C$3:$CD$12,8,FALSE)</f>
        <v>-24</v>
      </c>
      <c r="AI103" s="103">
        <f>T103-HLOOKUP(V103,[1]Minimas!$C$3:$CD$12,9,FALSE)</f>
        <v>-44</v>
      </c>
      <c r="AJ103" s="103">
        <f>T103-HLOOKUP(V103,[1]Minimas!$C$3:$CD$12,10,FALSE)</f>
        <v>-59</v>
      </c>
      <c r="AK103" s="104" t="str">
        <f t="shared" si="68"/>
        <v>FED +</v>
      </c>
      <c r="AL103" s="104"/>
      <c r="AM103" s="104" t="str">
        <f t="shared" si="69"/>
        <v>FED +</v>
      </c>
      <c r="AN103" s="104">
        <f t="shared" si="70"/>
        <v>14</v>
      </c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  <c r="CQ103" s="134"/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4"/>
      <c r="DF103" s="134"/>
      <c r="DG103" s="134"/>
      <c r="DH103" s="134"/>
      <c r="DI103" s="134"/>
      <c r="DJ103" s="134"/>
      <c r="DK103" s="134"/>
      <c r="DL103" s="134"/>
      <c r="DM103" s="134"/>
      <c r="DN103" s="134"/>
      <c r="DO103" s="134"/>
      <c r="DP103" s="134"/>
      <c r="DQ103" s="134"/>
      <c r="DR103" s="134"/>
      <c r="DS103" s="134"/>
      <c r="DT103" s="134"/>
    </row>
    <row r="104" spans="2:124" s="133" customFormat="1" ht="30" customHeight="1" x14ac:dyDescent="0.25">
      <c r="B104" s="92" t="s">
        <v>202</v>
      </c>
      <c r="C104" s="140">
        <v>443500</v>
      </c>
      <c r="D104" s="141"/>
      <c r="E104" s="142" t="s">
        <v>44</v>
      </c>
      <c r="F104" s="396" t="s">
        <v>284</v>
      </c>
      <c r="G104" s="144" t="s">
        <v>601</v>
      </c>
      <c r="H104" s="145">
        <v>1977</v>
      </c>
      <c r="I104" s="351" t="s">
        <v>480</v>
      </c>
      <c r="J104" s="146" t="s">
        <v>44</v>
      </c>
      <c r="K104" s="147">
        <v>63.95</v>
      </c>
      <c r="L104" s="149">
        <v>55</v>
      </c>
      <c r="M104" s="148">
        <v>-60</v>
      </c>
      <c r="N104" s="150">
        <v>60</v>
      </c>
      <c r="O104" s="135">
        <f t="shared" si="63"/>
        <v>60</v>
      </c>
      <c r="P104" s="149">
        <v>70</v>
      </c>
      <c r="Q104" s="150">
        <v>73</v>
      </c>
      <c r="R104" s="150">
        <v>75</v>
      </c>
      <c r="S104" s="135">
        <f t="shared" si="64"/>
        <v>75</v>
      </c>
      <c r="T104" s="136">
        <f t="shared" si="65"/>
        <v>135</v>
      </c>
      <c r="U104" s="137" t="str">
        <f t="shared" si="66"/>
        <v>IRG + 18</v>
      </c>
      <c r="V104" s="138" t="str">
        <f>IF(E104=0," ",IF(E104="H",IF(H104&lt;2000,VLOOKUP(K104,[1]Minimas!$A$15:$F$29,6),IF(AND(H104&gt;1999,H104&lt;2003),VLOOKUP(K104,[1]Minimas!$A$15:$F$29,5),IF(AND(H104&gt;2002,H104&lt;2005),VLOOKUP(K104,[1]Minimas!$A$15:$F$29,4),IF(AND(H104&gt;2004,H104&lt;2007),VLOOKUP(K104,[1]Minimas!$A$15:$F$29,3),VLOOKUP(K104,[1]Minimas!$A$15:$F$29,2))))),IF(H104&lt;2000,VLOOKUP(K104,[1]Minimas!$G$15:$L$29,6),IF(AND(H104&gt;1999,H104&lt;2003),VLOOKUP(K104,[1]Minimas!$G$15:$FL$29,5),IF(AND(H104&gt;2002,H104&lt;2005),VLOOKUP(K104,[1]Minimas!$G$15:$L$29,4),IF(AND(H104&gt;2004,H104&lt;2007),VLOOKUP(K104,[1]Minimas!$G$15:$L$29,3),VLOOKUP(K104,[1]Minimas!$G$15:$L$29,2)))))))</f>
        <v>SE F64</v>
      </c>
      <c r="W104" s="139">
        <f t="shared" si="67"/>
        <v>175.34430956915051</v>
      </c>
      <c r="X104" s="97">
        <v>43806</v>
      </c>
      <c r="Y104" s="99" t="s">
        <v>501</v>
      </c>
      <c r="Z104" s="216" t="s">
        <v>595</v>
      </c>
      <c r="AA104" s="132"/>
      <c r="AB104" s="103">
        <f>T104-HLOOKUP(V104,[1]Minimas!$C$3:$CD$12,2,FALSE)</f>
        <v>65</v>
      </c>
      <c r="AC104" s="103">
        <f>T104-HLOOKUP(V104,[1]Minimas!$C$3:$CD$12,3,FALSE)</f>
        <v>50</v>
      </c>
      <c r="AD104" s="103">
        <f>T104-HLOOKUP(V104,[1]Minimas!$C$3:$CD$12,4,FALSE)</f>
        <v>35</v>
      </c>
      <c r="AE104" s="103">
        <f>T104-HLOOKUP(V104,[1]Minimas!$C$3:$CD$12,5,FALSE)</f>
        <v>18</v>
      </c>
      <c r="AF104" s="103">
        <f>T104-HLOOKUP(V104,[1]Minimas!$C$3:$CD$12,6,FALSE)</f>
        <v>-2</v>
      </c>
      <c r="AG104" s="103">
        <f>T104-HLOOKUP(V104,[1]Minimas!$C$3:$CD$12,7,FALSE)</f>
        <v>-20</v>
      </c>
      <c r="AH104" s="103">
        <f>T104-HLOOKUP(V104,[1]Minimas!$C$3:$CD$12,8,FALSE)</f>
        <v>-40</v>
      </c>
      <c r="AI104" s="103">
        <f>T104-HLOOKUP(V104,[1]Minimas!$C$3:$CD$12,9,FALSE)</f>
        <v>-60</v>
      </c>
      <c r="AJ104" s="103">
        <f>T104-HLOOKUP(V104,[1]Minimas!$C$3:$CD$12,10,FALSE)</f>
        <v>-75</v>
      </c>
      <c r="AK104" s="104" t="str">
        <f t="shared" si="68"/>
        <v>IRG +</v>
      </c>
      <c r="AL104" s="104"/>
      <c r="AM104" s="104" t="str">
        <f t="shared" si="69"/>
        <v>IRG +</v>
      </c>
      <c r="AN104" s="104">
        <f t="shared" si="70"/>
        <v>18</v>
      </c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  <c r="BR104" s="134"/>
      <c r="BS104" s="134"/>
      <c r="BT104" s="134"/>
      <c r="BU104" s="134"/>
      <c r="BV104" s="134"/>
      <c r="BW104" s="134"/>
      <c r="BX104" s="134"/>
      <c r="BY104" s="134"/>
      <c r="BZ104" s="134"/>
      <c r="CA104" s="134"/>
      <c r="CB104" s="134"/>
      <c r="CC104" s="134"/>
      <c r="CD104" s="134"/>
      <c r="CE104" s="134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  <c r="CQ104" s="134"/>
      <c r="CR104" s="134"/>
      <c r="CS104" s="134"/>
      <c r="CT104" s="134"/>
      <c r="CU104" s="134"/>
      <c r="CV104" s="134"/>
      <c r="CW104" s="134"/>
      <c r="CX104" s="134"/>
      <c r="CY104" s="134"/>
      <c r="CZ104" s="134"/>
      <c r="DA104" s="134"/>
      <c r="DB104" s="134"/>
      <c r="DC104" s="134"/>
      <c r="DD104" s="134"/>
      <c r="DE104" s="134"/>
      <c r="DF104" s="134"/>
      <c r="DG104" s="134"/>
      <c r="DH104" s="134"/>
      <c r="DI104" s="134"/>
      <c r="DJ104" s="134"/>
      <c r="DK104" s="134"/>
      <c r="DL104" s="134"/>
      <c r="DM104" s="134"/>
      <c r="DN104" s="134"/>
      <c r="DO104" s="134"/>
      <c r="DP104" s="134"/>
      <c r="DQ104" s="134"/>
      <c r="DR104" s="134"/>
      <c r="DS104" s="134"/>
      <c r="DT104" s="134"/>
    </row>
    <row r="105" spans="2:124" s="133" customFormat="1" ht="30.95" customHeight="1" x14ac:dyDescent="0.25">
      <c r="B105" s="92" t="s">
        <v>202</v>
      </c>
      <c r="C105" s="140">
        <v>456891</v>
      </c>
      <c r="D105" s="141"/>
      <c r="E105" s="142" t="s">
        <v>44</v>
      </c>
      <c r="F105" s="396" t="s">
        <v>602</v>
      </c>
      <c r="G105" s="144" t="s">
        <v>603</v>
      </c>
      <c r="H105" s="145">
        <v>1995</v>
      </c>
      <c r="I105" s="351" t="s">
        <v>480</v>
      </c>
      <c r="J105" s="146" t="s">
        <v>44</v>
      </c>
      <c r="K105" s="147">
        <v>75.3</v>
      </c>
      <c r="L105" s="149">
        <v>37</v>
      </c>
      <c r="M105" s="150">
        <v>40</v>
      </c>
      <c r="N105" s="150">
        <v>42</v>
      </c>
      <c r="O105" s="135">
        <f t="shared" si="63"/>
        <v>42</v>
      </c>
      <c r="P105" s="149">
        <v>50</v>
      </c>
      <c r="Q105" s="150">
        <v>53</v>
      </c>
      <c r="R105" s="150">
        <v>55</v>
      </c>
      <c r="S105" s="135">
        <f t="shared" si="64"/>
        <v>55</v>
      </c>
      <c r="T105" s="136">
        <f t="shared" si="65"/>
        <v>97</v>
      </c>
      <c r="U105" s="137" t="str">
        <f t="shared" si="66"/>
        <v>DPT + 2</v>
      </c>
      <c r="V105" s="138" t="str">
        <f>IF(E105=0," ",IF(E105="H",IF(H105&lt;2000,VLOOKUP(K105,[1]Minimas!$A$15:$F$29,6),IF(AND(H105&gt;1999,H105&lt;2003),VLOOKUP(K105,[1]Minimas!$A$15:$F$29,5),IF(AND(H105&gt;2002,H105&lt;2005),VLOOKUP(K105,[1]Minimas!$A$15:$F$29,4),IF(AND(H105&gt;2004,H105&lt;2007),VLOOKUP(K105,[1]Minimas!$A$15:$F$29,3),VLOOKUP(K105,[1]Minimas!$A$15:$F$29,2))))),IF(H105&lt;2000,VLOOKUP(K105,[1]Minimas!$G$15:$L$29,6),IF(AND(H105&gt;1999,H105&lt;2003),VLOOKUP(K105,[1]Minimas!$G$15:$FL$29,5),IF(AND(H105&gt;2002,H105&lt;2005),VLOOKUP(K105,[1]Minimas!$G$15:$L$29,4),IF(AND(H105&gt;2004,H105&lt;2007),VLOOKUP(K105,[1]Minimas!$G$15:$L$29,3),VLOOKUP(K105,[1]Minimas!$G$15:$L$29,2)))))))</f>
        <v>SE F76</v>
      </c>
      <c r="W105" s="139">
        <f t="shared" si="67"/>
        <v>115.33079448504206</v>
      </c>
      <c r="X105" s="97">
        <v>43806</v>
      </c>
      <c r="Y105" s="99" t="s">
        <v>501</v>
      </c>
      <c r="Z105" s="216" t="s">
        <v>595</v>
      </c>
      <c r="AA105" s="132"/>
      <c r="AB105" s="103">
        <f>T105-HLOOKUP(V105,[1]Minimas!$C$3:$CD$12,2,FALSE)</f>
        <v>17</v>
      </c>
      <c r="AC105" s="103">
        <f>T105-HLOOKUP(V105,[1]Minimas!$C$3:$CD$12,3,FALSE)</f>
        <v>2</v>
      </c>
      <c r="AD105" s="103">
        <f>T105-HLOOKUP(V105,[1]Minimas!$C$3:$CD$12,4,FALSE)</f>
        <v>-18</v>
      </c>
      <c r="AE105" s="103">
        <f>T105-HLOOKUP(V105,[1]Minimas!$C$3:$CD$12,5,FALSE)</f>
        <v>-33</v>
      </c>
      <c r="AF105" s="103">
        <f>T105-HLOOKUP(V105,[1]Minimas!$C$3:$CD$12,6,FALSE)</f>
        <v>-50</v>
      </c>
      <c r="AG105" s="103">
        <f>T105-HLOOKUP(V105,[1]Minimas!$C$3:$CD$12,7,FALSE)</f>
        <v>-73</v>
      </c>
      <c r="AH105" s="103">
        <f>T105-HLOOKUP(V105,[1]Minimas!$C$3:$CD$12,8,FALSE)</f>
        <v>-93</v>
      </c>
      <c r="AI105" s="103">
        <f>T105-HLOOKUP(V105,[1]Minimas!$C$3:$CD$12,9,FALSE)</f>
        <v>-113</v>
      </c>
      <c r="AJ105" s="103">
        <f>T105-HLOOKUP(V105,[1]Minimas!$C$3:$CD$12,10,FALSE)</f>
        <v>-128</v>
      </c>
      <c r="AK105" s="104" t="str">
        <f t="shared" si="68"/>
        <v>DPT +</v>
      </c>
      <c r="AL105" s="104"/>
      <c r="AM105" s="104" t="str">
        <f t="shared" si="69"/>
        <v>DPT +</v>
      </c>
      <c r="AN105" s="104">
        <f t="shared" si="70"/>
        <v>2</v>
      </c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  <c r="CQ105" s="134"/>
      <c r="CR105" s="134"/>
      <c r="CS105" s="134"/>
      <c r="CT105" s="134"/>
      <c r="CU105" s="134"/>
      <c r="CV105" s="134"/>
      <c r="CW105" s="134"/>
      <c r="CX105" s="134"/>
      <c r="CY105" s="134"/>
      <c r="CZ105" s="134"/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  <c r="DO105" s="134"/>
      <c r="DP105" s="134"/>
      <c r="DQ105" s="134"/>
      <c r="DR105" s="134"/>
      <c r="DS105" s="134"/>
      <c r="DT105" s="134"/>
    </row>
    <row r="106" spans="2:124" s="133" customFormat="1" ht="30.95" customHeight="1" x14ac:dyDescent="0.25">
      <c r="B106" s="92" t="s">
        <v>202</v>
      </c>
      <c r="C106" s="140">
        <v>403059</v>
      </c>
      <c r="D106" s="141"/>
      <c r="E106" s="142" t="s">
        <v>44</v>
      </c>
      <c r="F106" s="143" t="s">
        <v>604</v>
      </c>
      <c r="G106" s="144" t="s">
        <v>605</v>
      </c>
      <c r="H106" s="145">
        <v>1992</v>
      </c>
      <c r="I106" s="351" t="s">
        <v>480</v>
      </c>
      <c r="J106" s="146" t="s">
        <v>44</v>
      </c>
      <c r="K106" s="147">
        <v>63.95</v>
      </c>
      <c r="L106" s="149">
        <v>55</v>
      </c>
      <c r="M106" s="150">
        <v>60</v>
      </c>
      <c r="N106" s="150">
        <v>63</v>
      </c>
      <c r="O106" s="135">
        <f t="shared" si="63"/>
        <v>63</v>
      </c>
      <c r="P106" s="149">
        <v>70</v>
      </c>
      <c r="Q106" s="150">
        <v>75</v>
      </c>
      <c r="R106" s="150">
        <v>78</v>
      </c>
      <c r="S106" s="135">
        <f t="shared" si="64"/>
        <v>78</v>
      </c>
      <c r="T106" s="136">
        <f t="shared" si="65"/>
        <v>141</v>
      </c>
      <c r="U106" s="137" t="str">
        <f t="shared" si="66"/>
        <v>FED + 4</v>
      </c>
      <c r="V106" s="138" t="str">
        <f>IF(E106=0," ",IF(E106="H",IF(H106&lt;2000,VLOOKUP(K106,[1]Minimas!$A$15:$F$29,6),IF(AND(H106&gt;1999,H106&lt;2003),VLOOKUP(K106,[1]Minimas!$A$15:$F$29,5),IF(AND(H106&gt;2002,H106&lt;2005),VLOOKUP(K106,[1]Minimas!$A$15:$F$29,4),IF(AND(H106&gt;2004,H106&lt;2007),VLOOKUP(K106,[1]Minimas!$A$15:$F$29,3),VLOOKUP(K106,[1]Minimas!$A$15:$F$29,2))))),IF(H106&lt;2000,VLOOKUP(K106,[1]Minimas!$G$15:$L$29,6),IF(AND(H106&gt;1999,H106&lt;2003),VLOOKUP(K106,[1]Minimas!$G$15:$FL$29,5),IF(AND(H106&gt;2002,H106&lt;2005),VLOOKUP(K106,[1]Minimas!$G$15:$L$29,4),IF(AND(H106&gt;2004,H106&lt;2007),VLOOKUP(K106,[1]Minimas!$G$15:$L$29,3),VLOOKUP(K106,[1]Minimas!$G$15:$L$29,2)))))))</f>
        <v>SE F64</v>
      </c>
      <c r="W106" s="139">
        <f t="shared" si="67"/>
        <v>183.13738999444607</v>
      </c>
      <c r="X106" s="97">
        <v>43806</v>
      </c>
      <c r="Y106" s="99" t="s">
        <v>501</v>
      </c>
      <c r="Z106" s="216" t="s">
        <v>595</v>
      </c>
      <c r="AA106" s="132"/>
      <c r="AB106" s="103">
        <f>T106-HLOOKUP(V106,[1]Minimas!$C$3:$CD$12,2,FALSE)</f>
        <v>71</v>
      </c>
      <c r="AC106" s="103">
        <f>T106-HLOOKUP(V106,[1]Minimas!$C$3:$CD$12,3,FALSE)</f>
        <v>56</v>
      </c>
      <c r="AD106" s="103">
        <f>T106-HLOOKUP(V106,[1]Minimas!$C$3:$CD$12,4,FALSE)</f>
        <v>41</v>
      </c>
      <c r="AE106" s="103">
        <f>T106-HLOOKUP(V106,[1]Minimas!$C$3:$CD$12,5,FALSE)</f>
        <v>24</v>
      </c>
      <c r="AF106" s="103">
        <f>T106-HLOOKUP(V106,[1]Minimas!$C$3:$CD$12,6,FALSE)</f>
        <v>4</v>
      </c>
      <c r="AG106" s="103">
        <f>T106-HLOOKUP(V106,[1]Minimas!$C$3:$CD$12,7,FALSE)</f>
        <v>-14</v>
      </c>
      <c r="AH106" s="103">
        <f>T106-HLOOKUP(V106,[1]Minimas!$C$3:$CD$12,8,FALSE)</f>
        <v>-34</v>
      </c>
      <c r="AI106" s="103">
        <f>T106-HLOOKUP(V106,[1]Minimas!$C$3:$CD$12,9,FALSE)</f>
        <v>-54</v>
      </c>
      <c r="AJ106" s="103">
        <f>T106-HLOOKUP(V106,[1]Minimas!$C$3:$CD$12,10,FALSE)</f>
        <v>-69</v>
      </c>
      <c r="AK106" s="104" t="str">
        <f t="shared" si="68"/>
        <v>FED +</v>
      </c>
      <c r="AL106" s="104"/>
      <c r="AM106" s="104" t="str">
        <f t="shared" si="69"/>
        <v>FED +</v>
      </c>
      <c r="AN106" s="104">
        <f t="shared" si="70"/>
        <v>4</v>
      </c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  <c r="CQ106" s="134"/>
      <c r="CR106" s="134"/>
      <c r="CS106" s="134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34"/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134"/>
      <c r="DP106" s="134"/>
      <c r="DQ106" s="134"/>
      <c r="DR106" s="134"/>
      <c r="DS106" s="134"/>
      <c r="DT106" s="134"/>
    </row>
    <row r="107" spans="2:124" s="133" customFormat="1" ht="30.95" customHeight="1" x14ac:dyDescent="0.25">
      <c r="B107" s="92" t="s">
        <v>202</v>
      </c>
      <c r="C107" s="164">
        <v>402800</v>
      </c>
      <c r="D107" s="93"/>
      <c r="E107" s="160" t="s">
        <v>44</v>
      </c>
      <c r="F107" s="94" t="s">
        <v>308</v>
      </c>
      <c r="G107" s="94" t="s">
        <v>128</v>
      </c>
      <c r="H107" s="131">
        <v>2000</v>
      </c>
      <c r="I107" s="131" t="s">
        <v>127</v>
      </c>
      <c r="J107" s="163" t="s">
        <v>44</v>
      </c>
      <c r="K107" s="162">
        <v>49</v>
      </c>
      <c r="L107" s="237">
        <v>54</v>
      </c>
      <c r="M107" s="238">
        <v>57</v>
      </c>
      <c r="N107" s="239">
        <v>59</v>
      </c>
      <c r="O107" s="135">
        <f t="shared" ref="O107" si="71">IF(E107="","",IF(MAXA(L107:N107)&lt;=0,0,MAXA(L107:N107)))</f>
        <v>59</v>
      </c>
      <c r="P107" s="344">
        <v>67</v>
      </c>
      <c r="Q107" s="345">
        <v>70</v>
      </c>
      <c r="R107" s="346">
        <v>-72</v>
      </c>
      <c r="S107" s="135">
        <f t="shared" si="64"/>
        <v>70</v>
      </c>
      <c r="T107" s="136">
        <f t="shared" si="65"/>
        <v>129</v>
      </c>
      <c r="U107" s="137" t="str">
        <f t="shared" si="66"/>
        <v>INTB + 9</v>
      </c>
      <c r="V107" s="138" t="str">
        <f>IF(E107=0," ",IF(E107="H",IF(H107&lt;2000,VLOOKUP(K107,[1]Minimas!$A$15:$F$29,6),IF(AND(H107&gt;1999,H107&lt;2003),VLOOKUP(K107,[1]Minimas!$A$15:$F$29,5),IF(AND(H107&gt;2002,H107&lt;2005),VLOOKUP(K107,[1]Minimas!$A$15:$F$29,4),IF(AND(H107&gt;2004,H107&lt;2007),VLOOKUP(K107,[1]Minimas!$A$15:$F$29,3),VLOOKUP(K107,[1]Minimas!$A$15:$F$29,2))))),IF(H107&lt;2000,VLOOKUP(K107,[1]Minimas!$G$15:$L$29,6),IF(AND(H107&gt;1999,H107&lt;2003),VLOOKUP(K107,[1]Minimas!$G$15:$FL$29,5),IF(AND(H107&gt;2002,H107&lt;2005),VLOOKUP(K107,[1]Minimas!$G$15:$L$29,4),IF(AND(H107&gt;2004,H107&lt;2007),VLOOKUP(K107,[1]Minimas!$G$15:$L$29,3),VLOOKUP(K107,[1]Minimas!$G$15:$L$29,2)))))))</f>
        <v>U20 F49</v>
      </c>
      <c r="W107" s="139">
        <f t="shared" si="67"/>
        <v>201.19409562921209</v>
      </c>
      <c r="X107" s="98">
        <v>43813</v>
      </c>
      <c r="Y107" s="96" t="s">
        <v>606</v>
      </c>
      <c r="Z107" s="129" t="s">
        <v>607</v>
      </c>
      <c r="AA107" s="132"/>
      <c r="AB107" s="103">
        <f>T107-HLOOKUP(V107,[1]Minimas!$C$3:$CD$12,2,FALSE)</f>
        <v>84</v>
      </c>
      <c r="AC107" s="103">
        <f>T107-HLOOKUP(V107,[1]Minimas!$C$3:$CD$12,3,FALSE)</f>
        <v>74</v>
      </c>
      <c r="AD107" s="103">
        <f>T107-HLOOKUP(V107,[1]Minimas!$C$3:$CD$12,4,FALSE)</f>
        <v>64</v>
      </c>
      <c r="AE107" s="103">
        <f>T107-HLOOKUP(V107,[1]Minimas!$C$3:$CD$12,5,FALSE)</f>
        <v>52</v>
      </c>
      <c r="AF107" s="103">
        <f>T107-HLOOKUP(V107,[1]Minimas!$C$3:$CD$12,6,FALSE)</f>
        <v>39</v>
      </c>
      <c r="AG107" s="103">
        <f>T107-HLOOKUP(V107,[1]Minimas!$C$3:$CD$12,7,FALSE)</f>
        <v>24</v>
      </c>
      <c r="AH107" s="103">
        <f>T107-HLOOKUP(V107,[1]Minimas!$C$3:$CD$12,8,FALSE)</f>
        <v>9</v>
      </c>
      <c r="AI107" s="103">
        <f>T107-HLOOKUP(V107,[1]Minimas!$C$3:$CD$12,9,FALSE)</f>
        <v>-11</v>
      </c>
      <c r="AJ107" s="103">
        <f>T107-HLOOKUP(V107,[1]Minimas!$C$3:$CD$12,10,FALSE)</f>
        <v>-46</v>
      </c>
      <c r="AK107" s="104" t="str">
        <f t="shared" si="68"/>
        <v>INTB +</v>
      </c>
      <c r="AL107" s="104"/>
      <c r="AM107" s="104" t="str">
        <f t="shared" si="69"/>
        <v>INTB +</v>
      </c>
      <c r="AN107" s="104">
        <f t="shared" si="70"/>
        <v>9</v>
      </c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4"/>
      <c r="BX107" s="134"/>
      <c r="BY107" s="134"/>
      <c r="BZ107" s="134"/>
      <c r="CA107" s="134"/>
      <c r="CB107" s="134"/>
      <c r="CC107" s="134"/>
      <c r="CD107" s="134"/>
      <c r="CE107" s="134"/>
      <c r="CF107" s="134"/>
      <c r="CG107" s="134"/>
      <c r="CH107" s="134"/>
      <c r="CI107" s="134"/>
      <c r="CJ107" s="134"/>
      <c r="CK107" s="134"/>
      <c r="CL107" s="134"/>
      <c r="CM107" s="134"/>
      <c r="CN107" s="134"/>
      <c r="CO107" s="134"/>
      <c r="CP107" s="134"/>
      <c r="CQ107" s="134"/>
      <c r="CR107" s="134"/>
      <c r="CS107" s="134"/>
      <c r="CT107" s="134"/>
      <c r="CU107" s="134"/>
      <c r="CV107" s="134"/>
      <c r="CW107" s="134"/>
      <c r="CX107" s="134"/>
      <c r="CY107" s="134"/>
      <c r="CZ107" s="134"/>
      <c r="DA107" s="134"/>
      <c r="DB107" s="134"/>
      <c r="DC107" s="134"/>
      <c r="DD107" s="134"/>
      <c r="DE107" s="134"/>
      <c r="DF107" s="134"/>
      <c r="DG107" s="134"/>
      <c r="DH107" s="134"/>
      <c r="DI107" s="134"/>
      <c r="DJ107" s="134"/>
      <c r="DK107" s="134"/>
      <c r="DL107" s="134"/>
      <c r="DM107" s="134"/>
      <c r="DN107" s="134"/>
      <c r="DO107" s="134"/>
      <c r="DP107" s="134"/>
      <c r="DQ107" s="134"/>
      <c r="DR107" s="134"/>
      <c r="DS107" s="134"/>
      <c r="DT107" s="134"/>
    </row>
    <row r="108" spans="2:124" s="133" customFormat="1" ht="30" customHeight="1" x14ac:dyDescent="0.25">
      <c r="B108" s="92" t="s">
        <v>202</v>
      </c>
      <c r="C108" s="164">
        <v>383002</v>
      </c>
      <c r="D108" s="93"/>
      <c r="E108" s="160" t="s">
        <v>44</v>
      </c>
      <c r="F108" s="94" t="s">
        <v>129</v>
      </c>
      <c r="G108" s="94" t="s">
        <v>312</v>
      </c>
      <c r="H108" s="131">
        <v>1998</v>
      </c>
      <c r="I108" s="131" t="s">
        <v>127</v>
      </c>
      <c r="J108" s="163" t="s">
        <v>44</v>
      </c>
      <c r="K108" s="162">
        <v>50.5</v>
      </c>
      <c r="L108" s="237">
        <v>56</v>
      </c>
      <c r="M108" s="238">
        <v>59</v>
      </c>
      <c r="N108" s="239">
        <v>-61</v>
      </c>
      <c r="O108" s="135">
        <f t="shared" si="63"/>
        <v>59</v>
      </c>
      <c r="P108" s="344">
        <v>72</v>
      </c>
      <c r="Q108" s="345">
        <v>75</v>
      </c>
      <c r="R108" s="346">
        <v>-77</v>
      </c>
      <c r="S108" s="135">
        <f t="shared" si="64"/>
        <v>75</v>
      </c>
      <c r="T108" s="136">
        <f t="shared" si="65"/>
        <v>134</v>
      </c>
      <c r="U108" s="137" t="str">
        <f t="shared" si="66"/>
        <v>FED + 11</v>
      </c>
      <c r="V108" s="138" t="str">
        <f>IF(E108=0," ",IF(E108="H",IF(H108&lt;2000,VLOOKUP(K108,[1]Minimas!$A$15:$F$29,6),IF(AND(H108&gt;1999,H108&lt;2003),VLOOKUP(K108,[1]Minimas!$A$15:$F$29,5),IF(AND(H108&gt;2002,H108&lt;2005),VLOOKUP(K108,[1]Minimas!$A$15:$F$29,4),IF(AND(H108&gt;2004,H108&lt;2007),VLOOKUP(K108,[1]Minimas!$A$15:$F$29,3),VLOOKUP(K108,[1]Minimas!$A$15:$F$29,2))))),IF(H108&lt;2000,VLOOKUP(K108,[1]Minimas!$G$15:$L$29,6),IF(AND(H108&gt;1999,H108&lt;2003),VLOOKUP(K108,[1]Minimas!$G$15:$FL$29,5),IF(AND(H108&gt;2002,H108&lt;2005),VLOOKUP(K108,[1]Minimas!$G$15:$L$29,4),IF(AND(H108&gt;2004,H108&lt;2007),VLOOKUP(K108,[1]Minimas!$G$15:$L$29,3),VLOOKUP(K108,[1]Minimas!$G$15:$L$29,2)))))))</f>
        <v>SE F55</v>
      </c>
      <c r="W108" s="139">
        <f t="shared" si="67"/>
        <v>204.21114122321976</v>
      </c>
      <c r="X108" s="98">
        <v>43813</v>
      </c>
      <c r="Y108" s="96" t="s">
        <v>606</v>
      </c>
      <c r="Z108" s="129" t="s">
        <v>607</v>
      </c>
      <c r="AA108" s="132"/>
      <c r="AB108" s="103">
        <f>T108-HLOOKUP(V108,[1]Minimas!$C$3:$CD$12,2,FALSE)</f>
        <v>74</v>
      </c>
      <c r="AC108" s="103">
        <f>T108-HLOOKUP(V108,[1]Minimas!$C$3:$CD$12,3,FALSE)</f>
        <v>59</v>
      </c>
      <c r="AD108" s="103">
        <f>T108-HLOOKUP(V108,[1]Minimas!$C$3:$CD$12,4,FALSE)</f>
        <v>47</v>
      </c>
      <c r="AE108" s="103">
        <f>T108-HLOOKUP(V108,[1]Minimas!$C$3:$CD$12,5,FALSE)</f>
        <v>32</v>
      </c>
      <c r="AF108" s="103">
        <f>T108-HLOOKUP(V108,[1]Minimas!$C$3:$CD$12,6,FALSE)</f>
        <v>11</v>
      </c>
      <c r="AG108" s="103">
        <f>T108-HLOOKUP(V108,[1]Minimas!$C$3:$CD$12,7,FALSE)</f>
        <v>-4</v>
      </c>
      <c r="AH108" s="103">
        <f>T108-HLOOKUP(V108,[1]Minimas!$C$3:$CD$12,8,FALSE)</f>
        <v>-21</v>
      </c>
      <c r="AI108" s="103">
        <f>T108-HLOOKUP(V108,[1]Minimas!$C$3:$CD$12,9,FALSE)</f>
        <v>-41</v>
      </c>
      <c r="AJ108" s="103">
        <f>T108-HLOOKUP(V108,[1]Minimas!$C$3:$CD$12,10,FALSE)</f>
        <v>-56</v>
      </c>
      <c r="AK108" s="104" t="str">
        <f t="shared" si="68"/>
        <v>FED +</v>
      </c>
      <c r="AL108" s="104"/>
      <c r="AM108" s="104" t="str">
        <f t="shared" si="69"/>
        <v>FED +</v>
      </c>
      <c r="AN108" s="104">
        <f t="shared" si="70"/>
        <v>11</v>
      </c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4"/>
      <c r="BS108" s="134"/>
      <c r="BT108" s="134"/>
      <c r="BU108" s="134"/>
      <c r="BV108" s="134"/>
      <c r="BW108" s="134"/>
      <c r="BX108" s="134"/>
      <c r="BY108" s="134"/>
      <c r="BZ108" s="134"/>
      <c r="CA108" s="134"/>
      <c r="CB108" s="134"/>
      <c r="CC108" s="134"/>
      <c r="CD108" s="134"/>
      <c r="CE108" s="134"/>
      <c r="CF108" s="134"/>
      <c r="CG108" s="134"/>
      <c r="CH108" s="134"/>
      <c r="CI108" s="134"/>
      <c r="CJ108" s="134"/>
      <c r="CK108" s="134"/>
      <c r="CL108" s="134"/>
      <c r="CM108" s="134"/>
      <c r="CN108" s="134"/>
      <c r="CO108" s="134"/>
      <c r="CP108" s="134"/>
      <c r="CQ108" s="134"/>
      <c r="CR108" s="134"/>
      <c r="CS108" s="134"/>
      <c r="CT108" s="134"/>
      <c r="CU108" s="134"/>
      <c r="CV108" s="134"/>
      <c r="CW108" s="134"/>
      <c r="CX108" s="134"/>
      <c r="CY108" s="134"/>
      <c r="CZ108" s="134"/>
      <c r="DA108" s="134"/>
      <c r="DB108" s="134"/>
      <c r="DC108" s="134"/>
      <c r="DD108" s="134"/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  <c r="DO108" s="134"/>
      <c r="DP108" s="134"/>
      <c r="DQ108" s="134"/>
      <c r="DR108" s="134"/>
      <c r="DS108" s="134"/>
      <c r="DT108" s="134"/>
    </row>
    <row r="109" spans="2:124" s="133" customFormat="1" ht="30" customHeight="1" x14ac:dyDescent="0.25">
      <c r="B109" s="92" t="s">
        <v>202</v>
      </c>
      <c r="C109" s="164">
        <v>403855</v>
      </c>
      <c r="D109" s="93"/>
      <c r="E109" s="160" t="s">
        <v>44</v>
      </c>
      <c r="F109" s="94" t="s">
        <v>129</v>
      </c>
      <c r="G109" s="94" t="s">
        <v>130</v>
      </c>
      <c r="H109" s="131">
        <v>2001</v>
      </c>
      <c r="I109" s="131" t="s">
        <v>127</v>
      </c>
      <c r="J109" s="163" t="s">
        <v>44</v>
      </c>
      <c r="K109" s="162">
        <v>60</v>
      </c>
      <c r="L109" s="237">
        <v>54</v>
      </c>
      <c r="M109" s="238">
        <v>-57</v>
      </c>
      <c r="N109" s="239">
        <v>57</v>
      </c>
      <c r="O109" s="135">
        <f t="shared" si="63"/>
        <v>57</v>
      </c>
      <c r="P109" s="344">
        <v>64</v>
      </c>
      <c r="Q109" s="345">
        <v>-67</v>
      </c>
      <c r="R109" s="346">
        <v>-67</v>
      </c>
      <c r="S109" s="135">
        <f t="shared" si="64"/>
        <v>64</v>
      </c>
      <c r="T109" s="136">
        <f t="shared" si="65"/>
        <v>121</v>
      </c>
      <c r="U109" s="137" t="str">
        <f t="shared" si="66"/>
        <v>FED + 3</v>
      </c>
      <c r="V109" s="138" t="str">
        <f>IF(E109=0," ",IF(E109="H",IF(H109&lt;2000,VLOOKUP(K109,[1]Minimas!$A$15:$F$29,6),IF(AND(H109&gt;1999,H109&lt;2003),VLOOKUP(K109,[1]Minimas!$A$15:$F$29,5),IF(AND(H109&gt;2002,H109&lt;2005),VLOOKUP(K109,[1]Minimas!$A$15:$F$29,4),IF(AND(H109&gt;2004,H109&lt;2007),VLOOKUP(K109,[1]Minimas!$A$15:$F$29,3),VLOOKUP(K109,[1]Minimas!$A$15:$F$29,2))))),IF(H109&lt;2000,VLOOKUP(K109,[1]Minimas!$G$15:$L$29,6),IF(AND(H109&gt;1999,H109&lt;2003),VLOOKUP(K109,[1]Minimas!$G$15:$FL$29,5),IF(AND(H109&gt;2002,H109&lt;2005),VLOOKUP(K109,[1]Minimas!$G$15:$L$29,4),IF(AND(H109&gt;2004,H109&lt;2007),VLOOKUP(K109,[1]Minimas!$G$15:$L$29,3),VLOOKUP(K109,[1]Minimas!$G$15:$L$29,2)))))))</f>
        <v>U20 F64</v>
      </c>
      <c r="W109" s="139">
        <f t="shared" si="67"/>
        <v>163.47917564902934</v>
      </c>
      <c r="X109" s="98">
        <v>43813</v>
      </c>
      <c r="Y109" s="96" t="s">
        <v>606</v>
      </c>
      <c r="Z109" s="129" t="s">
        <v>607</v>
      </c>
      <c r="AA109" s="132"/>
      <c r="AB109" s="103">
        <f>T109-HLOOKUP(V109,[1]Minimas!$C$3:$CD$12,2,FALSE)</f>
        <v>61</v>
      </c>
      <c r="AC109" s="103">
        <f>T109-HLOOKUP(V109,[1]Minimas!$C$3:$CD$12,3,FALSE)</f>
        <v>46</v>
      </c>
      <c r="AD109" s="103">
        <f>T109-HLOOKUP(V109,[1]Minimas!$C$3:$CD$12,4,FALSE)</f>
        <v>31</v>
      </c>
      <c r="AE109" s="103">
        <f>T109-HLOOKUP(V109,[1]Minimas!$C$3:$CD$12,5,FALSE)</f>
        <v>16</v>
      </c>
      <c r="AF109" s="103">
        <f>T109-HLOOKUP(V109,[1]Minimas!$C$3:$CD$12,6,FALSE)</f>
        <v>3</v>
      </c>
      <c r="AG109" s="103">
        <f>T109-HLOOKUP(V109,[1]Minimas!$C$3:$CD$12,7,FALSE)</f>
        <v>-14</v>
      </c>
      <c r="AH109" s="103">
        <f>T109-HLOOKUP(V109,[1]Minimas!$C$3:$CD$12,8,FALSE)</f>
        <v>-34</v>
      </c>
      <c r="AI109" s="103">
        <f>T109-HLOOKUP(V109,[1]Minimas!$C$3:$CD$12,9,FALSE)</f>
        <v>-54</v>
      </c>
      <c r="AJ109" s="103">
        <f>T109-HLOOKUP(V109,[1]Minimas!$C$3:$CD$12,10,FALSE)</f>
        <v>-89</v>
      </c>
      <c r="AK109" s="104" t="str">
        <f t="shared" si="68"/>
        <v>FED +</v>
      </c>
      <c r="AL109" s="104"/>
      <c r="AM109" s="104" t="str">
        <f t="shared" si="69"/>
        <v>FED +</v>
      </c>
      <c r="AN109" s="104">
        <f t="shared" si="70"/>
        <v>3</v>
      </c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  <c r="CQ109" s="134"/>
      <c r="CR109" s="134"/>
      <c r="CS109" s="134"/>
      <c r="CT109" s="134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  <c r="DO109" s="134"/>
      <c r="DP109" s="134"/>
      <c r="DQ109" s="134"/>
      <c r="DR109" s="134"/>
      <c r="DS109" s="134"/>
      <c r="DT109" s="134"/>
    </row>
    <row r="110" spans="2:124" s="133" customFormat="1" ht="30" customHeight="1" x14ac:dyDescent="0.25">
      <c r="B110" s="92" t="s">
        <v>202</v>
      </c>
      <c r="C110" s="164">
        <v>230430</v>
      </c>
      <c r="D110" s="93"/>
      <c r="E110" s="160" t="s">
        <v>44</v>
      </c>
      <c r="F110" s="94" t="s">
        <v>491</v>
      </c>
      <c r="G110" s="94" t="s">
        <v>492</v>
      </c>
      <c r="H110" s="131">
        <v>1991</v>
      </c>
      <c r="I110" s="131" t="s">
        <v>127</v>
      </c>
      <c r="J110" s="163" t="s">
        <v>44</v>
      </c>
      <c r="K110" s="162">
        <v>65</v>
      </c>
      <c r="L110" s="354">
        <v>62</v>
      </c>
      <c r="M110" s="355">
        <v>64</v>
      </c>
      <c r="N110" s="356">
        <v>66</v>
      </c>
      <c r="O110" s="135">
        <f t="shared" si="63"/>
        <v>66</v>
      </c>
      <c r="P110" s="357">
        <v>72</v>
      </c>
      <c r="Q110" s="358">
        <v>74</v>
      </c>
      <c r="R110" s="359">
        <v>76</v>
      </c>
      <c r="S110" s="135">
        <f t="shared" si="64"/>
        <v>76</v>
      </c>
      <c r="T110" s="136">
        <f t="shared" si="65"/>
        <v>142</v>
      </c>
      <c r="U110" s="137" t="str">
        <f t="shared" si="66"/>
        <v>FED + 0</v>
      </c>
      <c r="V110" s="138" t="str">
        <f>IF(E110=0," ",IF(E110="H",IF(H110&lt;2000,VLOOKUP(K110,[1]Minimas!$A$15:$F$29,6),IF(AND(H110&gt;1999,H110&lt;2003),VLOOKUP(K110,[1]Minimas!$A$15:$F$29,5),IF(AND(H110&gt;2002,H110&lt;2005),VLOOKUP(K110,[1]Minimas!$A$15:$F$29,4),IF(AND(H110&gt;2004,H110&lt;2007),VLOOKUP(K110,[1]Minimas!$A$15:$F$29,3),VLOOKUP(K110,[1]Minimas!$A$15:$F$29,2))))),IF(H110&lt;2000,VLOOKUP(K110,[1]Minimas!$G$15:$L$29,6),IF(AND(H110&gt;1999,H110&lt;2003),VLOOKUP(K110,[1]Minimas!$G$15:$FL$29,5),IF(AND(H110&gt;2002,H110&lt;2005),VLOOKUP(K110,[1]Minimas!$G$15:$L$29,4),IF(AND(H110&gt;2004,H110&lt;2007),VLOOKUP(K110,[1]Minimas!$G$15:$L$29,3),VLOOKUP(K110,[1]Minimas!$G$15:$L$29,2)))))))</f>
        <v>SE F71</v>
      </c>
      <c r="W110" s="139">
        <f t="shared" si="67"/>
        <v>182.66950819527119</v>
      </c>
      <c r="X110" s="98">
        <v>43813</v>
      </c>
      <c r="Y110" s="96" t="s">
        <v>606</v>
      </c>
      <c r="Z110" s="129" t="s">
        <v>607</v>
      </c>
      <c r="AA110" s="132"/>
      <c r="AB110" s="103">
        <f>T110-HLOOKUP(V110,[1]Minimas!$C$3:$CD$12,2,FALSE)</f>
        <v>67</v>
      </c>
      <c r="AC110" s="103">
        <f>T110-HLOOKUP(V110,[1]Minimas!$C$3:$CD$12,3,FALSE)</f>
        <v>52</v>
      </c>
      <c r="AD110" s="103">
        <f>T110-HLOOKUP(V110,[1]Minimas!$C$3:$CD$12,4,FALSE)</f>
        <v>35</v>
      </c>
      <c r="AE110" s="103">
        <f>T110-HLOOKUP(V110,[1]Minimas!$C$3:$CD$12,5,FALSE)</f>
        <v>20</v>
      </c>
      <c r="AF110" s="103">
        <f>T110-HLOOKUP(V110,[1]Minimas!$C$3:$CD$12,6,FALSE)</f>
        <v>0</v>
      </c>
      <c r="AG110" s="103">
        <f>T110-HLOOKUP(V110,[1]Minimas!$C$3:$CD$12,7,FALSE)</f>
        <v>-23</v>
      </c>
      <c r="AH110" s="103">
        <f>T110-HLOOKUP(V110,[1]Minimas!$C$3:$CD$12,8,FALSE)</f>
        <v>-43</v>
      </c>
      <c r="AI110" s="103">
        <f>T110-HLOOKUP(V110,[1]Minimas!$C$3:$CD$12,9,FALSE)</f>
        <v>-63</v>
      </c>
      <c r="AJ110" s="103">
        <f>T110-HLOOKUP(V110,[1]Minimas!$C$3:$CD$12,10,FALSE)</f>
        <v>-83</v>
      </c>
      <c r="AK110" s="104" t="str">
        <f t="shared" si="68"/>
        <v>FED +</v>
      </c>
      <c r="AL110" s="104"/>
      <c r="AM110" s="104" t="str">
        <f t="shared" si="69"/>
        <v>FED +</v>
      </c>
      <c r="AN110" s="104">
        <f t="shared" si="70"/>
        <v>0</v>
      </c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4"/>
      <c r="BS110" s="134"/>
      <c r="BT110" s="134"/>
      <c r="BU110" s="134"/>
      <c r="BV110" s="134"/>
      <c r="BW110" s="134"/>
      <c r="BX110" s="134"/>
      <c r="BY110" s="134"/>
      <c r="BZ110" s="134"/>
      <c r="CA110" s="134"/>
      <c r="CB110" s="134"/>
      <c r="CC110" s="134"/>
      <c r="CD110" s="134"/>
      <c r="CE110" s="134"/>
      <c r="CF110" s="134"/>
      <c r="CG110" s="134"/>
      <c r="CH110" s="134"/>
      <c r="CI110" s="134"/>
      <c r="CJ110" s="134"/>
      <c r="CK110" s="134"/>
      <c r="CL110" s="134"/>
      <c r="CM110" s="134"/>
      <c r="CN110" s="134"/>
      <c r="CO110" s="134"/>
      <c r="CP110" s="134"/>
      <c r="CQ110" s="134"/>
      <c r="CR110" s="134"/>
      <c r="CS110" s="134"/>
      <c r="CT110" s="134"/>
      <c r="CU110" s="134"/>
      <c r="CV110" s="134"/>
      <c r="CW110" s="134"/>
      <c r="CX110" s="134"/>
      <c r="CY110" s="134"/>
      <c r="CZ110" s="134"/>
      <c r="DA110" s="134"/>
      <c r="DB110" s="134"/>
      <c r="DC110" s="134"/>
      <c r="DD110" s="134"/>
      <c r="DE110" s="134"/>
      <c r="DF110" s="134"/>
      <c r="DG110" s="134"/>
      <c r="DH110" s="134"/>
      <c r="DI110" s="134"/>
      <c r="DJ110" s="134"/>
      <c r="DK110" s="134"/>
      <c r="DL110" s="134"/>
      <c r="DM110" s="134"/>
      <c r="DN110" s="134"/>
      <c r="DO110" s="134"/>
      <c r="DP110" s="134"/>
      <c r="DQ110" s="134"/>
      <c r="DR110" s="134"/>
      <c r="DS110" s="134"/>
      <c r="DT110" s="134"/>
    </row>
    <row r="111" spans="2:124" s="133" customFormat="1" ht="30" customHeight="1" x14ac:dyDescent="0.25">
      <c r="B111" s="92" t="s">
        <v>202</v>
      </c>
      <c r="C111" s="164">
        <v>452307</v>
      </c>
      <c r="D111" s="93"/>
      <c r="E111" s="160" t="s">
        <v>44</v>
      </c>
      <c r="F111" s="94" t="s">
        <v>608</v>
      </c>
      <c r="G111" s="94" t="s">
        <v>609</v>
      </c>
      <c r="H111" s="131">
        <v>1988</v>
      </c>
      <c r="I111" s="131" t="s">
        <v>315</v>
      </c>
      <c r="J111" s="163" t="s">
        <v>377</v>
      </c>
      <c r="K111" s="162">
        <v>56.8</v>
      </c>
      <c r="L111" s="237">
        <v>80</v>
      </c>
      <c r="M111" s="238">
        <v>84</v>
      </c>
      <c r="N111" s="239">
        <v>87</v>
      </c>
      <c r="O111" s="135">
        <f t="shared" si="63"/>
        <v>87</v>
      </c>
      <c r="P111" s="344">
        <v>100</v>
      </c>
      <c r="Q111" s="345">
        <v>105</v>
      </c>
      <c r="R111" s="346">
        <v>109</v>
      </c>
      <c r="S111" s="135">
        <f t="shared" si="64"/>
        <v>109</v>
      </c>
      <c r="T111" s="136">
        <f t="shared" si="65"/>
        <v>196</v>
      </c>
      <c r="U111" s="137" t="str">
        <f t="shared" si="66"/>
        <v>INTA + 11</v>
      </c>
      <c r="V111" s="138" t="str">
        <f>IF(E111=0," ",IF(E111="H",IF(H111&lt;2000,VLOOKUP(K111,[1]Minimas!$A$15:$F$29,6),IF(AND(H111&gt;1999,H111&lt;2003),VLOOKUP(K111,[1]Minimas!$A$15:$F$29,5),IF(AND(H111&gt;2002,H111&lt;2005),VLOOKUP(K111,[1]Minimas!$A$15:$F$29,4),IF(AND(H111&gt;2004,H111&lt;2007),VLOOKUP(K111,[1]Minimas!$A$15:$F$29,3),VLOOKUP(K111,[1]Minimas!$A$15:$F$29,2))))),IF(H111&lt;2000,VLOOKUP(K111,[1]Minimas!$G$15:$L$29,6),IF(AND(H111&gt;1999,H111&lt;2003),VLOOKUP(K111,[1]Minimas!$G$15:$FL$29,5),IF(AND(H111&gt;2002,H111&lt;2005),VLOOKUP(K111,[1]Minimas!$G$15:$L$29,4),IF(AND(H111&gt;2004,H111&lt;2007),VLOOKUP(K111,[1]Minimas!$G$15:$L$29,3),VLOOKUP(K111,[1]Minimas!$G$15:$L$29,2)))))))</f>
        <v>SE F59</v>
      </c>
      <c r="W111" s="139">
        <f t="shared" si="67"/>
        <v>274.54264545346024</v>
      </c>
      <c r="X111" s="98">
        <v>43813</v>
      </c>
      <c r="Y111" s="96" t="s">
        <v>606</v>
      </c>
      <c r="Z111" s="129" t="s">
        <v>610</v>
      </c>
      <c r="AA111" s="132"/>
      <c r="AB111" s="103">
        <f>T111-HLOOKUP(V111,[1]Minimas!$C$3:$CD$12,2,FALSE)</f>
        <v>131</v>
      </c>
      <c r="AC111" s="103">
        <f>T111-HLOOKUP(V111,[1]Minimas!$C$3:$CD$12,3,FALSE)</f>
        <v>116</v>
      </c>
      <c r="AD111" s="103">
        <f>T111-HLOOKUP(V111,[1]Minimas!$C$3:$CD$12,4,FALSE)</f>
        <v>104</v>
      </c>
      <c r="AE111" s="103">
        <f>T111-HLOOKUP(V111,[1]Minimas!$C$3:$CD$12,5,FALSE)</f>
        <v>89</v>
      </c>
      <c r="AF111" s="103">
        <f>T111-HLOOKUP(V111,[1]Minimas!$C$3:$CD$12,6,FALSE)</f>
        <v>66</v>
      </c>
      <c r="AG111" s="103">
        <f>T111-HLOOKUP(V111,[1]Minimas!$C$3:$CD$12,7,FALSE)</f>
        <v>51</v>
      </c>
      <c r="AH111" s="103">
        <f>T111-HLOOKUP(V111,[1]Minimas!$C$3:$CD$12,8,FALSE)</f>
        <v>31</v>
      </c>
      <c r="AI111" s="103">
        <f>T111-HLOOKUP(V111,[1]Minimas!$C$3:$CD$12,9,FALSE)</f>
        <v>11</v>
      </c>
      <c r="AJ111" s="103">
        <f>T111-HLOOKUP(V111,[1]Minimas!$C$3:$CD$12,10,FALSE)</f>
        <v>-4</v>
      </c>
      <c r="AK111" s="104" t="str">
        <f t="shared" si="68"/>
        <v>INTA +</v>
      </c>
      <c r="AL111" s="104"/>
      <c r="AM111" s="104" t="str">
        <f t="shared" si="69"/>
        <v>INTA +</v>
      </c>
      <c r="AN111" s="104">
        <f t="shared" si="70"/>
        <v>11</v>
      </c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134"/>
      <c r="CA111" s="134"/>
      <c r="CB111" s="134"/>
      <c r="CC111" s="134"/>
      <c r="CD111" s="134"/>
      <c r="CE111" s="134"/>
      <c r="CF111" s="134"/>
      <c r="CG111" s="134"/>
      <c r="CH111" s="134"/>
      <c r="CI111" s="134"/>
      <c r="CJ111" s="134"/>
      <c r="CK111" s="134"/>
      <c r="CL111" s="134"/>
      <c r="CM111" s="134"/>
      <c r="CN111" s="134"/>
      <c r="CO111" s="134"/>
      <c r="CP111" s="134"/>
      <c r="CQ111" s="134"/>
      <c r="CR111" s="134"/>
      <c r="CS111" s="134"/>
      <c r="CT111" s="134"/>
      <c r="CU111" s="134"/>
      <c r="CV111" s="134"/>
      <c r="CW111" s="134"/>
      <c r="CX111" s="134"/>
      <c r="CY111" s="134"/>
      <c r="CZ111" s="134"/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  <c r="DO111" s="134"/>
      <c r="DP111" s="134"/>
      <c r="DQ111" s="134"/>
      <c r="DR111" s="134"/>
      <c r="DS111" s="134"/>
      <c r="DT111" s="134"/>
    </row>
    <row r="112" spans="2:124" s="133" customFormat="1" ht="30" customHeight="1" x14ac:dyDescent="0.25">
      <c r="B112" s="92" t="s">
        <v>202</v>
      </c>
      <c r="C112" s="164">
        <v>432964</v>
      </c>
      <c r="D112" s="93"/>
      <c r="E112" s="160" t="s">
        <v>44</v>
      </c>
      <c r="F112" s="94" t="s">
        <v>230</v>
      </c>
      <c r="G112" s="94" t="s">
        <v>133</v>
      </c>
      <c r="H112" s="131">
        <v>1970</v>
      </c>
      <c r="I112" s="131" t="s">
        <v>315</v>
      </c>
      <c r="J112" s="163" t="s">
        <v>44</v>
      </c>
      <c r="K112" s="162">
        <v>55.1</v>
      </c>
      <c r="L112" s="237">
        <v>46</v>
      </c>
      <c r="M112" s="238">
        <v>50</v>
      </c>
      <c r="N112" s="239">
        <v>52</v>
      </c>
      <c r="O112" s="135">
        <f t="shared" si="63"/>
        <v>52</v>
      </c>
      <c r="P112" s="344">
        <v>60</v>
      </c>
      <c r="Q112" s="345">
        <v>-64</v>
      </c>
      <c r="R112" s="346">
        <v>-66</v>
      </c>
      <c r="S112" s="135">
        <f t="shared" si="64"/>
        <v>60</v>
      </c>
      <c r="T112" s="136">
        <f t="shared" si="65"/>
        <v>112</v>
      </c>
      <c r="U112" s="137" t="str">
        <f t="shared" si="66"/>
        <v>IRG + 5</v>
      </c>
      <c r="V112" s="138" t="str">
        <f>IF(E112=0," ",IF(E112="H",IF(H112&lt;2000,VLOOKUP(K112,[1]Minimas!$A$15:$F$29,6),IF(AND(H112&gt;1999,H112&lt;2003),VLOOKUP(K112,[1]Minimas!$A$15:$F$29,5),IF(AND(H112&gt;2002,H112&lt;2005),VLOOKUP(K112,[1]Minimas!$A$15:$F$29,4),IF(AND(H112&gt;2004,H112&lt;2007),VLOOKUP(K112,[1]Minimas!$A$15:$F$29,3),VLOOKUP(K112,[1]Minimas!$A$15:$F$29,2))))),IF(H112&lt;2000,VLOOKUP(K112,[1]Minimas!$G$15:$L$29,6),IF(AND(H112&gt;1999,H112&lt;2003),VLOOKUP(K112,[1]Minimas!$G$15:$FL$29,5),IF(AND(H112&gt;2002,H112&lt;2005),VLOOKUP(K112,[1]Minimas!$G$15:$L$29,4),IF(AND(H112&gt;2004,H112&lt;2007),VLOOKUP(K112,[1]Minimas!$G$15:$L$29,3),VLOOKUP(K112,[1]Minimas!$G$15:$L$29,2)))))))</f>
        <v>SE F59</v>
      </c>
      <c r="W112" s="139">
        <f t="shared" si="67"/>
        <v>160.19381330981878</v>
      </c>
      <c r="X112" s="98">
        <v>43813</v>
      </c>
      <c r="Y112" s="96" t="s">
        <v>606</v>
      </c>
      <c r="Z112" s="129" t="s">
        <v>610</v>
      </c>
      <c r="AA112" s="132"/>
      <c r="AB112" s="103">
        <f>T112-HLOOKUP(V112,[1]Minimas!$C$3:$CD$12,2,FALSE)</f>
        <v>47</v>
      </c>
      <c r="AC112" s="103">
        <f>T112-HLOOKUP(V112,[1]Minimas!$C$3:$CD$12,3,FALSE)</f>
        <v>32</v>
      </c>
      <c r="AD112" s="103">
        <f>T112-HLOOKUP(V112,[1]Minimas!$C$3:$CD$12,4,FALSE)</f>
        <v>20</v>
      </c>
      <c r="AE112" s="103">
        <f>T112-HLOOKUP(V112,[1]Minimas!$C$3:$CD$12,5,FALSE)</f>
        <v>5</v>
      </c>
      <c r="AF112" s="103">
        <f>T112-HLOOKUP(V112,[1]Minimas!$C$3:$CD$12,6,FALSE)</f>
        <v>-18</v>
      </c>
      <c r="AG112" s="103">
        <f>T112-HLOOKUP(V112,[1]Minimas!$C$3:$CD$12,7,FALSE)</f>
        <v>-33</v>
      </c>
      <c r="AH112" s="103">
        <f>T112-HLOOKUP(V112,[1]Minimas!$C$3:$CD$12,8,FALSE)</f>
        <v>-53</v>
      </c>
      <c r="AI112" s="103">
        <f>T112-HLOOKUP(V112,[1]Minimas!$C$3:$CD$12,9,FALSE)</f>
        <v>-73</v>
      </c>
      <c r="AJ112" s="103">
        <f>T112-HLOOKUP(V112,[1]Minimas!$C$3:$CD$12,10,FALSE)</f>
        <v>-88</v>
      </c>
      <c r="AK112" s="104" t="str">
        <f t="shared" si="68"/>
        <v>IRG +</v>
      </c>
      <c r="AL112" s="104"/>
      <c r="AM112" s="104" t="str">
        <f t="shared" si="69"/>
        <v>IRG +</v>
      </c>
      <c r="AN112" s="104">
        <f t="shared" si="70"/>
        <v>5</v>
      </c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134"/>
      <c r="CA112" s="134"/>
      <c r="CB112" s="134"/>
      <c r="CC112" s="134"/>
      <c r="CD112" s="134"/>
      <c r="CE112" s="134"/>
      <c r="CF112" s="134"/>
      <c r="CG112" s="134"/>
      <c r="CH112" s="134"/>
      <c r="CI112" s="134"/>
      <c r="CJ112" s="134"/>
      <c r="CK112" s="134"/>
      <c r="CL112" s="134"/>
      <c r="CM112" s="134"/>
      <c r="CN112" s="134"/>
      <c r="CO112" s="134"/>
      <c r="CP112" s="134"/>
      <c r="CQ112" s="134"/>
      <c r="CR112" s="134"/>
      <c r="CS112" s="134"/>
      <c r="CT112" s="134"/>
      <c r="CU112" s="134"/>
      <c r="CV112" s="134"/>
      <c r="CW112" s="134"/>
      <c r="CX112" s="134"/>
      <c r="CY112" s="134"/>
      <c r="CZ112" s="134"/>
      <c r="DA112" s="134"/>
      <c r="DB112" s="134"/>
      <c r="DC112" s="134"/>
      <c r="DD112" s="134"/>
      <c r="DE112" s="134"/>
      <c r="DF112" s="134"/>
      <c r="DG112" s="134"/>
      <c r="DH112" s="134"/>
      <c r="DI112" s="134"/>
      <c r="DJ112" s="134"/>
      <c r="DK112" s="134"/>
      <c r="DL112" s="134"/>
      <c r="DM112" s="134"/>
      <c r="DN112" s="134"/>
      <c r="DO112" s="134"/>
      <c r="DP112" s="134"/>
      <c r="DQ112" s="134"/>
      <c r="DR112" s="134"/>
      <c r="DS112" s="134"/>
      <c r="DT112" s="134"/>
    </row>
    <row r="113" spans="2:124" s="133" customFormat="1" ht="30" customHeight="1" x14ac:dyDescent="0.25">
      <c r="B113" s="92" t="s">
        <v>202</v>
      </c>
      <c r="C113" s="164">
        <v>250225</v>
      </c>
      <c r="D113" s="93"/>
      <c r="E113" s="160" t="s">
        <v>44</v>
      </c>
      <c r="F113" s="94" t="s">
        <v>316</v>
      </c>
      <c r="G113" s="94" t="s">
        <v>317</v>
      </c>
      <c r="H113" s="131">
        <v>1993</v>
      </c>
      <c r="I113" s="131" t="s">
        <v>315</v>
      </c>
      <c r="J113" s="163" t="s">
        <v>44</v>
      </c>
      <c r="K113" s="162">
        <v>55</v>
      </c>
      <c r="L113" s="354">
        <v>69</v>
      </c>
      <c r="M113" s="355">
        <v>71</v>
      </c>
      <c r="N113" s="356">
        <v>-74</v>
      </c>
      <c r="O113" s="135">
        <f t="shared" si="63"/>
        <v>71</v>
      </c>
      <c r="P113" s="357">
        <v>80</v>
      </c>
      <c r="Q113" s="358">
        <v>85</v>
      </c>
      <c r="R113" s="359">
        <v>-88</v>
      </c>
      <c r="S113" s="135">
        <f t="shared" si="64"/>
        <v>85</v>
      </c>
      <c r="T113" s="136">
        <f t="shared" si="65"/>
        <v>156</v>
      </c>
      <c r="U113" s="137" t="str">
        <f t="shared" si="66"/>
        <v>INTB + 1</v>
      </c>
      <c r="V113" s="138" t="str">
        <f>IF(E113=0," ",IF(E113="H",IF(H113&lt;2000,VLOOKUP(K113,[1]Minimas!$A$15:$F$29,6),IF(AND(H113&gt;1999,H113&lt;2003),VLOOKUP(K113,[1]Minimas!$A$15:$F$29,5),IF(AND(H113&gt;2002,H113&lt;2005),VLOOKUP(K113,[1]Minimas!$A$15:$F$29,4),IF(AND(H113&gt;2004,H113&lt;2007),VLOOKUP(K113,[1]Minimas!$A$15:$F$29,3),VLOOKUP(K113,[1]Minimas!$A$15:$F$29,2))))),IF(H113&lt;2000,VLOOKUP(K113,[1]Minimas!$G$15:$L$29,6),IF(AND(H113&gt;1999,H113&lt;2003),VLOOKUP(K113,[1]Minimas!$G$15:$FL$29,5),IF(AND(H113&gt;2002,H113&lt;2005),VLOOKUP(K113,[1]Minimas!$G$15:$L$29,4),IF(AND(H113&gt;2004,H113&lt;2007),VLOOKUP(K113,[1]Minimas!$G$15:$L$29,3),VLOOKUP(K113,[1]Minimas!$G$15:$L$29,2)))))))</f>
        <v>SE F55</v>
      </c>
      <c r="W113" s="139">
        <f t="shared" si="67"/>
        <v>223.4104111981226</v>
      </c>
      <c r="X113" s="98">
        <v>43813</v>
      </c>
      <c r="Y113" s="96" t="s">
        <v>606</v>
      </c>
      <c r="Z113" s="129" t="s">
        <v>610</v>
      </c>
      <c r="AA113" s="132"/>
      <c r="AB113" s="103">
        <f>T113-HLOOKUP(V113,[1]Minimas!$C$3:$CD$12,2,FALSE)</f>
        <v>96</v>
      </c>
      <c r="AC113" s="103">
        <f>T113-HLOOKUP(V113,[1]Minimas!$C$3:$CD$12,3,FALSE)</f>
        <v>81</v>
      </c>
      <c r="AD113" s="103">
        <f>T113-HLOOKUP(V113,[1]Minimas!$C$3:$CD$12,4,FALSE)</f>
        <v>69</v>
      </c>
      <c r="AE113" s="103">
        <f>T113-HLOOKUP(V113,[1]Minimas!$C$3:$CD$12,5,FALSE)</f>
        <v>54</v>
      </c>
      <c r="AF113" s="103">
        <f>T113-HLOOKUP(V113,[1]Minimas!$C$3:$CD$12,6,FALSE)</f>
        <v>33</v>
      </c>
      <c r="AG113" s="103">
        <f>T113-HLOOKUP(V113,[1]Minimas!$C$3:$CD$12,7,FALSE)</f>
        <v>18</v>
      </c>
      <c r="AH113" s="103">
        <f>T113-HLOOKUP(V113,[1]Minimas!$C$3:$CD$12,8,FALSE)</f>
        <v>1</v>
      </c>
      <c r="AI113" s="103">
        <f>T113-HLOOKUP(V113,[1]Minimas!$C$3:$CD$12,9,FALSE)</f>
        <v>-19</v>
      </c>
      <c r="AJ113" s="103">
        <f>T113-HLOOKUP(V113,[1]Minimas!$C$3:$CD$12,10,FALSE)</f>
        <v>-34</v>
      </c>
      <c r="AK113" s="104" t="str">
        <f t="shared" si="68"/>
        <v>INTB +</v>
      </c>
      <c r="AL113" s="104"/>
      <c r="AM113" s="104" t="str">
        <f t="shared" si="69"/>
        <v>INTB +</v>
      </c>
      <c r="AN113" s="104">
        <f t="shared" si="70"/>
        <v>1</v>
      </c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34"/>
      <c r="CJ113" s="134"/>
      <c r="CK113" s="134"/>
      <c r="CL113" s="134"/>
      <c r="CM113" s="134"/>
      <c r="CN113" s="134"/>
      <c r="CO113" s="134"/>
      <c r="CP113" s="134"/>
      <c r="CQ113" s="134"/>
      <c r="CR113" s="134"/>
      <c r="CS113" s="134"/>
      <c r="CT113" s="134"/>
      <c r="CU113" s="134"/>
      <c r="CV113" s="134"/>
      <c r="CW113" s="134"/>
      <c r="CX113" s="134"/>
      <c r="CY113" s="134"/>
      <c r="CZ113" s="134"/>
      <c r="DA113" s="134"/>
      <c r="DB113" s="134"/>
      <c r="DC113" s="134"/>
      <c r="DD113" s="134"/>
      <c r="DE113" s="134"/>
      <c r="DF113" s="134"/>
      <c r="DG113" s="134"/>
      <c r="DH113" s="134"/>
      <c r="DI113" s="134"/>
      <c r="DJ113" s="134"/>
      <c r="DK113" s="134"/>
      <c r="DL113" s="134"/>
      <c r="DM113" s="134"/>
      <c r="DN113" s="134"/>
      <c r="DO113" s="134"/>
      <c r="DP113" s="134"/>
      <c r="DQ113" s="134"/>
      <c r="DR113" s="134"/>
      <c r="DS113" s="134"/>
      <c r="DT113" s="134"/>
    </row>
    <row r="114" spans="2:124" s="133" customFormat="1" ht="30" customHeight="1" x14ac:dyDescent="0.25">
      <c r="B114" s="92" t="s">
        <v>202</v>
      </c>
      <c r="C114" s="164">
        <v>431606</v>
      </c>
      <c r="D114" s="93"/>
      <c r="E114" s="160" t="s">
        <v>44</v>
      </c>
      <c r="F114" s="94" t="s">
        <v>326</v>
      </c>
      <c r="G114" s="94" t="s">
        <v>327</v>
      </c>
      <c r="H114" s="131">
        <v>1998</v>
      </c>
      <c r="I114" s="131" t="s">
        <v>315</v>
      </c>
      <c r="J114" s="163" t="s">
        <v>44</v>
      </c>
      <c r="K114" s="162">
        <v>67.8</v>
      </c>
      <c r="L114" s="237">
        <v>68</v>
      </c>
      <c r="M114" s="238">
        <v>-71</v>
      </c>
      <c r="N114" s="239">
        <v>-72</v>
      </c>
      <c r="O114" s="135">
        <f t="shared" si="63"/>
        <v>68</v>
      </c>
      <c r="P114" s="344">
        <v>76</v>
      </c>
      <c r="Q114" s="345">
        <v>79</v>
      </c>
      <c r="R114" s="346">
        <v>-82</v>
      </c>
      <c r="S114" s="135">
        <f t="shared" si="64"/>
        <v>79</v>
      </c>
      <c r="T114" s="136">
        <f t="shared" si="65"/>
        <v>147</v>
      </c>
      <c r="U114" s="137" t="str">
        <f t="shared" si="66"/>
        <v>FED + 5</v>
      </c>
      <c r="V114" s="138" t="str">
        <f>IF(E114=0," ",IF(E114="H",IF(H114&lt;2000,VLOOKUP(K114,[1]Minimas!$A$15:$F$29,6),IF(AND(H114&gt;1999,H114&lt;2003),VLOOKUP(K114,[1]Minimas!$A$15:$F$29,5),IF(AND(H114&gt;2002,H114&lt;2005),VLOOKUP(K114,[1]Minimas!$A$15:$F$29,4),IF(AND(H114&gt;2004,H114&lt;2007),VLOOKUP(K114,[1]Minimas!$A$15:$F$29,3),VLOOKUP(K114,[1]Minimas!$A$15:$F$29,2))))),IF(H114&lt;2000,VLOOKUP(K114,[1]Minimas!$G$15:$L$29,6),IF(AND(H114&gt;1999,H114&lt;2003),VLOOKUP(K114,[1]Minimas!$G$15:$FL$29,5),IF(AND(H114&gt;2002,H114&lt;2005),VLOOKUP(K114,[1]Minimas!$G$15:$L$29,4),IF(AND(H114&gt;2004,H114&lt;2007),VLOOKUP(K114,[1]Minimas!$G$15:$L$29,3),VLOOKUP(K114,[1]Minimas!$G$15:$L$29,2)))))))</f>
        <v>SE F71</v>
      </c>
      <c r="W114" s="139">
        <f t="shared" si="67"/>
        <v>184.60099025788492</v>
      </c>
      <c r="X114" s="98">
        <v>43813</v>
      </c>
      <c r="Y114" s="96" t="s">
        <v>606</v>
      </c>
      <c r="Z114" s="129" t="s">
        <v>610</v>
      </c>
      <c r="AA114" s="132"/>
      <c r="AB114" s="103">
        <f>T114-HLOOKUP(V114,[1]Minimas!$C$3:$CD$12,2,FALSE)</f>
        <v>72</v>
      </c>
      <c r="AC114" s="103">
        <f>T114-HLOOKUP(V114,[1]Minimas!$C$3:$CD$12,3,FALSE)</f>
        <v>57</v>
      </c>
      <c r="AD114" s="103">
        <f>T114-HLOOKUP(V114,[1]Minimas!$C$3:$CD$12,4,FALSE)</f>
        <v>40</v>
      </c>
      <c r="AE114" s="103">
        <f>T114-HLOOKUP(V114,[1]Minimas!$C$3:$CD$12,5,FALSE)</f>
        <v>25</v>
      </c>
      <c r="AF114" s="103">
        <f>T114-HLOOKUP(V114,[1]Minimas!$C$3:$CD$12,6,FALSE)</f>
        <v>5</v>
      </c>
      <c r="AG114" s="103">
        <f>T114-HLOOKUP(V114,[1]Minimas!$C$3:$CD$12,7,FALSE)</f>
        <v>-18</v>
      </c>
      <c r="AH114" s="103">
        <f>T114-HLOOKUP(V114,[1]Minimas!$C$3:$CD$12,8,FALSE)</f>
        <v>-38</v>
      </c>
      <c r="AI114" s="103">
        <f>T114-HLOOKUP(V114,[1]Minimas!$C$3:$CD$12,9,FALSE)</f>
        <v>-58</v>
      </c>
      <c r="AJ114" s="103">
        <f>T114-HLOOKUP(V114,[1]Minimas!$C$3:$CD$12,10,FALSE)</f>
        <v>-78</v>
      </c>
      <c r="AK114" s="104" t="str">
        <f t="shared" si="68"/>
        <v>FED +</v>
      </c>
      <c r="AL114" s="104"/>
      <c r="AM114" s="104" t="str">
        <f t="shared" si="69"/>
        <v>FED +</v>
      </c>
      <c r="AN114" s="104">
        <f t="shared" si="70"/>
        <v>5</v>
      </c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4"/>
      <c r="CD114" s="134"/>
      <c r="CE114" s="134"/>
      <c r="CF114" s="134"/>
      <c r="CG114" s="134"/>
      <c r="CH114" s="134"/>
      <c r="CI114" s="134"/>
      <c r="CJ114" s="134"/>
      <c r="CK114" s="134"/>
      <c r="CL114" s="134"/>
      <c r="CM114" s="134"/>
      <c r="CN114" s="134"/>
      <c r="CO114" s="134"/>
      <c r="CP114" s="134"/>
      <c r="CQ114" s="134"/>
      <c r="CR114" s="134"/>
      <c r="CS114" s="134"/>
      <c r="CT114" s="134"/>
      <c r="CU114" s="134"/>
      <c r="CV114" s="134"/>
      <c r="CW114" s="134"/>
      <c r="CX114" s="134"/>
      <c r="CY114" s="134"/>
      <c r="CZ114" s="134"/>
      <c r="DA114" s="134"/>
      <c r="DB114" s="134"/>
      <c r="DC114" s="134"/>
      <c r="DD114" s="134"/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134"/>
      <c r="DP114" s="134"/>
      <c r="DQ114" s="134"/>
      <c r="DR114" s="134"/>
      <c r="DS114" s="134"/>
      <c r="DT114" s="134"/>
    </row>
    <row r="115" spans="2:124" s="133" customFormat="1" ht="30" customHeight="1" x14ac:dyDescent="0.25">
      <c r="B115" s="92" t="s">
        <v>202</v>
      </c>
      <c r="C115" s="164">
        <v>457390</v>
      </c>
      <c r="D115" s="93"/>
      <c r="E115" s="160" t="s">
        <v>44</v>
      </c>
      <c r="F115" s="94" t="s">
        <v>505</v>
      </c>
      <c r="G115" s="94" t="s">
        <v>506</v>
      </c>
      <c r="H115" s="131">
        <v>2005</v>
      </c>
      <c r="I115" s="131" t="s">
        <v>330</v>
      </c>
      <c r="J115" s="163" t="s">
        <v>44</v>
      </c>
      <c r="K115" s="162">
        <v>59.9</v>
      </c>
      <c r="L115" s="237">
        <v>38</v>
      </c>
      <c r="M115" s="238">
        <v>42</v>
      </c>
      <c r="N115" s="239">
        <v>45</v>
      </c>
      <c r="O115" s="135">
        <f t="shared" si="63"/>
        <v>45</v>
      </c>
      <c r="P115" s="344">
        <v>50</v>
      </c>
      <c r="Q115" s="345">
        <v>55</v>
      </c>
      <c r="R115" s="346">
        <v>58</v>
      </c>
      <c r="S115" s="135">
        <f t="shared" si="64"/>
        <v>58</v>
      </c>
      <c r="T115" s="136">
        <f t="shared" si="65"/>
        <v>103</v>
      </c>
      <c r="U115" s="137" t="str">
        <f t="shared" si="66"/>
        <v>FED + 11</v>
      </c>
      <c r="V115" s="138" t="str">
        <f>IF(E115=0," ",IF(E115="H",IF(H115&lt;2000,VLOOKUP(K115,[1]Minimas!$A$15:$F$29,6),IF(AND(H115&gt;1999,H115&lt;2003),VLOOKUP(K115,[1]Minimas!$A$15:$F$29,5),IF(AND(H115&gt;2002,H115&lt;2005),VLOOKUP(K115,[1]Minimas!$A$15:$F$29,4),IF(AND(H115&gt;2004,H115&lt;2007),VLOOKUP(K115,[1]Minimas!$A$15:$F$29,3),VLOOKUP(K115,[1]Minimas!$A$15:$F$29,2))))),IF(H115&lt;2000,VLOOKUP(K115,[1]Minimas!$G$15:$L$29,6),IF(AND(H115&gt;1999,H115&lt;2003),VLOOKUP(K115,[1]Minimas!$G$15:$FL$29,5),IF(AND(H115&gt;2002,H115&lt;2005),VLOOKUP(K115,[1]Minimas!$G$15:$L$29,4),IF(AND(H115&gt;2004,H115&lt;2007),VLOOKUP(K115,[1]Minimas!$G$15:$L$29,3),VLOOKUP(K115,[1]Minimas!$G$15:$L$29,2)))))))</f>
        <v>U15 F64</v>
      </c>
      <c r="W115" s="139">
        <f t="shared" si="67"/>
        <v>139.30872100070991</v>
      </c>
      <c r="X115" s="98">
        <v>43813</v>
      </c>
      <c r="Y115" s="96" t="s">
        <v>606</v>
      </c>
      <c r="Z115" s="129" t="s">
        <v>613</v>
      </c>
      <c r="AA115" s="132"/>
      <c r="AB115" s="103">
        <f>T115-HLOOKUP(V115,[1]Minimas!$C$3:$CD$12,2,FALSE)</f>
        <v>58</v>
      </c>
      <c r="AC115" s="103">
        <f>T115-HLOOKUP(V115,[1]Minimas!$C$3:$CD$12,3,FALSE)</f>
        <v>48</v>
      </c>
      <c r="AD115" s="103">
        <f>T115-HLOOKUP(V115,[1]Minimas!$C$3:$CD$12,4,FALSE)</f>
        <v>36</v>
      </c>
      <c r="AE115" s="103">
        <f>T115-HLOOKUP(V115,[1]Minimas!$C$3:$CD$12,5,FALSE)</f>
        <v>26</v>
      </c>
      <c r="AF115" s="103">
        <f>T115-HLOOKUP(V115,[1]Minimas!$C$3:$CD$12,6,FALSE)</f>
        <v>11</v>
      </c>
      <c r="AG115" s="103">
        <f>T115-HLOOKUP(V115,[1]Minimas!$C$3:$CD$12,7,FALSE)</f>
        <v>-2</v>
      </c>
      <c r="AH115" s="103">
        <f>T115-HLOOKUP(V115,[1]Minimas!$C$3:$CD$12,8,FALSE)</f>
        <v>-17</v>
      </c>
      <c r="AI115" s="103">
        <f>T115-HLOOKUP(V115,[1]Minimas!$C$3:$CD$12,9,FALSE)</f>
        <v>-32</v>
      </c>
      <c r="AJ115" s="103">
        <f>T115-HLOOKUP(V115,[1]Minimas!$C$3:$CD$12,10,FALSE)</f>
        <v>-107</v>
      </c>
      <c r="AK115" s="104" t="str">
        <f t="shared" si="68"/>
        <v>FED +</v>
      </c>
      <c r="AL115" s="104"/>
      <c r="AM115" s="104" t="str">
        <f t="shared" si="69"/>
        <v>FED +</v>
      </c>
      <c r="AN115" s="104">
        <f t="shared" si="70"/>
        <v>11</v>
      </c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4"/>
      <c r="DS115" s="134"/>
      <c r="DT115" s="134"/>
    </row>
    <row r="116" spans="2:124" s="133" customFormat="1" ht="30" customHeight="1" x14ac:dyDescent="0.25">
      <c r="B116" s="92" t="s">
        <v>202</v>
      </c>
      <c r="C116" s="164">
        <v>393897</v>
      </c>
      <c r="D116" s="93"/>
      <c r="E116" s="160" t="s">
        <v>44</v>
      </c>
      <c r="F116" s="94" t="s">
        <v>331</v>
      </c>
      <c r="G116" s="94" t="s">
        <v>332</v>
      </c>
      <c r="H116" s="131">
        <v>2002</v>
      </c>
      <c r="I116" s="131" t="s">
        <v>330</v>
      </c>
      <c r="J116" s="163" t="s">
        <v>44</v>
      </c>
      <c r="K116" s="162">
        <v>53.1</v>
      </c>
      <c r="L116" s="354">
        <v>50</v>
      </c>
      <c r="M116" s="355">
        <v>55</v>
      </c>
      <c r="N116" s="356">
        <v>57</v>
      </c>
      <c r="O116" s="135">
        <f t="shared" si="63"/>
        <v>57</v>
      </c>
      <c r="P116" s="357">
        <v>67</v>
      </c>
      <c r="Q116" s="358">
        <v>70</v>
      </c>
      <c r="R116" s="359">
        <v>73</v>
      </c>
      <c r="S116" s="135">
        <f t="shared" si="64"/>
        <v>73</v>
      </c>
      <c r="T116" s="136">
        <f t="shared" si="65"/>
        <v>130</v>
      </c>
      <c r="U116" s="137" t="str">
        <f t="shared" si="66"/>
        <v>NAT + 12</v>
      </c>
      <c r="V116" s="138" t="str">
        <f>IF(E116=0," ",IF(E116="H",IF(H116&lt;2000,VLOOKUP(K116,[1]Minimas!$A$15:$F$29,6),IF(AND(H116&gt;1999,H116&lt;2003),VLOOKUP(K116,[1]Minimas!$A$15:$F$29,5),IF(AND(H116&gt;2002,H116&lt;2005),VLOOKUP(K116,[1]Minimas!$A$15:$F$29,4),IF(AND(H116&gt;2004,H116&lt;2007),VLOOKUP(K116,[1]Minimas!$A$15:$F$29,3),VLOOKUP(K116,[1]Minimas!$A$15:$F$29,2))))),IF(H116&lt;2000,VLOOKUP(K116,[1]Minimas!$G$15:$L$29,6),IF(AND(H116&gt;1999,H116&lt;2003),VLOOKUP(K116,[1]Minimas!$G$15:$FL$29,5),IF(AND(H116&gt;2002,H116&lt;2005),VLOOKUP(K116,[1]Minimas!$G$15:$L$29,4),IF(AND(H116&gt;2004,H116&lt;2007),VLOOKUP(K116,[1]Minimas!$G$15:$L$29,3),VLOOKUP(K116,[1]Minimas!$G$15:$L$29,2)))))))</f>
        <v>U20 F55</v>
      </c>
      <c r="W116" s="139">
        <f t="shared" si="67"/>
        <v>190.88852603426275</v>
      </c>
      <c r="X116" s="98">
        <v>43813</v>
      </c>
      <c r="Y116" s="96" t="s">
        <v>606</v>
      </c>
      <c r="Z116" s="129" t="s">
        <v>613</v>
      </c>
      <c r="AA116" s="132"/>
      <c r="AB116" s="103">
        <f>T116-HLOOKUP(V116,[1]Minimas!$C$3:$CD$12,2,FALSE)</f>
        <v>80</v>
      </c>
      <c r="AC116" s="103">
        <f>T116-HLOOKUP(V116,[1]Minimas!$C$3:$CD$12,3,FALSE)</f>
        <v>68</v>
      </c>
      <c r="AD116" s="103">
        <f>T116-HLOOKUP(V116,[1]Minimas!$C$3:$CD$12,4,FALSE)</f>
        <v>55</v>
      </c>
      <c r="AE116" s="103">
        <f>T116-HLOOKUP(V116,[1]Minimas!$C$3:$CD$12,5,FALSE)</f>
        <v>43</v>
      </c>
      <c r="AF116" s="103">
        <f>T116-HLOOKUP(V116,[1]Minimas!$C$3:$CD$12,6,FALSE)</f>
        <v>27</v>
      </c>
      <c r="AG116" s="103">
        <f>T116-HLOOKUP(V116,[1]Minimas!$C$3:$CD$12,7,FALSE)</f>
        <v>12</v>
      </c>
      <c r="AH116" s="103">
        <f>T116-HLOOKUP(V116,[1]Minimas!$C$3:$CD$12,8,FALSE)</f>
        <v>-8</v>
      </c>
      <c r="AI116" s="103">
        <f>T116-HLOOKUP(V116,[1]Minimas!$C$3:$CD$12,9,FALSE)</f>
        <v>-30</v>
      </c>
      <c r="AJ116" s="103">
        <f>T116-HLOOKUP(V116,[1]Minimas!$C$3:$CD$12,10,FALSE)</f>
        <v>-60</v>
      </c>
      <c r="AK116" s="104" t="str">
        <f t="shared" si="68"/>
        <v>NAT +</v>
      </c>
      <c r="AL116" s="104"/>
      <c r="AM116" s="104" t="str">
        <f t="shared" si="69"/>
        <v>NAT +</v>
      </c>
      <c r="AN116" s="104">
        <f t="shared" si="70"/>
        <v>12</v>
      </c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</row>
    <row r="117" spans="2:124" s="133" customFormat="1" ht="30" customHeight="1" x14ac:dyDescent="0.25">
      <c r="B117" s="92" t="s">
        <v>202</v>
      </c>
      <c r="C117" s="164">
        <v>378028</v>
      </c>
      <c r="D117" s="93"/>
      <c r="E117" s="160" t="s">
        <v>44</v>
      </c>
      <c r="F117" s="94" t="s">
        <v>331</v>
      </c>
      <c r="G117" s="94" t="s">
        <v>333</v>
      </c>
      <c r="H117" s="131">
        <v>1973</v>
      </c>
      <c r="I117" s="131" t="s">
        <v>330</v>
      </c>
      <c r="J117" s="163" t="s">
        <v>44</v>
      </c>
      <c r="K117" s="162">
        <v>60.2</v>
      </c>
      <c r="L117" s="237">
        <v>38</v>
      </c>
      <c r="M117" s="238">
        <v>41</v>
      </c>
      <c r="N117" s="239">
        <v>43</v>
      </c>
      <c r="O117" s="135">
        <f t="shared" si="63"/>
        <v>43</v>
      </c>
      <c r="P117" s="344">
        <v>50</v>
      </c>
      <c r="Q117" s="345">
        <v>-55</v>
      </c>
      <c r="R117" s="346">
        <v>55</v>
      </c>
      <c r="S117" s="135">
        <f t="shared" si="64"/>
        <v>55</v>
      </c>
      <c r="T117" s="136">
        <f t="shared" si="65"/>
        <v>98</v>
      </c>
      <c r="U117" s="137" t="str">
        <f t="shared" si="66"/>
        <v>DPT + 13</v>
      </c>
      <c r="V117" s="138" t="str">
        <f>IF(E117=0," ",IF(E117="H",IF(H117&lt;2000,VLOOKUP(K117,[1]Minimas!$A$15:$F$29,6),IF(AND(H117&gt;1999,H117&lt;2003),VLOOKUP(K117,[1]Minimas!$A$15:$F$29,5),IF(AND(H117&gt;2002,H117&lt;2005),VLOOKUP(K117,[1]Minimas!$A$15:$F$29,4),IF(AND(H117&gt;2004,H117&lt;2007),VLOOKUP(K117,[1]Minimas!$A$15:$F$29,3),VLOOKUP(K117,[1]Minimas!$A$15:$F$29,2))))),IF(H117&lt;2000,VLOOKUP(K117,[1]Minimas!$G$15:$L$29,6),IF(AND(H117&gt;1999,H117&lt;2003),VLOOKUP(K117,[1]Minimas!$G$15:$FL$29,5),IF(AND(H117&gt;2002,H117&lt;2005),VLOOKUP(K117,[1]Minimas!$G$15:$L$29,4),IF(AND(H117&gt;2004,H117&lt;2007),VLOOKUP(K117,[1]Minimas!$G$15:$L$29,3),VLOOKUP(K117,[1]Minimas!$G$15:$L$29,2)))))))</f>
        <v>SE F64</v>
      </c>
      <c r="W117" s="139">
        <f t="shared" si="67"/>
        <v>132.12344648152586</v>
      </c>
      <c r="X117" s="98">
        <v>43813</v>
      </c>
      <c r="Y117" s="96" t="s">
        <v>606</v>
      </c>
      <c r="Z117" s="129" t="s">
        <v>613</v>
      </c>
      <c r="AA117" s="132"/>
      <c r="AB117" s="103">
        <f>T117-HLOOKUP(V117,[1]Minimas!$C$3:$CD$12,2,FALSE)</f>
        <v>28</v>
      </c>
      <c r="AC117" s="103">
        <f>T117-HLOOKUP(V117,[1]Minimas!$C$3:$CD$12,3,FALSE)</f>
        <v>13</v>
      </c>
      <c r="AD117" s="103">
        <f>T117-HLOOKUP(V117,[1]Minimas!$C$3:$CD$12,4,FALSE)</f>
        <v>-2</v>
      </c>
      <c r="AE117" s="103">
        <f>T117-HLOOKUP(V117,[1]Minimas!$C$3:$CD$12,5,FALSE)</f>
        <v>-19</v>
      </c>
      <c r="AF117" s="103">
        <f>T117-HLOOKUP(V117,[1]Minimas!$C$3:$CD$12,6,FALSE)</f>
        <v>-39</v>
      </c>
      <c r="AG117" s="103">
        <f>T117-HLOOKUP(V117,[1]Minimas!$C$3:$CD$12,7,FALSE)</f>
        <v>-57</v>
      </c>
      <c r="AH117" s="103">
        <f>T117-HLOOKUP(V117,[1]Minimas!$C$3:$CD$12,8,FALSE)</f>
        <v>-77</v>
      </c>
      <c r="AI117" s="103">
        <f>T117-HLOOKUP(V117,[1]Minimas!$C$3:$CD$12,9,FALSE)</f>
        <v>-97</v>
      </c>
      <c r="AJ117" s="103">
        <f>T117-HLOOKUP(V117,[1]Minimas!$C$3:$CD$12,10,FALSE)</f>
        <v>-112</v>
      </c>
      <c r="AK117" s="104" t="str">
        <f t="shared" si="68"/>
        <v>DPT +</v>
      </c>
      <c r="AL117" s="104"/>
      <c r="AM117" s="104" t="str">
        <f t="shared" si="69"/>
        <v>DPT +</v>
      </c>
      <c r="AN117" s="104">
        <f t="shared" si="70"/>
        <v>13</v>
      </c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  <c r="CQ117" s="134"/>
      <c r="CR117" s="134"/>
      <c r="CS117" s="134"/>
      <c r="CT117" s="134"/>
      <c r="CU117" s="134"/>
      <c r="CV117" s="134"/>
      <c r="CW117" s="134"/>
      <c r="CX117" s="134"/>
      <c r="CY117" s="134"/>
      <c r="CZ117" s="134"/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  <c r="DO117" s="134"/>
      <c r="DP117" s="134"/>
      <c r="DQ117" s="134"/>
      <c r="DR117" s="134"/>
      <c r="DS117" s="134"/>
      <c r="DT117" s="134"/>
    </row>
    <row r="118" spans="2:124" s="133" customFormat="1" ht="30" customHeight="1" x14ac:dyDescent="0.25">
      <c r="B118" s="92" t="s">
        <v>202</v>
      </c>
      <c r="C118" s="164">
        <v>446425</v>
      </c>
      <c r="D118" s="93"/>
      <c r="E118" s="160" t="s">
        <v>44</v>
      </c>
      <c r="F118" s="94" t="s">
        <v>334</v>
      </c>
      <c r="G118" s="94" t="s">
        <v>335</v>
      </c>
      <c r="H118" s="131">
        <v>1989</v>
      </c>
      <c r="I118" s="131" t="s">
        <v>330</v>
      </c>
      <c r="J118" s="163" t="s">
        <v>336</v>
      </c>
      <c r="K118" s="162">
        <v>66.599999999999994</v>
      </c>
      <c r="L118" s="237">
        <v>85</v>
      </c>
      <c r="M118" s="238">
        <v>90</v>
      </c>
      <c r="N118" s="239">
        <v>95</v>
      </c>
      <c r="O118" s="135">
        <f t="shared" si="63"/>
        <v>95</v>
      </c>
      <c r="P118" s="344">
        <v>105</v>
      </c>
      <c r="Q118" s="345">
        <v>112</v>
      </c>
      <c r="R118" s="346">
        <v>115</v>
      </c>
      <c r="S118" s="135">
        <f t="shared" si="64"/>
        <v>115</v>
      </c>
      <c r="T118" s="136">
        <f t="shared" si="65"/>
        <v>210</v>
      </c>
      <c r="U118" s="137" t="str">
        <f t="shared" si="66"/>
        <v>INTA + 5</v>
      </c>
      <c r="V118" s="138" t="str">
        <f>IF(E118=0," ",IF(E118="H",IF(H118&lt;2000,VLOOKUP(K118,[1]Minimas!$A$15:$F$29,6),IF(AND(H118&gt;1999,H118&lt;2003),VLOOKUP(K118,[1]Minimas!$A$15:$F$29,5),IF(AND(H118&gt;2002,H118&lt;2005),VLOOKUP(K118,[1]Minimas!$A$15:$F$29,4),IF(AND(H118&gt;2004,H118&lt;2007),VLOOKUP(K118,[1]Minimas!$A$15:$F$29,3),VLOOKUP(K118,[1]Minimas!$A$15:$F$29,2))))),IF(H118&lt;2000,VLOOKUP(K118,[1]Minimas!$G$15:$L$29,6),IF(AND(H118&gt;1999,H118&lt;2003),VLOOKUP(K118,[1]Minimas!$G$15:$FL$29,5),IF(AND(H118&gt;2002,H118&lt;2005),VLOOKUP(K118,[1]Minimas!$G$15:$L$29,4),IF(AND(H118&gt;2004,H118&lt;2007),VLOOKUP(K118,[1]Minimas!$G$15:$L$29,3),VLOOKUP(K118,[1]Minimas!$G$15:$L$29,2)))))))</f>
        <v>SE F71</v>
      </c>
      <c r="W118" s="139">
        <f t="shared" si="67"/>
        <v>266.37974499059726</v>
      </c>
      <c r="X118" s="98">
        <v>43813</v>
      </c>
      <c r="Y118" s="96" t="s">
        <v>606</v>
      </c>
      <c r="Z118" s="129" t="s">
        <v>613</v>
      </c>
      <c r="AA118" s="132"/>
      <c r="AB118" s="103">
        <f>T118-HLOOKUP(V118,[1]Minimas!$C$3:$CD$12,2,FALSE)</f>
        <v>135</v>
      </c>
      <c r="AC118" s="103">
        <f>T118-HLOOKUP(V118,[1]Minimas!$C$3:$CD$12,3,FALSE)</f>
        <v>120</v>
      </c>
      <c r="AD118" s="103">
        <f>T118-HLOOKUP(V118,[1]Minimas!$C$3:$CD$12,4,FALSE)</f>
        <v>103</v>
      </c>
      <c r="AE118" s="103">
        <f>T118-HLOOKUP(V118,[1]Minimas!$C$3:$CD$12,5,FALSE)</f>
        <v>88</v>
      </c>
      <c r="AF118" s="103">
        <f>T118-HLOOKUP(V118,[1]Minimas!$C$3:$CD$12,6,FALSE)</f>
        <v>68</v>
      </c>
      <c r="AG118" s="103">
        <f>T118-HLOOKUP(V118,[1]Minimas!$C$3:$CD$12,7,FALSE)</f>
        <v>45</v>
      </c>
      <c r="AH118" s="103">
        <f>T118-HLOOKUP(V118,[1]Minimas!$C$3:$CD$12,8,FALSE)</f>
        <v>25</v>
      </c>
      <c r="AI118" s="103">
        <f>T118-HLOOKUP(V118,[1]Minimas!$C$3:$CD$12,9,FALSE)</f>
        <v>5</v>
      </c>
      <c r="AJ118" s="103">
        <f>T118-HLOOKUP(V118,[1]Minimas!$C$3:$CD$12,10,FALSE)</f>
        <v>-15</v>
      </c>
      <c r="AK118" s="104" t="str">
        <f t="shared" si="68"/>
        <v>INTA +</v>
      </c>
      <c r="AL118" s="104"/>
      <c r="AM118" s="104" t="str">
        <f t="shared" si="69"/>
        <v>INTA +</v>
      </c>
      <c r="AN118" s="104">
        <f t="shared" si="70"/>
        <v>5</v>
      </c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  <c r="CQ118" s="134"/>
      <c r="CR118" s="134"/>
      <c r="CS118" s="134"/>
      <c r="CT118" s="134"/>
      <c r="CU118" s="134"/>
      <c r="CV118" s="134"/>
      <c r="CW118" s="134"/>
      <c r="CX118" s="134"/>
      <c r="CY118" s="134"/>
      <c r="CZ118" s="134"/>
      <c r="DA118" s="134"/>
      <c r="DB118" s="134"/>
      <c r="DC118" s="134"/>
      <c r="DD118" s="134"/>
      <c r="DE118" s="134"/>
      <c r="DF118" s="134"/>
      <c r="DG118" s="134"/>
      <c r="DH118" s="134"/>
      <c r="DI118" s="134"/>
      <c r="DJ118" s="134"/>
      <c r="DK118" s="134"/>
      <c r="DL118" s="134"/>
      <c r="DM118" s="134"/>
      <c r="DN118" s="134"/>
      <c r="DO118" s="134"/>
      <c r="DP118" s="134"/>
      <c r="DQ118" s="134"/>
      <c r="DR118" s="134"/>
      <c r="DS118" s="134"/>
      <c r="DT118" s="134"/>
    </row>
    <row r="119" spans="2:124" s="133" customFormat="1" ht="30" customHeight="1" x14ac:dyDescent="0.25">
      <c r="B119" s="92" t="s">
        <v>202</v>
      </c>
      <c r="C119" s="164"/>
      <c r="D119" s="93"/>
      <c r="E119" s="160"/>
      <c r="F119" s="94"/>
      <c r="G119" s="94"/>
      <c r="H119" s="131"/>
      <c r="I119" s="131"/>
      <c r="J119" s="163"/>
      <c r="K119" s="162"/>
      <c r="L119" s="354"/>
      <c r="M119" s="355"/>
      <c r="N119" s="356"/>
      <c r="O119" s="135" t="str">
        <f t="shared" si="63"/>
        <v/>
      </c>
      <c r="P119" s="357"/>
      <c r="Q119" s="358"/>
      <c r="R119" s="359"/>
      <c r="S119" s="135" t="str">
        <f t="shared" si="64"/>
        <v/>
      </c>
      <c r="T119" s="136" t="str">
        <f t="shared" si="65"/>
        <v/>
      </c>
      <c r="U119" s="137" t="str">
        <f t="shared" si="66"/>
        <v xml:space="preserve">   </v>
      </c>
      <c r="V119" s="138" t="str">
        <f>IF(E119=0," ",IF(E119="H",IF(H119&lt;2000,VLOOKUP(K119,[1]Minimas!$A$15:$F$29,6),IF(AND(H119&gt;1999,H119&lt;2003),VLOOKUP(K119,[1]Minimas!$A$15:$F$29,5),IF(AND(H119&gt;2002,H119&lt;2005),VLOOKUP(K119,[1]Minimas!$A$15:$F$29,4),IF(AND(H119&gt;2004,H119&lt;2007),VLOOKUP(K119,[1]Minimas!$A$15:$F$29,3),VLOOKUP(K119,[1]Minimas!$A$15:$F$29,2))))),IF(H119&lt;2000,VLOOKUP(K119,[1]Minimas!$G$15:$L$29,6),IF(AND(H119&gt;1999,H119&lt;2003),VLOOKUP(K119,[1]Minimas!$G$15:$FL$29,5),IF(AND(H119&gt;2002,H119&lt;2005),VLOOKUP(K119,[1]Minimas!$G$15:$L$29,4),IF(AND(H119&gt;2004,H119&lt;2007),VLOOKUP(K119,[1]Minimas!$G$15:$L$29,3),VLOOKUP(K119,[1]Minimas!$G$15:$L$29,2)))))))</f>
        <v xml:space="preserve"> </v>
      </c>
      <c r="W119" s="139" t="str">
        <f t="shared" si="67"/>
        <v/>
      </c>
      <c r="X119" s="98"/>
      <c r="Y119" s="96"/>
      <c r="Z119" s="129"/>
      <c r="AA119" s="132"/>
      <c r="AB119" s="103" t="e">
        <f>T119-HLOOKUP(V119,[1]Minimas!$C$3:$CD$12,2,FALSE)</f>
        <v>#VALUE!</v>
      </c>
      <c r="AC119" s="103" t="e">
        <f>T119-HLOOKUP(V119,[1]Minimas!$C$3:$CD$12,3,FALSE)</f>
        <v>#VALUE!</v>
      </c>
      <c r="AD119" s="103" t="e">
        <f>T119-HLOOKUP(V119,[1]Minimas!$C$3:$CD$12,4,FALSE)</f>
        <v>#VALUE!</v>
      </c>
      <c r="AE119" s="103" t="e">
        <f>T119-HLOOKUP(V119,[1]Minimas!$C$3:$CD$12,5,FALSE)</f>
        <v>#VALUE!</v>
      </c>
      <c r="AF119" s="103" t="e">
        <f>T119-HLOOKUP(V119,[1]Minimas!$C$3:$CD$12,6,FALSE)</f>
        <v>#VALUE!</v>
      </c>
      <c r="AG119" s="103" t="e">
        <f>T119-HLOOKUP(V119,[1]Minimas!$C$3:$CD$12,7,FALSE)</f>
        <v>#VALUE!</v>
      </c>
      <c r="AH119" s="103" t="e">
        <f>T119-HLOOKUP(V119,[1]Minimas!$C$3:$CD$12,8,FALSE)</f>
        <v>#VALUE!</v>
      </c>
      <c r="AI119" s="103" t="e">
        <f>T119-HLOOKUP(V119,[1]Minimas!$C$3:$CD$12,9,FALSE)</f>
        <v>#VALUE!</v>
      </c>
      <c r="AJ119" s="103" t="e">
        <f>T119-HLOOKUP(V119,[1]Minimas!$C$3:$CD$12,10,FALSE)</f>
        <v>#VALUE!</v>
      </c>
      <c r="AK119" s="104" t="str">
        <f t="shared" si="68"/>
        <v xml:space="preserve"> </v>
      </c>
      <c r="AL119" s="104"/>
      <c r="AM119" s="104" t="str">
        <f t="shared" si="69"/>
        <v xml:space="preserve"> </v>
      </c>
      <c r="AN119" s="104" t="str">
        <f t="shared" si="70"/>
        <v xml:space="preserve"> </v>
      </c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  <c r="CQ119" s="134"/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  <c r="DO119" s="134"/>
      <c r="DP119" s="134"/>
      <c r="DQ119" s="134"/>
      <c r="DR119" s="134"/>
      <c r="DS119" s="134"/>
      <c r="DT119" s="134"/>
    </row>
    <row r="120" spans="2:124" s="133" customFormat="1" ht="30.95" customHeight="1" x14ac:dyDescent="0.25">
      <c r="B120" s="92" t="s">
        <v>202</v>
      </c>
      <c r="C120" s="164"/>
      <c r="D120" s="93"/>
      <c r="E120" s="160"/>
      <c r="F120" s="94"/>
      <c r="G120" s="94"/>
      <c r="H120" s="131"/>
      <c r="I120" s="131"/>
      <c r="J120" s="163"/>
      <c r="K120" s="162"/>
      <c r="L120" s="237"/>
      <c r="M120" s="238"/>
      <c r="N120" s="239"/>
      <c r="O120" s="135" t="str">
        <f t="shared" si="63"/>
        <v/>
      </c>
      <c r="P120" s="344"/>
      <c r="Q120" s="345"/>
      <c r="R120" s="346"/>
      <c r="S120" s="135" t="str">
        <f t="shared" si="64"/>
        <v/>
      </c>
      <c r="T120" s="136" t="str">
        <f t="shared" si="65"/>
        <v/>
      </c>
      <c r="U120" s="137" t="str">
        <f t="shared" si="66"/>
        <v xml:space="preserve">   </v>
      </c>
      <c r="V120" s="138" t="str">
        <f>IF(E120=0," ",IF(E120="H",IF(H120&lt;2000,VLOOKUP(K120,[1]Minimas!$A$15:$F$29,6),IF(AND(H120&gt;1999,H120&lt;2003),VLOOKUP(K120,[1]Minimas!$A$15:$F$29,5),IF(AND(H120&gt;2002,H120&lt;2005),VLOOKUP(K120,[1]Minimas!$A$15:$F$29,4),IF(AND(H120&gt;2004,H120&lt;2007),VLOOKUP(K120,[1]Minimas!$A$15:$F$29,3),VLOOKUP(K120,[1]Minimas!$A$15:$F$29,2))))),IF(H120&lt;2000,VLOOKUP(K120,[1]Minimas!$G$15:$L$29,6),IF(AND(H120&gt;1999,H120&lt;2003),VLOOKUP(K120,[1]Minimas!$G$15:$FL$29,5),IF(AND(H120&gt;2002,H120&lt;2005),VLOOKUP(K120,[1]Minimas!$G$15:$L$29,4),IF(AND(H120&gt;2004,H120&lt;2007),VLOOKUP(K120,[1]Minimas!$G$15:$L$29,3),VLOOKUP(K120,[1]Minimas!$G$15:$L$29,2)))))))</f>
        <v xml:space="preserve"> </v>
      </c>
      <c r="W120" s="139" t="str">
        <f t="shared" si="67"/>
        <v/>
      </c>
      <c r="X120" s="98"/>
      <c r="Y120" s="96"/>
      <c r="Z120" s="129"/>
      <c r="AA120" s="132"/>
      <c r="AB120" s="103" t="e">
        <f>T120-HLOOKUP(V120,[1]Minimas!$C$3:$CD$12,2,FALSE)</f>
        <v>#VALUE!</v>
      </c>
      <c r="AC120" s="103" t="e">
        <f>T120-HLOOKUP(V120,[1]Minimas!$C$3:$CD$12,3,FALSE)</f>
        <v>#VALUE!</v>
      </c>
      <c r="AD120" s="103" t="e">
        <f>T120-HLOOKUP(V120,[1]Minimas!$C$3:$CD$12,4,FALSE)</f>
        <v>#VALUE!</v>
      </c>
      <c r="AE120" s="103" t="e">
        <f>T120-HLOOKUP(V120,[1]Minimas!$C$3:$CD$12,5,FALSE)</f>
        <v>#VALUE!</v>
      </c>
      <c r="AF120" s="103" t="e">
        <f>T120-HLOOKUP(V120,[1]Minimas!$C$3:$CD$12,6,FALSE)</f>
        <v>#VALUE!</v>
      </c>
      <c r="AG120" s="103" t="e">
        <f>T120-HLOOKUP(V120,[1]Minimas!$C$3:$CD$12,7,FALSE)</f>
        <v>#VALUE!</v>
      </c>
      <c r="AH120" s="103" t="e">
        <f>T120-HLOOKUP(V120,[1]Minimas!$C$3:$CD$12,8,FALSE)</f>
        <v>#VALUE!</v>
      </c>
      <c r="AI120" s="103" t="e">
        <f>T120-HLOOKUP(V120,[1]Minimas!$C$3:$CD$12,9,FALSE)</f>
        <v>#VALUE!</v>
      </c>
      <c r="AJ120" s="103" t="e">
        <f>T120-HLOOKUP(V120,[1]Minimas!$C$3:$CD$12,10,FALSE)</f>
        <v>#VALUE!</v>
      </c>
      <c r="AK120" s="104" t="str">
        <f t="shared" si="68"/>
        <v xml:space="preserve"> </v>
      </c>
      <c r="AL120" s="104"/>
      <c r="AM120" s="104" t="str">
        <f t="shared" si="69"/>
        <v xml:space="preserve"> </v>
      </c>
      <c r="AN120" s="104" t="str">
        <f t="shared" si="70"/>
        <v xml:space="preserve"> </v>
      </c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4"/>
      <c r="CD120" s="134"/>
      <c r="CE120" s="134"/>
      <c r="CF120" s="134"/>
      <c r="CG120" s="134"/>
      <c r="CH120" s="134"/>
      <c r="CI120" s="134"/>
      <c r="CJ120" s="134"/>
      <c r="CK120" s="134"/>
      <c r="CL120" s="134"/>
      <c r="CM120" s="134"/>
      <c r="CN120" s="134"/>
      <c r="CO120" s="134"/>
      <c r="CP120" s="134"/>
      <c r="CQ120" s="134"/>
      <c r="CR120" s="134"/>
      <c r="CS120" s="134"/>
      <c r="CT120" s="134"/>
      <c r="CU120" s="134"/>
      <c r="CV120" s="134"/>
      <c r="CW120" s="134"/>
      <c r="CX120" s="134"/>
      <c r="CY120" s="134"/>
      <c r="CZ120" s="134"/>
      <c r="DA120" s="134"/>
      <c r="DB120" s="134"/>
      <c r="DC120" s="134"/>
      <c r="DD120" s="134"/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  <c r="DO120" s="134"/>
      <c r="DP120" s="134"/>
      <c r="DQ120" s="134"/>
      <c r="DR120" s="134"/>
      <c r="DS120" s="134"/>
      <c r="DT120" s="134"/>
    </row>
    <row r="121" spans="2:124" s="133" customFormat="1" ht="30.95" customHeight="1" x14ac:dyDescent="0.25">
      <c r="B121" s="92" t="s">
        <v>202</v>
      </c>
      <c r="C121" s="164"/>
      <c r="D121" s="93"/>
      <c r="E121" s="160"/>
      <c r="F121" s="94"/>
      <c r="G121" s="94"/>
      <c r="H121" s="131"/>
      <c r="I121" s="131"/>
      <c r="J121" s="163"/>
      <c r="K121" s="162"/>
      <c r="L121" s="237"/>
      <c r="M121" s="238"/>
      <c r="N121" s="239"/>
      <c r="O121" s="135" t="str">
        <f t="shared" si="63"/>
        <v/>
      </c>
      <c r="P121" s="344"/>
      <c r="Q121" s="345"/>
      <c r="R121" s="346"/>
      <c r="S121" s="135" t="str">
        <f t="shared" si="64"/>
        <v/>
      </c>
      <c r="T121" s="136" t="str">
        <f t="shared" si="65"/>
        <v/>
      </c>
      <c r="U121" s="137" t="str">
        <f t="shared" si="66"/>
        <v xml:space="preserve">   </v>
      </c>
      <c r="V121" s="138" t="str">
        <f>IF(E121=0," ",IF(E121="H",IF(H121&lt;2000,VLOOKUP(K121,[1]Minimas!$A$15:$F$29,6),IF(AND(H121&gt;1999,H121&lt;2003),VLOOKUP(K121,[1]Minimas!$A$15:$F$29,5),IF(AND(H121&gt;2002,H121&lt;2005),VLOOKUP(K121,[1]Minimas!$A$15:$F$29,4),IF(AND(H121&gt;2004,H121&lt;2007),VLOOKUP(K121,[1]Minimas!$A$15:$F$29,3),VLOOKUP(K121,[1]Minimas!$A$15:$F$29,2))))),IF(H121&lt;2000,VLOOKUP(K121,[1]Minimas!$G$15:$L$29,6),IF(AND(H121&gt;1999,H121&lt;2003),VLOOKUP(K121,[1]Minimas!$G$15:$FL$29,5),IF(AND(H121&gt;2002,H121&lt;2005),VLOOKUP(K121,[1]Minimas!$G$15:$L$29,4),IF(AND(H121&gt;2004,H121&lt;2007),VLOOKUP(K121,[1]Minimas!$G$15:$L$29,3),VLOOKUP(K121,[1]Minimas!$G$15:$L$29,2)))))))</f>
        <v xml:space="preserve"> </v>
      </c>
      <c r="W121" s="139" t="str">
        <f t="shared" si="67"/>
        <v/>
      </c>
      <c r="X121" s="98"/>
      <c r="Y121" s="96"/>
      <c r="Z121" s="129"/>
      <c r="AA121" s="132"/>
      <c r="AB121" s="103" t="e">
        <f>T121-HLOOKUP(V121,[1]Minimas!$C$3:$CD$12,2,FALSE)</f>
        <v>#VALUE!</v>
      </c>
      <c r="AC121" s="103" t="e">
        <f>T121-HLOOKUP(V121,[1]Minimas!$C$3:$CD$12,3,FALSE)</f>
        <v>#VALUE!</v>
      </c>
      <c r="AD121" s="103" t="e">
        <f>T121-HLOOKUP(V121,[1]Minimas!$C$3:$CD$12,4,FALSE)</f>
        <v>#VALUE!</v>
      </c>
      <c r="AE121" s="103" t="e">
        <f>T121-HLOOKUP(V121,[1]Minimas!$C$3:$CD$12,5,FALSE)</f>
        <v>#VALUE!</v>
      </c>
      <c r="AF121" s="103" t="e">
        <f>T121-HLOOKUP(V121,[1]Minimas!$C$3:$CD$12,6,FALSE)</f>
        <v>#VALUE!</v>
      </c>
      <c r="AG121" s="103" t="e">
        <f>T121-HLOOKUP(V121,[1]Minimas!$C$3:$CD$12,7,FALSE)</f>
        <v>#VALUE!</v>
      </c>
      <c r="AH121" s="103" t="e">
        <f>T121-HLOOKUP(V121,[1]Minimas!$C$3:$CD$12,8,FALSE)</f>
        <v>#VALUE!</v>
      </c>
      <c r="AI121" s="103" t="e">
        <f>T121-HLOOKUP(V121,[1]Minimas!$C$3:$CD$12,9,FALSE)</f>
        <v>#VALUE!</v>
      </c>
      <c r="AJ121" s="103" t="e">
        <f>T121-HLOOKUP(V121,[1]Minimas!$C$3:$CD$12,10,FALSE)</f>
        <v>#VALUE!</v>
      </c>
      <c r="AK121" s="104" t="str">
        <f t="shared" si="68"/>
        <v xml:space="preserve"> </v>
      </c>
      <c r="AL121" s="104"/>
      <c r="AM121" s="104" t="str">
        <f t="shared" si="69"/>
        <v xml:space="preserve"> </v>
      </c>
      <c r="AN121" s="104" t="str">
        <f t="shared" si="70"/>
        <v xml:space="preserve"> </v>
      </c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34"/>
      <c r="CJ121" s="134"/>
      <c r="CK121" s="134"/>
      <c r="CL121" s="134"/>
      <c r="CM121" s="134"/>
      <c r="CN121" s="134"/>
      <c r="CO121" s="134"/>
      <c r="CP121" s="134"/>
      <c r="CQ121" s="134"/>
      <c r="CR121" s="134"/>
      <c r="CS121" s="134"/>
      <c r="CT121" s="134"/>
      <c r="CU121" s="134"/>
      <c r="CV121" s="134"/>
      <c r="CW121" s="134"/>
      <c r="CX121" s="134"/>
      <c r="CY121" s="134"/>
      <c r="CZ121" s="134"/>
      <c r="DA121" s="134"/>
      <c r="DB121" s="134"/>
      <c r="DC121" s="134"/>
      <c r="DD121" s="134"/>
      <c r="DE121" s="134"/>
      <c r="DF121" s="134"/>
      <c r="DG121" s="134"/>
      <c r="DH121" s="134"/>
      <c r="DI121" s="134"/>
      <c r="DJ121" s="134"/>
      <c r="DK121" s="134"/>
      <c r="DL121" s="134"/>
      <c r="DM121" s="134"/>
      <c r="DN121" s="134"/>
      <c r="DO121" s="134"/>
      <c r="DP121" s="134"/>
      <c r="DQ121" s="134"/>
      <c r="DR121" s="134"/>
      <c r="DS121" s="134"/>
      <c r="DT121" s="134"/>
    </row>
    <row r="122" spans="2:124" s="133" customFormat="1" ht="30.95" customHeight="1" x14ac:dyDescent="0.25">
      <c r="B122" s="92" t="s">
        <v>202</v>
      </c>
      <c r="C122" s="164"/>
      <c r="D122" s="93"/>
      <c r="E122" s="160"/>
      <c r="F122" s="94"/>
      <c r="G122" s="94"/>
      <c r="H122" s="131"/>
      <c r="I122" s="131"/>
      <c r="J122" s="163"/>
      <c r="K122" s="162"/>
      <c r="L122" s="354"/>
      <c r="M122" s="355"/>
      <c r="N122" s="356"/>
      <c r="O122" s="135" t="str">
        <f t="shared" si="63"/>
        <v/>
      </c>
      <c r="P122" s="357"/>
      <c r="Q122" s="358"/>
      <c r="R122" s="359"/>
      <c r="S122" s="135" t="str">
        <f t="shared" si="64"/>
        <v/>
      </c>
      <c r="T122" s="136" t="str">
        <f t="shared" si="65"/>
        <v/>
      </c>
      <c r="U122" s="137" t="str">
        <f t="shared" si="66"/>
        <v xml:space="preserve">   </v>
      </c>
      <c r="V122" s="138" t="str">
        <f>IF(E122=0," ",IF(E122="H",IF(H122&lt;2000,VLOOKUP(K122,[1]Minimas!$A$15:$F$29,6),IF(AND(H122&gt;1999,H122&lt;2003),VLOOKUP(K122,[1]Minimas!$A$15:$F$29,5),IF(AND(H122&gt;2002,H122&lt;2005),VLOOKUP(K122,[1]Minimas!$A$15:$F$29,4),IF(AND(H122&gt;2004,H122&lt;2007),VLOOKUP(K122,[1]Minimas!$A$15:$F$29,3),VLOOKUP(K122,[1]Minimas!$A$15:$F$29,2))))),IF(H122&lt;2000,VLOOKUP(K122,[1]Minimas!$G$15:$L$29,6),IF(AND(H122&gt;1999,H122&lt;2003),VLOOKUP(K122,[1]Minimas!$G$15:$FL$29,5),IF(AND(H122&gt;2002,H122&lt;2005),VLOOKUP(K122,[1]Minimas!$G$15:$L$29,4),IF(AND(H122&gt;2004,H122&lt;2007),VLOOKUP(K122,[1]Minimas!$G$15:$L$29,3),VLOOKUP(K122,[1]Minimas!$G$15:$L$29,2)))))))</f>
        <v xml:space="preserve"> </v>
      </c>
      <c r="W122" s="139" t="str">
        <f t="shared" si="67"/>
        <v/>
      </c>
      <c r="X122" s="98"/>
      <c r="Y122" s="96"/>
      <c r="Z122" s="129"/>
      <c r="AA122" s="132"/>
      <c r="AB122" s="103" t="e">
        <f>T122-HLOOKUP(V122,[1]Minimas!$C$3:$CD$12,2,FALSE)</f>
        <v>#VALUE!</v>
      </c>
      <c r="AC122" s="103" t="e">
        <f>T122-HLOOKUP(V122,[1]Minimas!$C$3:$CD$12,3,FALSE)</f>
        <v>#VALUE!</v>
      </c>
      <c r="AD122" s="103" t="e">
        <f>T122-HLOOKUP(V122,[1]Minimas!$C$3:$CD$12,4,FALSE)</f>
        <v>#VALUE!</v>
      </c>
      <c r="AE122" s="103" t="e">
        <f>T122-HLOOKUP(V122,[1]Minimas!$C$3:$CD$12,5,FALSE)</f>
        <v>#VALUE!</v>
      </c>
      <c r="AF122" s="103" t="e">
        <f>T122-HLOOKUP(V122,[1]Minimas!$C$3:$CD$12,6,FALSE)</f>
        <v>#VALUE!</v>
      </c>
      <c r="AG122" s="103" t="e">
        <f>T122-HLOOKUP(V122,[1]Minimas!$C$3:$CD$12,7,FALSE)</f>
        <v>#VALUE!</v>
      </c>
      <c r="AH122" s="103" t="e">
        <f>T122-HLOOKUP(V122,[1]Minimas!$C$3:$CD$12,8,FALSE)</f>
        <v>#VALUE!</v>
      </c>
      <c r="AI122" s="103" t="e">
        <f>T122-HLOOKUP(V122,[1]Minimas!$C$3:$CD$12,9,FALSE)</f>
        <v>#VALUE!</v>
      </c>
      <c r="AJ122" s="103" t="e">
        <f>T122-HLOOKUP(V122,[1]Minimas!$C$3:$CD$12,10,FALSE)</f>
        <v>#VALUE!</v>
      </c>
      <c r="AK122" s="104" t="str">
        <f t="shared" si="68"/>
        <v xml:space="preserve"> </v>
      </c>
      <c r="AL122" s="104"/>
      <c r="AM122" s="104" t="str">
        <f t="shared" si="69"/>
        <v xml:space="preserve"> </v>
      </c>
      <c r="AN122" s="104" t="str">
        <f t="shared" si="70"/>
        <v xml:space="preserve"> </v>
      </c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  <c r="CQ122" s="134"/>
      <c r="CR122" s="134"/>
      <c r="CS122" s="134"/>
      <c r="CT122" s="134"/>
      <c r="CU122" s="134"/>
      <c r="CV122" s="134"/>
      <c r="CW122" s="134"/>
      <c r="CX122" s="134"/>
      <c r="CY122" s="134"/>
      <c r="CZ122" s="134"/>
      <c r="DA122" s="134"/>
      <c r="DB122" s="134"/>
      <c r="DC122" s="134"/>
      <c r="DD122" s="134"/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  <c r="DO122" s="134"/>
      <c r="DP122" s="134"/>
      <c r="DQ122" s="134"/>
      <c r="DR122" s="134"/>
      <c r="DS122" s="134"/>
      <c r="DT122" s="134"/>
    </row>
    <row r="123" spans="2:124" s="133" customFormat="1" ht="30" customHeight="1" x14ac:dyDescent="0.25">
      <c r="B123" s="92" t="s">
        <v>202</v>
      </c>
      <c r="C123" s="164"/>
      <c r="D123" s="93"/>
      <c r="E123" s="160"/>
      <c r="F123" s="94"/>
      <c r="G123" s="94"/>
      <c r="H123" s="131"/>
      <c r="I123" s="131"/>
      <c r="J123" s="163"/>
      <c r="K123" s="162"/>
      <c r="L123" s="237"/>
      <c r="M123" s="238"/>
      <c r="N123" s="239"/>
      <c r="O123" s="135" t="str">
        <f t="shared" si="63"/>
        <v/>
      </c>
      <c r="P123" s="344"/>
      <c r="Q123" s="345"/>
      <c r="R123" s="346"/>
      <c r="S123" s="135" t="str">
        <f t="shared" si="64"/>
        <v/>
      </c>
      <c r="T123" s="136" t="str">
        <f t="shared" si="65"/>
        <v/>
      </c>
      <c r="U123" s="137" t="str">
        <f t="shared" si="66"/>
        <v xml:space="preserve">   </v>
      </c>
      <c r="V123" s="138" t="str">
        <f>IF(E123=0," ",IF(E123="H",IF(H123&lt;2000,VLOOKUP(K123,[1]Minimas!$A$15:$F$29,6),IF(AND(H123&gt;1999,H123&lt;2003),VLOOKUP(K123,[1]Minimas!$A$15:$F$29,5),IF(AND(H123&gt;2002,H123&lt;2005),VLOOKUP(K123,[1]Minimas!$A$15:$F$29,4),IF(AND(H123&gt;2004,H123&lt;2007),VLOOKUP(K123,[1]Minimas!$A$15:$F$29,3),VLOOKUP(K123,[1]Minimas!$A$15:$F$29,2))))),IF(H123&lt;2000,VLOOKUP(K123,[1]Minimas!$G$15:$L$29,6),IF(AND(H123&gt;1999,H123&lt;2003),VLOOKUP(K123,[1]Minimas!$G$15:$FL$29,5),IF(AND(H123&gt;2002,H123&lt;2005),VLOOKUP(K123,[1]Minimas!$G$15:$L$29,4),IF(AND(H123&gt;2004,H123&lt;2007),VLOOKUP(K123,[1]Minimas!$G$15:$L$29,3),VLOOKUP(K123,[1]Minimas!$G$15:$L$29,2)))))))</f>
        <v xml:space="preserve"> </v>
      </c>
      <c r="W123" s="139" t="str">
        <f t="shared" si="67"/>
        <v/>
      </c>
      <c r="X123" s="98"/>
      <c r="Y123" s="96"/>
      <c r="Z123" s="129"/>
      <c r="AA123" s="132"/>
      <c r="AB123" s="103" t="e">
        <f>T123-HLOOKUP(V123,[1]Minimas!$C$3:$CD$12,2,FALSE)</f>
        <v>#VALUE!</v>
      </c>
      <c r="AC123" s="103" t="e">
        <f>T123-HLOOKUP(V123,[1]Minimas!$C$3:$CD$12,3,FALSE)</f>
        <v>#VALUE!</v>
      </c>
      <c r="AD123" s="103" t="e">
        <f>T123-HLOOKUP(V123,[1]Minimas!$C$3:$CD$12,4,FALSE)</f>
        <v>#VALUE!</v>
      </c>
      <c r="AE123" s="103" t="e">
        <f>T123-HLOOKUP(V123,[1]Minimas!$C$3:$CD$12,5,FALSE)</f>
        <v>#VALUE!</v>
      </c>
      <c r="AF123" s="103" t="e">
        <f>T123-HLOOKUP(V123,[1]Minimas!$C$3:$CD$12,6,FALSE)</f>
        <v>#VALUE!</v>
      </c>
      <c r="AG123" s="103" t="e">
        <f>T123-HLOOKUP(V123,[1]Minimas!$C$3:$CD$12,7,FALSE)</f>
        <v>#VALUE!</v>
      </c>
      <c r="AH123" s="103" t="e">
        <f>T123-HLOOKUP(V123,[1]Minimas!$C$3:$CD$12,8,FALSE)</f>
        <v>#VALUE!</v>
      </c>
      <c r="AI123" s="103" t="e">
        <f>T123-HLOOKUP(V123,[1]Minimas!$C$3:$CD$12,9,FALSE)</f>
        <v>#VALUE!</v>
      </c>
      <c r="AJ123" s="103" t="e">
        <f>T123-HLOOKUP(V123,[1]Minimas!$C$3:$CD$12,10,FALSE)</f>
        <v>#VALUE!</v>
      </c>
      <c r="AK123" s="104" t="str">
        <f t="shared" si="68"/>
        <v xml:space="preserve"> </v>
      </c>
      <c r="AL123" s="104"/>
      <c r="AM123" s="104" t="str">
        <f t="shared" si="69"/>
        <v xml:space="preserve"> </v>
      </c>
      <c r="AN123" s="104" t="str">
        <f t="shared" si="70"/>
        <v xml:space="preserve"> </v>
      </c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/>
      <c r="CM123" s="134"/>
      <c r="CN123" s="134"/>
      <c r="CO123" s="134"/>
      <c r="CP123" s="134"/>
      <c r="CQ123" s="134"/>
      <c r="CR123" s="134"/>
      <c r="CS123" s="134"/>
      <c r="CT123" s="134"/>
      <c r="CU123" s="134"/>
      <c r="CV123" s="134"/>
      <c r="CW123" s="134"/>
      <c r="CX123" s="134"/>
      <c r="CY123" s="134"/>
      <c r="CZ123" s="134"/>
      <c r="DA123" s="134"/>
      <c r="DB123" s="134"/>
      <c r="DC123" s="134"/>
      <c r="DD123" s="134"/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  <c r="DO123" s="134"/>
      <c r="DP123" s="134"/>
      <c r="DQ123" s="134"/>
      <c r="DR123" s="134"/>
      <c r="DS123" s="134"/>
      <c r="DT123" s="134"/>
    </row>
    <row r="124" spans="2:124" s="133" customFormat="1" ht="30" customHeight="1" x14ac:dyDescent="0.25">
      <c r="B124" s="92" t="s">
        <v>202</v>
      </c>
      <c r="C124" s="164"/>
      <c r="D124" s="93"/>
      <c r="E124" s="160"/>
      <c r="F124" s="94"/>
      <c r="G124" s="94"/>
      <c r="H124" s="131"/>
      <c r="I124" s="131"/>
      <c r="J124" s="163"/>
      <c r="K124" s="162"/>
      <c r="L124" s="237"/>
      <c r="M124" s="238"/>
      <c r="N124" s="239"/>
      <c r="O124" s="135" t="str">
        <f t="shared" si="63"/>
        <v/>
      </c>
      <c r="P124" s="344"/>
      <c r="Q124" s="345"/>
      <c r="R124" s="346"/>
      <c r="S124" s="135" t="str">
        <f t="shared" si="64"/>
        <v/>
      </c>
      <c r="T124" s="136" t="str">
        <f t="shared" si="65"/>
        <v/>
      </c>
      <c r="U124" s="137" t="str">
        <f t="shared" si="66"/>
        <v xml:space="preserve">   </v>
      </c>
      <c r="V124" s="138" t="str">
        <f>IF(E124=0," ",IF(E124="H",IF(H124&lt;2000,VLOOKUP(K124,[1]Minimas!$A$15:$F$29,6),IF(AND(H124&gt;1999,H124&lt;2003),VLOOKUP(K124,[1]Minimas!$A$15:$F$29,5),IF(AND(H124&gt;2002,H124&lt;2005),VLOOKUP(K124,[1]Minimas!$A$15:$F$29,4),IF(AND(H124&gt;2004,H124&lt;2007),VLOOKUP(K124,[1]Minimas!$A$15:$F$29,3),VLOOKUP(K124,[1]Minimas!$A$15:$F$29,2))))),IF(H124&lt;2000,VLOOKUP(K124,[1]Minimas!$G$15:$L$29,6),IF(AND(H124&gt;1999,H124&lt;2003),VLOOKUP(K124,[1]Minimas!$G$15:$FL$29,5),IF(AND(H124&gt;2002,H124&lt;2005),VLOOKUP(K124,[1]Minimas!$G$15:$L$29,4),IF(AND(H124&gt;2004,H124&lt;2007),VLOOKUP(K124,[1]Minimas!$G$15:$L$29,3),VLOOKUP(K124,[1]Minimas!$G$15:$L$29,2)))))))</f>
        <v xml:space="preserve"> </v>
      </c>
      <c r="W124" s="139" t="str">
        <f t="shared" si="67"/>
        <v/>
      </c>
      <c r="X124" s="98"/>
      <c r="Y124" s="96"/>
      <c r="Z124" s="129"/>
      <c r="AA124" s="132"/>
      <c r="AB124" s="103" t="e">
        <f>T124-HLOOKUP(V124,[1]Minimas!$C$3:$CD$12,2,FALSE)</f>
        <v>#VALUE!</v>
      </c>
      <c r="AC124" s="103" t="e">
        <f>T124-HLOOKUP(V124,[1]Minimas!$C$3:$CD$12,3,FALSE)</f>
        <v>#VALUE!</v>
      </c>
      <c r="AD124" s="103" t="e">
        <f>T124-HLOOKUP(V124,[1]Minimas!$C$3:$CD$12,4,FALSE)</f>
        <v>#VALUE!</v>
      </c>
      <c r="AE124" s="103" t="e">
        <f>T124-HLOOKUP(V124,[1]Minimas!$C$3:$CD$12,5,FALSE)</f>
        <v>#VALUE!</v>
      </c>
      <c r="AF124" s="103" t="e">
        <f>T124-HLOOKUP(V124,[1]Minimas!$C$3:$CD$12,6,FALSE)</f>
        <v>#VALUE!</v>
      </c>
      <c r="AG124" s="103" t="e">
        <f>T124-HLOOKUP(V124,[1]Minimas!$C$3:$CD$12,7,FALSE)</f>
        <v>#VALUE!</v>
      </c>
      <c r="AH124" s="103" t="e">
        <f>T124-HLOOKUP(V124,[1]Minimas!$C$3:$CD$12,8,FALSE)</f>
        <v>#VALUE!</v>
      </c>
      <c r="AI124" s="103" t="e">
        <f>T124-HLOOKUP(V124,[1]Minimas!$C$3:$CD$12,9,FALSE)</f>
        <v>#VALUE!</v>
      </c>
      <c r="AJ124" s="103" t="e">
        <f>T124-HLOOKUP(V124,[1]Minimas!$C$3:$CD$12,10,FALSE)</f>
        <v>#VALUE!</v>
      </c>
      <c r="AK124" s="104" t="str">
        <f t="shared" si="68"/>
        <v xml:space="preserve"> </v>
      </c>
      <c r="AL124" s="104"/>
      <c r="AM124" s="104" t="str">
        <f t="shared" si="69"/>
        <v xml:space="preserve"> </v>
      </c>
      <c r="AN124" s="104" t="str">
        <f t="shared" si="70"/>
        <v xml:space="preserve"> </v>
      </c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  <c r="CQ124" s="134"/>
      <c r="CR124" s="134"/>
      <c r="CS124" s="134"/>
      <c r="CT124" s="134"/>
      <c r="CU124" s="134"/>
      <c r="CV124" s="134"/>
      <c r="CW124" s="134"/>
      <c r="CX124" s="134"/>
      <c r="CY124" s="134"/>
      <c r="CZ124" s="134"/>
      <c r="DA124" s="134"/>
      <c r="DB124" s="134"/>
      <c r="DC124" s="134"/>
      <c r="DD124" s="134"/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  <c r="DO124" s="134"/>
      <c r="DP124" s="134"/>
      <c r="DQ124" s="134"/>
      <c r="DR124" s="134"/>
      <c r="DS124" s="134"/>
      <c r="DT124" s="134"/>
    </row>
    <row r="125" spans="2:124" s="133" customFormat="1" ht="30" customHeight="1" x14ac:dyDescent="0.25">
      <c r="B125" s="92" t="s">
        <v>202</v>
      </c>
      <c r="C125" s="164"/>
      <c r="D125" s="93"/>
      <c r="E125" s="160"/>
      <c r="F125" s="94"/>
      <c r="G125" s="94"/>
      <c r="H125" s="131"/>
      <c r="I125" s="131"/>
      <c r="J125" s="163"/>
      <c r="K125" s="162"/>
      <c r="L125" s="354"/>
      <c r="M125" s="355"/>
      <c r="N125" s="356"/>
      <c r="O125" s="135" t="str">
        <f t="shared" si="63"/>
        <v/>
      </c>
      <c r="P125" s="357"/>
      <c r="Q125" s="358"/>
      <c r="R125" s="359"/>
      <c r="S125" s="135" t="str">
        <f t="shared" si="64"/>
        <v/>
      </c>
      <c r="T125" s="136" t="str">
        <f t="shared" si="65"/>
        <v/>
      </c>
      <c r="U125" s="137" t="str">
        <f t="shared" si="66"/>
        <v xml:space="preserve">   </v>
      </c>
      <c r="V125" s="138" t="str">
        <f>IF(E125=0," ",IF(E125="H",IF(H125&lt;2000,VLOOKUP(K125,[1]Minimas!$A$15:$F$29,6),IF(AND(H125&gt;1999,H125&lt;2003),VLOOKUP(K125,[1]Minimas!$A$15:$F$29,5),IF(AND(H125&gt;2002,H125&lt;2005),VLOOKUP(K125,[1]Minimas!$A$15:$F$29,4),IF(AND(H125&gt;2004,H125&lt;2007),VLOOKUP(K125,[1]Minimas!$A$15:$F$29,3),VLOOKUP(K125,[1]Minimas!$A$15:$F$29,2))))),IF(H125&lt;2000,VLOOKUP(K125,[1]Minimas!$G$15:$L$29,6),IF(AND(H125&gt;1999,H125&lt;2003),VLOOKUP(K125,[1]Minimas!$G$15:$FL$29,5),IF(AND(H125&gt;2002,H125&lt;2005),VLOOKUP(K125,[1]Minimas!$G$15:$L$29,4),IF(AND(H125&gt;2004,H125&lt;2007),VLOOKUP(K125,[1]Minimas!$G$15:$L$29,3),VLOOKUP(K125,[1]Minimas!$G$15:$L$29,2)))))))</f>
        <v xml:space="preserve"> </v>
      </c>
      <c r="W125" s="139" t="str">
        <f t="shared" si="67"/>
        <v/>
      </c>
      <c r="X125" s="98"/>
      <c r="Y125" s="96"/>
      <c r="Z125" s="129"/>
      <c r="AA125" s="132"/>
      <c r="AB125" s="103" t="e">
        <f>T125-HLOOKUP(V125,[1]Minimas!$C$3:$CD$12,2,FALSE)</f>
        <v>#VALUE!</v>
      </c>
      <c r="AC125" s="103" t="e">
        <f>T125-HLOOKUP(V125,[1]Minimas!$C$3:$CD$12,3,FALSE)</f>
        <v>#VALUE!</v>
      </c>
      <c r="AD125" s="103" t="e">
        <f>T125-HLOOKUP(V125,[1]Minimas!$C$3:$CD$12,4,FALSE)</f>
        <v>#VALUE!</v>
      </c>
      <c r="AE125" s="103" t="e">
        <f>T125-HLOOKUP(V125,[1]Minimas!$C$3:$CD$12,5,FALSE)</f>
        <v>#VALUE!</v>
      </c>
      <c r="AF125" s="103" t="e">
        <f>T125-HLOOKUP(V125,[1]Minimas!$C$3:$CD$12,6,FALSE)</f>
        <v>#VALUE!</v>
      </c>
      <c r="AG125" s="103" t="e">
        <f>T125-HLOOKUP(V125,[1]Minimas!$C$3:$CD$12,7,FALSE)</f>
        <v>#VALUE!</v>
      </c>
      <c r="AH125" s="103" t="e">
        <f>T125-HLOOKUP(V125,[1]Minimas!$C$3:$CD$12,8,FALSE)</f>
        <v>#VALUE!</v>
      </c>
      <c r="AI125" s="103" t="e">
        <f>T125-HLOOKUP(V125,[1]Minimas!$C$3:$CD$12,9,FALSE)</f>
        <v>#VALUE!</v>
      </c>
      <c r="AJ125" s="103" t="e">
        <f>T125-HLOOKUP(V125,[1]Minimas!$C$3:$CD$12,10,FALSE)</f>
        <v>#VALUE!</v>
      </c>
      <c r="AK125" s="104" t="str">
        <f t="shared" si="68"/>
        <v xml:space="preserve"> </v>
      </c>
      <c r="AL125" s="104"/>
      <c r="AM125" s="104" t="str">
        <f t="shared" si="69"/>
        <v xml:space="preserve"> </v>
      </c>
      <c r="AN125" s="104" t="str">
        <f t="shared" si="70"/>
        <v xml:space="preserve"> </v>
      </c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34"/>
      <c r="CQ125" s="134"/>
      <c r="CR125" s="134"/>
      <c r="CS125" s="134"/>
      <c r="CT125" s="134"/>
      <c r="CU125" s="134"/>
      <c r="CV125" s="134"/>
      <c r="CW125" s="134"/>
      <c r="CX125" s="134"/>
      <c r="CY125" s="134"/>
      <c r="CZ125" s="134"/>
      <c r="DA125" s="134"/>
      <c r="DB125" s="134"/>
      <c r="DC125" s="134"/>
      <c r="DD125" s="134"/>
      <c r="DE125" s="134"/>
      <c r="DF125" s="134"/>
      <c r="DG125" s="134"/>
      <c r="DH125" s="134"/>
      <c r="DI125" s="134"/>
      <c r="DJ125" s="134"/>
      <c r="DK125" s="134"/>
      <c r="DL125" s="134"/>
      <c r="DM125" s="134"/>
      <c r="DN125" s="134"/>
      <c r="DO125" s="134"/>
      <c r="DP125" s="134"/>
      <c r="DQ125" s="134"/>
      <c r="DR125" s="134"/>
      <c r="DS125" s="134"/>
      <c r="DT125" s="134"/>
    </row>
    <row r="126" spans="2:124" s="133" customFormat="1" ht="30" customHeight="1" x14ac:dyDescent="0.25">
      <c r="B126" s="92" t="s">
        <v>202</v>
      </c>
      <c r="C126" s="164"/>
      <c r="D126" s="93"/>
      <c r="E126" s="160"/>
      <c r="F126" s="94"/>
      <c r="G126" s="94"/>
      <c r="H126" s="131"/>
      <c r="I126" s="131"/>
      <c r="J126" s="163"/>
      <c r="K126" s="162"/>
      <c r="L126" s="237"/>
      <c r="M126" s="238"/>
      <c r="N126" s="239"/>
      <c r="O126" s="135" t="str">
        <f t="shared" si="63"/>
        <v/>
      </c>
      <c r="P126" s="344"/>
      <c r="Q126" s="345"/>
      <c r="R126" s="346"/>
      <c r="S126" s="135" t="str">
        <f t="shared" si="64"/>
        <v/>
      </c>
      <c r="T126" s="136" t="str">
        <f t="shared" si="65"/>
        <v/>
      </c>
      <c r="U126" s="137" t="str">
        <f t="shared" si="66"/>
        <v xml:space="preserve">   </v>
      </c>
      <c r="V126" s="138" t="str">
        <f>IF(E126=0," ",IF(E126="H",IF(H126&lt;2000,VLOOKUP(K126,[1]Minimas!$A$15:$F$29,6),IF(AND(H126&gt;1999,H126&lt;2003),VLOOKUP(K126,[1]Minimas!$A$15:$F$29,5),IF(AND(H126&gt;2002,H126&lt;2005),VLOOKUP(K126,[1]Minimas!$A$15:$F$29,4),IF(AND(H126&gt;2004,H126&lt;2007),VLOOKUP(K126,[1]Minimas!$A$15:$F$29,3),VLOOKUP(K126,[1]Minimas!$A$15:$F$29,2))))),IF(H126&lt;2000,VLOOKUP(K126,[1]Minimas!$G$15:$L$29,6),IF(AND(H126&gt;1999,H126&lt;2003),VLOOKUP(K126,[1]Minimas!$G$15:$FL$29,5),IF(AND(H126&gt;2002,H126&lt;2005),VLOOKUP(K126,[1]Minimas!$G$15:$L$29,4),IF(AND(H126&gt;2004,H126&lt;2007),VLOOKUP(K126,[1]Minimas!$G$15:$L$29,3),VLOOKUP(K126,[1]Minimas!$G$15:$L$29,2)))))))</f>
        <v xml:space="preserve"> </v>
      </c>
      <c r="W126" s="139" t="str">
        <f t="shared" si="67"/>
        <v/>
      </c>
      <c r="X126" s="98"/>
      <c r="Y126" s="96"/>
      <c r="Z126" s="129"/>
      <c r="AA126" s="132"/>
      <c r="AB126" s="103" t="e">
        <f>T126-HLOOKUP(V126,[1]Minimas!$C$3:$CD$12,2,FALSE)</f>
        <v>#VALUE!</v>
      </c>
      <c r="AC126" s="103" t="e">
        <f>T126-HLOOKUP(V126,[1]Minimas!$C$3:$CD$12,3,FALSE)</f>
        <v>#VALUE!</v>
      </c>
      <c r="AD126" s="103" t="e">
        <f>T126-HLOOKUP(V126,[1]Minimas!$C$3:$CD$12,4,FALSE)</f>
        <v>#VALUE!</v>
      </c>
      <c r="AE126" s="103" t="e">
        <f>T126-HLOOKUP(V126,[1]Minimas!$C$3:$CD$12,5,FALSE)</f>
        <v>#VALUE!</v>
      </c>
      <c r="AF126" s="103" t="e">
        <f>T126-HLOOKUP(V126,[1]Minimas!$C$3:$CD$12,6,FALSE)</f>
        <v>#VALUE!</v>
      </c>
      <c r="AG126" s="103" t="e">
        <f>T126-HLOOKUP(V126,[1]Minimas!$C$3:$CD$12,7,FALSE)</f>
        <v>#VALUE!</v>
      </c>
      <c r="AH126" s="103" t="e">
        <f>T126-HLOOKUP(V126,[1]Minimas!$C$3:$CD$12,8,FALSE)</f>
        <v>#VALUE!</v>
      </c>
      <c r="AI126" s="103" t="e">
        <f>T126-HLOOKUP(V126,[1]Minimas!$C$3:$CD$12,9,FALSE)</f>
        <v>#VALUE!</v>
      </c>
      <c r="AJ126" s="103" t="e">
        <f>T126-HLOOKUP(V126,[1]Minimas!$C$3:$CD$12,10,FALSE)</f>
        <v>#VALUE!</v>
      </c>
      <c r="AK126" s="104" t="str">
        <f t="shared" si="68"/>
        <v xml:space="preserve"> </v>
      </c>
      <c r="AL126" s="104"/>
      <c r="AM126" s="104" t="str">
        <f t="shared" si="69"/>
        <v xml:space="preserve"> </v>
      </c>
      <c r="AN126" s="104" t="str">
        <f t="shared" si="70"/>
        <v xml:space="preserve"> </v>
      </c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  <c r="CQ126" s="134"/>
      <c r="CR126" s="134"/>
      <c r="CS126" s="134"/>
      <c r="CT126" s="134"/>
      <c r="CU126" s="134"/>
      <c r="CV126" s="134"/>
      <c r="CW126" s="134"/>
      <c r="CX126" s="134"/>
      <c r="CY126" s="134"/>
      <c r="CZ126" s="134"/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  <c r="DO126" s="134"/>
      <c r="DP126" s="134"/>
      <c r="DQ126" s="134"/>
      <c r="DR126" s="134"/>
      <c r="DS126" s="134"/>
      <c r="DT126" s="134"/>
    </row>
    <row r="127" spans="2:124" s="133" customFormat="1" ht="30" customHeight="1" x14ac:dyDescent="0.25">
      <c r="B127" s="92" t="s">
        <v>202</v>
      </c>
      <c r="C127" s="164"/>
      <c r="D127" s="93"/>
      <c r="E127" s="160"/>
      <c r="F127" s="94"/>
      <c r="G127" s="94"/>
      <c r="H127" s="131"/>
      <c r="I127" s="131"/>
      <c r="J127" s="163"/>
      <c r="K127" s="162"/>
      <c r="L127" s="237"/>
      <c r="M127" s="238"/>
      <c r="N127" s="239"/>
      <c r="O127" s="135" t="str">
        <f t="shared" si="63"/>
        <v/>
      </c>
      <c r="P127" s="344"/>
      <c r="Q127" s="345"/>
      <c r="R127" s="346"/>
      <c r="S127" s="135" t="str">
        <f t="shared" si="64"/>
        <v/>
      </c>
      <c r="T127" s="136" t="str">
        <f t="shared" si="65"/>
        <v/>
      </c>
      <c r="U127" s="137" t="str">
        <f t="shared" si="66"/>
        <v xml:space="preserve">   </v>
      </c>
      <c r="V127" s="138" t="str">
        <f>IF(E127=0," ",IF(E127="H",IF(H127&lt;2000,VLOOKUP(K127,[1]Minimas!$A$15:$F$29,6),IF(AND(H127&gt;1999,H127&lt;2003),VLOOKUP(K127,[1]Minimas!$A$15:$F$29,5),IF(AND(H127&gt;2002,H127&lt;2005),VLOOKUP(K127,[1]Minimas!$A$15:$F$29,4),IF(AND(H127&gt;2004,H127&lt;2007),VLOOKUP(K127,[1]Minimas!$A$15:$F$29,3),VLOOKUP(K127,[1]Minimas!$A$15:$F$29,2))))),IF(H127&lt;2000,VLOOKUP(K127,[1]Minimas!$G$15:$L$29,6),IF(AND(H127&gt;1999,H127&lt;2003),VLOOKUP(K127,[1]Minimas!$G$15:$FL$29,5),IF(AND(H127&gt;2002,H127&lt;2005),VLOOKUP(K127,[1]Minimas!$G$15:$L$29,4),IF(AND(H127&gt;2004,H127&lt;2007),VLOOKUP(K127,[1]Minimas!$G$15:$L$29,3),VLOOKUP(K127,[1]Minimas!$G$15:$L$29,2)))))))</f>
        <v xml:space="preserve"> </v>
      </c>
      <c r="W127" s="139" t="str">
        <f t="shared" si="67"/>
        <v/>
      </c>
      <c r="X127" s="98"/>
      <c r="Y127" s="96"/>
      <c r="Z127" s="129"/>
      <c r="AA127" s="132"/>
      <c r="AB127" s="103" t="e">
        <f>T127-HLOOKUP(V127,[1]Minimas!$C$3:$CD$12,2,FALSE)</f>
        <v>#VALUE!</v>
      </c>
      <c r="AC127" s="103" t="e">
        <f>T127-HLOOKUP(V127,[1]Minimas!$C$3:$CD$12,3,FALSE)</f>
        <v>#VALUE!</v>
      </c>
      <c r="AD127" s="103" t="e">
        <f>T127-HLOOKUP(V127,[1]Minimas!$C$3:$CD$12,4,FALSE)</f>
        <v>#VALUE!</v>
      </c>
      <c r="AE127" s="103" t="e">
        <f>T127-HLOOKUP(V127,[1]Minimas!$C$3:$CD$12,5,FALSE)</f>
        <v>#VALUE!</v>
      </c>
      <c r="AF127" s="103" t="e">
        <f>T127-HLOOKUP(V127,[1]Minimas!$C$3:$CD$12,6,FALSE)</f>
        <v>#VALUE!</v>
      </c>
      <c r="AG127" s="103" t="e">
        <f>T127-HLOOKUP(V127,[1]Minimas!$C$3:$CD$12,7,FALSE)</f>
        <v>#VALUE!</v>
      </c>
      <c r="AH127" s="103" t="e">
        <f>T127-HLOOKUP(V127,[1]Minimas!$C$3:$CD$12,8,FALSE)</f>
        <v>#VALUE!</v>
      </c>
      <c r="AI127" s="103" t="e">
        <f>T127-HLOOKUP(V127,[1]Minimas!$C$3:$CD$12,9,FALSE)</f>
        <v>#VALUE!</v>
      </c>
      <c r="AJ127" s="103" t="e">
        <f>T127-HLOOKUP(V127,[1]Minimas!$C$3:$CD$12,10,FALSE)</f>
        <v>#VALUE!</v>
      </c>
      <c r="AK127" s="104" t="str">
        <f t="shared" si="68"/>
        <v xml:space="preserve"> </v>
      </c>
      <c r="AL127" s="104"/>
      <c r="AM127" s="104" t="str">
        <f t="shared" si="69"/>
        <v xml:space="preserve"> </v>
      </c>
      <c r="AN127" s="104" t="str">
        <f t="shared" si="70"/>
        <v xml:space="preserve"> </v>
      </c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/>
      <c r="CN127" s="134"/>
      <c r="CO127" s="134"/>
      <c r="CP127" s="134"/>
      <c r="CQ127" s="134"/>
      <c r="CR127" s="134"/>
      <c r="CS127" s="134"/>
      <c r="CT127" s="134"/>
      <c r="CU127" s="134"/>
      <c r="CV127" s="134"/>
      <c r="CW127" s="134"/>
      <c r="CX127" s="134"/>
      <c r="CY127" s="134"/>
      <c r="CZ127" s="134"/>
      <c r="DA127" s="134"/>
      <c r="DB127" s="134"/>
      <c r="DC127" s="134"/>
      <c r="DD127" s="134"/>
      <c r="DE127" s="134"/>
      <c r="DF127" s="134"/>
      <c r="DG127" s="134"/>
      <c r="DH127" s="134"/>
      <c r="DI127" s="134"/>
      <c r="DJ127" s="134"/>
      <c r="DK127" s="134"/>
      <c r="DL127" s="134"/>
      <c r="DM127" s="134"/>
      <c r="DN127" s="134"/>
      <c r="DO127" s="134"/>
      <c r="DP127" s="134"/>
      <c r="DQ127" s="134"/>
      <c r="DR127" s="134"/>
      <c r="DS127" s="134"/>
      <c r="DT127" s="134"/>
    </row>
    <row r="128" spans="2:124" s="133" customFormat="1" ht="30" customHeight="1" x14ac:dyDescent="0.25">
      <c r="B128" s="92" t="s">
        <v>202</v>
      </c>
      <c r="C128" s="164"/>
      <c r="D128" s="93"/>
      <c r="E128" s="160"/>
      <c r="F128" s="94"/>
      <c r="G128" s="94"/>
      <c r="H128" s="131"/>
      <c r="I128" s="131"/>
      <c r="J128" s="163"/>
      <c r="K128" s="162"/>
      <c r="L128" s="354"/>
      <c r="M128" s="355"/>
      <c r="N128" s="356"/>
      <c r="O128" s="135" t="str">
        <f t="shared" si="63"/>
        <v/>
      </c>
      <c r="P128" s="357"/>
      <c r="Q128" s="358"/>
      <c r="R128" s="359"/>
      <c r="S128" s="135" t="str">
        <f t="shared" si="64"/>
        <v/>
      </c>
      <c r="T128" s="136" t="str">
        <f t="shared" si="65"/>
        <v/>
      </c>
      <c r="U128" s="137" t="str">
        <f t="shared" si="66"/>
        <v xml:space="preserve">   </v>
      </c>
      <c r="V128" s="138" t="str">
        <f>IF(E128=0," ",IF(E128="H",IF(H128&lt;2000,VLOOKUP(K128,[1]Minimas!$A$15:$F$29,6),IF(AND(H128&gt;1999,H128&lt;2003),VLOOKUP(K128,[1]Minimas!$A$15:$F$29,5),IF(AND(H128&gt;2002,H128&lt;2005),VLOOKUP(K128,[1]Minimas!$A$15:$F$29,4),IF(AND(H128&gt;2004,H128&lt;2007),VLOOKUP(K128,[1]Minimas!$A$15:$F$29,3),VLOOKUP(K128,[1]Minimas!$A$15:$F$29,2))))),IF(H128&lt;2000,VLOOKUP(K128,[1]Minimas!$G$15:$L$29,6),IF(AND(H128&gt;1999,H128&lt;2003),VLOOKUP(K128,[1]Minimas!$G$15:$FL$29,5),IF(AND(H128&gt;2002,H128&lt;2005),VLOOKUP(K128,[1]Minimas!$G$15:$L$29,4),IF(AND(H128&gt;2004,H128&lt;2007),VLOOKUP(K128,[1]Minimas!$G$15:$L$29,3),VLOOKUP(K128,[1]Minimas!$G$15:$L$29,2)))))))</f>
        <v xml:space="preserve"> </v>
      </c>
      <c r="W128" s="139" t="str">
        <f t="shared" si="67"/>
        <v/>
      </c>
      <c r="X128" s="98"/>
      <c r="Y128" s="96"/>
      <c r="Z128" s="129"/>
      <c r="AA128" s="132"/>
      <c r="AB128" s="103" t="e">
        <f>T128-HLOOKUP(V128,[1]Minimas!$C$3:$CD$12,2,FALSE)</f>
        <v>#VALUE!</v>
      </c>
      <c r="AC128" s="103" t="e">
        <f>T128-HLOOKUP(V128,[1]Minimas!$C$3:$CD$12,3,FALSE)</f>
        <v>#VALUE!</v>
      </c>
      <c r="AD128" s="103" t="e">
        <f>T128-HLOOKUP(V128,[1]Minimas!$C$3:$CD$12,4,FALSE)</f>
        <v>#VALUE!</v>
      </c>
      <c r="AE128" s="103" t="e">
        <f>T128-HLOOKUP(V128,[1]Minimas!$C$3:$CD$12,5,FALSE)</f>
        <v>#VALUE!</v>
      </c>
      <c r="AF128" s="103" t="e">
        <f>T128-HLOOKUP(V128,[1]Minimas!$C$3:$CD$12,6,FALSE)</f>
        <v>#VALUE!</v>
      </c>
      <c r="AG128" s="103" t="e">
        <f>T128-HLOOKUP(V128,[1]Minimas!$C$3:$CD$12,7,FALSE)</f>
        <v>#VALUE!</v>
      </c>
      <c r="AH128" s="103" t="e">
        <f>T128-HLOOKUP(V128,[1]Minimas!$C$3:$CD$12,8,FALSE)</f>
        <v>#VALUE!</v>
      </c>
      <c r="AI128" s="103" t="e">
        <f>T128-HLOOKUP(V128,[1]Minimas!$C$3:$CD$12,9,FALSE)</f>
        <v>#VALUE!</v>
      </c>
      <c r="AJ128" s="103" t="e">
        <f>T128-HLOOKUP(V128,[1]Minimas!$C$3:$CD$12,10,FALSE)</f>
        <v>#VALUE!</v>
      </c>
      <c r="AK128" s="104" t="str">
        <f t="shared" si="68"/>
        <v xml:space="preserve"> </v>
      </c>
      <c r="AL128" s="104"/>
      <c r="AM128" s="104" t="str">
        <f t="shared" si="69"/>
        <v xml:space="preserve"> </v>
      </c>
      <c r="AN128" s="104" t="str">
        <f t="shared" si="70"/>
        <v xml:space="preserve"> </v>
      </c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  <c r="CQ128" s="134"/>
      <c r="CR128" s="134"/>
      <c r="CS128" s="134"/>
      <c r="CT128" s="134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  <c r="DO128" s="134"/>
      <c r="DP128" s="134"/>
      <c r="DQ128" s="134"/>
      <c r="DR128" s="134"/>
      <c r="DS128" s="134"/>
      <c r="DT128" s="134"/>
    </row>
    <row r="129" spans="2:124" s="133" customFormat="1" ht="30" customHeight="1" x14ac:dyDescent="0.25">
      <c r="B129" s="92" t="s">
        <v>202</v>
      </c>
      <c r="C129" s="164"/>
      <c r="D129" s="93"/>
      <c r="E129" s="160"/>
      <c r="F129" s="94"/>
      <c r="G129" s="94"/>
      <c r="H129" s="131"/>
      <c r="I129" s="131"/>
      <c r="J129" s="163"/>
      <c r="K129" s="162"/>
      <c r="L129" s="237"/>
      <c r="M129" s="238"/>
      <c r="N129" s="239"/>
      <c r="O129" s="135" t="str">
        <f t="shared" si="63"/>
        <v/>
      </c>
      <c r="P129" s="344"/>
      <c r="Q129" s="345"/>
      <c r="R129" s="346"/>
      <c r="S129" s="135" t="str">
        <f t="shared" si="64"/>
        <v/>
      </c>
      <c r="T129" s="136" t="str">
        <f t="shared" si="65"/>
        <v/>
      </c>
      <c r="U129" s="137" t="str">
        <f t="shared" si="66"/>
        <v xml:space="preserve">   </v>
      </c>
      <c r="V129" s="138" t="str">
        <f>IF(E129=0," ",IF(E129="H",IF(H129&lt;2000,VLOOKUP(K129,[1]Minimas!$A$15:$F$29,6),IF(AND(H129&gt;1999,H129&lt;2003),VLOOKUP(K129,[1]Minimas!$A$15:$F$29,5),IF(AND(H129&gt;2002,H129&lt;2005),VLOOKUP(K129,[1]Minimas!$A$15:$F$29,4),IF(AND(H129&gt;2004,H129&lt;2007),VLOOKUP(K129,[1]Minimas!$A$15:$F$29,3),VLOOKUP(K129,[1]Minimas!$A$15:$F$29,2))))),IF(H129&lt;2000,VLOOKUP(K129,[1]Minimas!$G$15:$L$29,6),IF(AND(H129&gt;1999,H129&lt;2003),VLOOKUP(K129,[1]Minimas!$G$15:$FL$29,5),IF(AND(H129&gt;2002,H129&lt;2005),VLOOKUP(K129,[1]Minimas!$G$15:$L$29,4),IF(AND(H129&gt;2004,H129&lt;2007),VLOOKUP(K129,[1]Minimas!$G$15:$L$29,3),VLOOKUP(K129,[1]Minimas!$G$15:$L$29,2)))))))</f>
        <v xml:space="preserve"> </v>
      </c>
      <c r="W129" s="139" t="str">
        <f t="shared" si="67"/>
        <v/>
      </c>
      <c r="X129" s="98"/>
      <c r="Y129" s="96"/>
      <c r="Z129" s="129"/>
      <c r="AA129" s="132"/>
      <c r="AB129" s="103" t="e">
        <f>T129-HLOOKUP(V129,[1]Minimas!$C$3:$CD$12,2,FALSE)</f>
        <v>#VALUE!</v>
      </c>
      <c r="AC129" s="103" t="e">
        <f>T129-HLOOKUP(V129,[1]Minimas!$C$3:$CD$12,3,FALSE)</f>
        <v>#VALUE!</v>
      </c>
      <c r="AD129" s="103" t="e">
        <f>T129-HLOOKUP(V129,[1]Minimas!$C$3:$CD$12,4,FALSE)</f>
        <v>#VALUE!</v>
      </c>
      <c r="AE129" s="103" t="e">
        <f>T129-HLOOKUP(V129,[1]Minimas!$C$3:$CD$12,5,FALSE)</f>
        <v>#VALUE!</v>
      </c>
      <c r="AF129" s="103" t="e">
        <f>T129-HLOOKUP(V129,[1]Minimas!$C$3:$CD$12,6,FALSE)</f>
        <v>#VALUE!</v>
      </c>
      <c r="AG129" s="103" t="e">
        <f>T129-HLOOKUP(V129,[1]Minimas!$C$3:$CD$12,7,FALSE)</f>
        <v>#VALUE!</v>
      </c>
      <c r="AH129" s="103" t="e">
        <f>T129-HLOOKUP(V129,[1]Minimas!$C$3:$CD$12,8,FALSE)</f>
        <v>#VALUE!</v>
      </c>
      <c r="AI129" s="103" t="e">
        <f>T129-HLOOKUP(V129,[1]Minimas!$C$3:$CD$12,9,FALSE)</f>
        <v>#VALUE!</v>
      </c>
      <c r="AJ129" s="103" t="e">
        <f>T129-HLOOKUP(V129,[1]Minimas!$C$3:$CD$12,10,FALSE)</f>
        <v>#VALUE!</v>
      </c>
      <c r="AK129" s="104" t="str">
        <f t="shared" si="68"/>
        <v xml:space="preserve"> </v>
      </c>
      <c r="AL129" s="104"/>
      <c r="AM129" s="104" t="str">
        <f t="shared" si="69"/>
        <v xml:space="preserve"> </v>
      </c>
      <c r="AN129" s="104" t="str">
        <f t="shared" si="70"/>
        <v xml:space="preserve"> </v>
      </c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134"/>
      <c r="DP129" s="134"/>
      <c r="DQ129" s="134"/>
      <c r="DR129" s="134"/>
      <c r="DS129" s="134"/>
      <c r="DT129" s="134"/>
    </row>
    <row r="130" spans="2:124" s="133" customFormat="1" ht="30" customHeight="1" x14ac:dyDescent="0.25">
      <c r="B130" s="92" t="s">
        <v>202</v>
      </c>
      <c r="C130" s="164"/>
      <c r="D130" s="93"/>
      <c r="E130" s="160"/>
      <c r="F130" s="94"/>
      <c r="G130" s="94"/>
      <c r="H130" s="131"/>
      <c r="I130" s="131"/>
      <c r="J130" s="163"/>
      <c r="K130" s="162"/>
      <c r="L130" s="237"/>
      <c r="M130" s="238"/>
      <c r="N130" s="239"/>
      <c r="O130" s="135" t="str">
        <f t="shared" si="63"/>
        <v/>
      </c>
      <c r="P130" s="344"/>
      <c r="Q130" s="345"/>
      <c r="R130" s="346"/>
      <c r="S130" s="135" t="str">
        <f t="shared" si="64"/>
        <v/>
      </c>
      <c r="T130" s="136" t="str">
        <f t="shared" si="65"/>
        <v/>
      </c>
      <c r="U130" s="137" t="str">
        <f t="shared" si="66"/>
        <v xml:space="preserve">   </v>
      </c>
      <c r="V130" s="138" t="str">
        <f>IF(E130=0," ",IF(E130="H",IF(H130&lt;2000,VLOOKUP(K130,[1]Minimas!$A$15:$F$29,6),IF(AND(H130&gt;1999,H130&lt;2003),VLOOKUP(K130,[1]Minimas!$A$15:$F$29,5),IF(AND(H130&gt;2002,H130&lt;2005),VLOOKUP(K130,[1]Minimas!$A$15:$F$29,4),IF(AND(H130&gt;2004,H130&lt;2007),VLOOKUP(K130,[1]Minimas!$A$15:$F$29,3),VLOOKUP(K130,[1]Minimas!$A$15:$F$29,2))))),IF(H130&lt;2000,VLOOKUP(K130,[1]Minimas!$G$15:$L$29,6),IF(AND(H130&gt;1999,H130&lt;2003),VLOOKUP(K130,[1]Minimas!$G$15:$FL$29,5),IF(AND(H130&gt;2002,H130&lt;2005),VLOOKUP(K130,[1]Minimas!$G$15:$L$29,4),IF(AND(H130&gt;2004,H130&lt;2007),VLOOKUP(K130,[1]Minimas!$G$15:$L$29,3),VLOOKUP(K130,[1]Minimas!$G$15:$L$29,2)))))))</f>
        <v xml:space="preserve"> </v>
      </c>
      <c r="W130" s="139" t="str">
        <f t="shared" si="67"/>
        <v/>
      </c>
      <c r="X130" s="98"/>
      <c r="Y130" s="96"/>
      <c r="Z130" s="129"/>
      <c r="AA130" s="132"/>
      <c r="AB130" s="103" t="e">
        <f>T130-HLOOKUP(V130,[1]Minimas!$C$3:$CD$12,2,FALSE)</f>
        <v>#VALUE!</v>
      </c>
      <c r="AC130" s="103" t="e">
        <f>T130-HLOOKUP(V130,[1]Minimas!$C$3:$CD$12,3,FALSE)</f>
        <v>#VALUE!</v>
      </c>
      <c r="AD130" s="103" t="e">
        <f>T130-HLOOKUP(V130,[1]Minimas!$C$3:$CD$12,4,FALSE)</f>
        <v>#VALUE!</v>
      </c>
      <c r="AE130" s="103" t="e">
        <f>T130-HLOOKUP(V130,[1]Minimas!$C$3:$CD$12,5,FALSE)</f>
        <v>#VALUE!</v>
      </c>
      <c r="AF130" s="103" t="e">
        <f>T130-HLOOKUP(V130,[1]Minimas!$C$3:$CD$12,6,FALSE)</f>
        <v>#VALUE!</v>
      </c>
      <c r="AG130" s="103" t="e">
        <f>T130-HLOOKUP(V130,[1]Minimas!$C$3:$CD$12,7,FALSE)</f>
        <v>#VALUE!</v>
      </c>
      <c r="AH130" s="103" t="e">
        <f>T130-HLOOKUP(V130,[1]Minimas!$C$3:$CD$12,8,FALSE)</f>
        <v>#VALUE!</v>
      </c>
      <c r="AI130" s="103" t="e">
        <f>T130-HLOOKUP(V130,[1]Minimas!$C$3:$CD$12,9,FALSE)</f>
        <v>#VALUE!</v>
      </c>
      <c r="AJ130" s="103" t="e">
        <f>T130-HLOOKUP(V130,[1]Minimas!$C$3:$CD$12,10,FALSE)</f>
        <v>#VALUE!</v>
      </c>
      <c r="AK130" s="104" t="str">
        <f t="shared" si="68"/>
        <v xml:space="preserve"> </v>
      </c>
      <c r="AL130" s="104"/>
      <c r="AM130" s="104" t="str">
        <f t="shared" si="69"/>
        <v xml:space="preserve"> </v>
      </c>
      <c r="AN130" s="104" t="str">
        <f t="shared" si="70"/>
        <v xml:space="preserve"> </v>
      </c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  <c r="CQ130" s="134"/>
      <c r="CR130" s="134"/>
      <c r="CS130" s="134"/>
      <c r="CT130" s="134"/>
      <c r="CU130" s="134"/>
      <c r="CV130" s="134"/>
      <c r="CW130" s="134"/>
      <c r="CX130" s="134"/>
      <c r="CY130" s="134"/>
      <c r="CZ130" s="134"/>
      <c r="DA130" s="134"/>
      <c r="DB130" s="134"/>
      <c r="DC130" s="134"/>
      <c r="DD130" s="134"/>
      <c r="DE130" s="134"/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134"/>
      <c r="DP130" s="134"/>
      <c r="DQ130" s="134"/>
      <c r="DR130" s="134"/>
      <c r="DS130" s="134"/>
      <c r="DT130" s="134"/>
    </row>
    <row r="131" spans="2:124" s="133" customFormat="1" ht="30" customHeight="1" x14ac:dyDescent="0.25">
      <c r="B131" s="92" t="s">
        <v>202</v>
      </c>
      <c r="C131" s="164"/>
      <c r="D131" s="93"/>
      <c r="E131" s="160"/>
      <c r="F131" s="94"/>
      <c r="G131" s="94"/>
      <c r="H131" s="131"/>
      <c r="I131" s="131"/>
      <c r="J131" s="163"/>
      <c r="K131" s="162"/>
      <c r="L131" s="354"/>
      <c r="M131" s="355"/>
      <c r="N131" s="356"/>
      <c r="O131" s="135" t="str">
        <f t="shared" si="63"/>
        <v/>
      </c>
      <c r="P131" s="357"/>
      <c r="Q131" s="358"/>
      <c r="R131" s="359"/>
      <c r="S131" s="135" t="str">
        <f t="shared" si="64"/>
        <v/>
      </c>
      <c r="T131" s="136" t="str">
        <f t="shared" si="65"/>
        <v/>
      </c>
      <c r="U131" s="137" t="str">
        <f t="shared" si="66"/>
        <v xml:space="preserve">   </v>
      </c>
      <c r="V131" s="138" t="str">
        <f>IF(E131=0," ",IF(E131="H",IF(H131&lt;2000,VLOOKUP(K131,[1]Minimas!$A$15:$F$29,6),IF(AND(H131&gt;1999,H131&lt;2003),VLOOKUP(K131,[1]Minimas!$A$15:$F$29,5),IF(AND(H131&gt;2002,H131&lt;2005),VLOOKUP(K131,[1]Minimas!$A$15:$F$29,4),IF(AND(H131&gt;2004,H131&lt;2007),VLOOKUP(K131,[1]Minimas!$A$15:$F$29,3),VLOOKUP(K131,[1]Minimas!$A$15:$F$29,2))))),IF(H131&lt;2000,VLOOKUP(K131,[1]Minimas!$G$15:$L$29,6),IF(AND(H131&gt;1999,H131&lt;2003),VLOOKUP(K131,[1]Minimas!$G$15:$FL$29,5),IF(AND(H131&gt;2002,H131&lt;2005),VLOOKUP(K131,[1]Minimas!$G$15:$L$29,4),IF(AND(H131&gt;2004,H131&lt;2007),VLOOKUP(K131,[1]Minimas!$G$15:$L$29,3),VLOOKUP(K131,[1]Minimas!$G$15:$L$29,2)))))))</f>
        <v xml:space="preserve"> </v>
      </c>
      <c r="W131" s="139" t="str">
        <f t="shared" si="67"/>
        <v/>
      </c>
      <c r="X131" s="98"/>
      <c r="Y131" s="96"/>
      <c r="Z131" s="129"/>
      <c r="AA131" s="132"/>
      <c r="AB131" s="103" t="e">
        <f>T131-HLOOKUP(V131,[1]Minimas!$C$3:$CD$12,2,FALSE)</f>
        <v>#VALUE!</v>
      </c>
      <c r="AC131" s="103" t="e">
        <f>T131-HLOOKUP(V131,[1]Minimas!$C$3:$CD$12,3,FALSE)</f>
        <v>#VALUE!</v>
      </c>
      <c r="AD131" s="103" t="e">
        <f>T131-HLOOKUP(V131,[1]Minimas!$C$3:$CD$12,4,FALSE)</f>
        <v>#VALUE!</v>
      </c>
      <c r="AE131" s="103" t="e">
        <f>T131-HLOOKUP(V131,[1]Minimas!$C$3:$CD$12,5,FALSE)</f>
        <v>#VALUE!</v>
      </c>
      <c r="AF131" s="103" t="e">
        <f>T131-HLOOKUP(V131,[1]Minimas!$C$3:$CD$12,6,FALSE)</f>
        <v>#VALUE!</v>
      </c>
      <c r="AG131" s="103" t="e">
        <f>T131-HLOOKUP(V131,[1]Minimas!$C$3:$CD$12,7,FALSE)</f>
        <v>#VALUE!</v>
      </c>
      <c r="AH131" s="103" t="e">
        <f>T131-HLOOKUP(V131,[1]Minimas!$C$3:$CD$12,8,FALSE)</f>
        <v>#VALUE!</v>
      </c>
      <c r="AI131" s="103" t="e">
        <f>T131-HLOOKUP(V131,[1]Minimas!$C$3:$CD$12,9,FALSE)</f>
        <v>#VALUE!</v>
      </c>
      <c r="AJ131" s="103" t="e">
        <f>T131-HLOOKUP(V131,[1]Minimas!$C$3:$CD$12,10,FALSE)</f>
        <v>#VALUE!</v>
      </c>
      <c r="AK131" s="104" t="str">
        <f t="shared" si="68"/>
        <v xml:space="preserve"> </v>
      </c>
      <c r="AL131" s="104"/>
      <c r="AM131" s="104" t="str">
        <f t="shared" si="69"/>
        <v xml:space="preserve"> </v>
      </c>
      <c r="AN131" s="104" t="str">
        <f t="shared" si="70"/>
        <v xml:space="preserve"> </v>
      </c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134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134"/>
      <c r="CJ131" s="134"/>
      <c r="CK131" s="134"/>
      <c r="CL131" s="134"/>
      <c r="CM131" s="134"/>
      <c r="CN131" s="134"/>
      <c r="CO131" s="134"/>
      <c r="CP131" s="134"/>
      <c r="CQ131" s="134"/>
      <c r="CR131" s="134"/>
      <c r="CS131" s="134"/>
      <c r="CT131" s="134"/>
      <c r="CU131" s="134"/>
      <c r="CV131" s="134"/>
      <c r="CW131" s="134"/>
      <c r="CX131" s="134"/>
      <c r="CY131" s="134"/>
      <c r="CZ131" s="134"/>
      <c r="DA131" s="134"/>
      <c r="DB131" s="134"/>
      <c r="DC131" s="134"/>
      <c r="DD131" s="134"/>
      <c r="DE131" s="134"/>
      <c r="DF131" s="134"/>
      <c r="DG131" s="134"/>
      <c r="DH131" s="134"/>
      <c r="DI131" s="134"/>
      <c r="DJ131" s="134"/>
      <c r="DK131" s="134"/>
      <c r="DL131" s="134"/>
      <c r="DM131" s="134"/>
      <c r="DN131" s="134"/>
      <c r="DO131" s="134"/>
      <c r="DP131" s="134"/>
      <c r="DQ131" s="134"/>
      <c r="DR131" s="134"/>
      <c r="DS131" s="134"/>
      <c r="DT131" s="134"/>
    </row>
    <row r="132" spans="2:124" s="133" customFormat="1" ht="30" customHeight="1" x14ac:dyDescent="0.25">
      <c r="B132" s="92" t="s">
        <v>202</v>
      </c>
      <c r="C132" s="164"/>
      <c r="D132" s="93"/>
      <c r="E132" s="160"/>
      <c r="F132" s="94"/>
      <c r="G132" s="94"/>
      <c r="H132" s="131"/>
      <c r="I132" s="131"/>
      <c r="J132" s="163"/>
      <c r="K132" s="162"/>
      <c r="L132" s="237"/>
      <c r="M132" s="238"/>
      <c r="N132" s="239"/>
      <c r="O132" s="135" t="str">
        <f t="shared" si="63"/>
        <v/>
      </c>
      <c r="P132" s="344"/>
      <c r="Q132" s="345"/>
      <c r="R132" s="346"/>
      <c r="S132" s="135" t="str">
        <f t="shared" si="64"/>
        <v/>
      </c>
      <c r="T132" s="136" t="str">
        <f t="shared" si="65"/>
        <v/>
      </c>
      <c r="U132" s="137" t="str">
        <f t="shared" si="66"/>
        <v xml:space="preserve">   </v>
      </c>
      <c r="V132" s="138" t="str">
        <f>IF(E132=0," ",IF(E132="H",IF(H132&lt;2000,VLOOKUP(K132,[1]Minimas!$A$15:$F$29,6),IF(AND(H132&gt;1999,H132&lt;2003),VLOOKUP(K132,[1]Minimas!$A$15:$F$29,5),IF(AND(H132&gt;2002,H132&lt;2005),VLOOKUP(K132,[1]Minimas!$A$15:$F$29,4),IF(AND(H132&gt;2004,H132&lt;2007),VLOOKUP(K132,[1]Minimas!$A$15:$F$29,3),VLOOKUP(K132,[1]Minimas!$A$15:$F$29,2))))),IF(H132&lt;2000,VLOOKUP(K132,[1]Minimas!$G$15:$L$29,6),IF(AND(H132&gt;1999,H132&lt;2003),VLOOKUP(K132,[1]Minimas!$G$15:$FL$29,5),IF(AND(H132&gt;2002,H132&lt;2005),VLOOKUP(K132,[1]Minimas!$G$15:$L$29,4),IF(AND(H132&gt;2004,H132&lt;2007),VLOOKUP(K132,[1]Minimas!$G$15:$L$29,3),VLOOKUP(K132,[1]Minimas!$G$15:$L$29,2)))))))</f>
        <v xml:space="preserve"> </v>
      </c>
      <c r="W132" s="139" t="str">
        <f t="shared" si="67"/>
        <v/>
      </c>
      <c r="X132" s="98"/>
      <c r="Y132" s="96"/>
      <c r="Z132" s="129"/>
      <c r="AA132" s="132"/>
      <c r="AB132" s="103" t="e">
        <f>T132-HLOOKUP(V132,[1]Minimas!$C$3:$CD$12,2,FALSE)</f>
        <v>#VALUE!</v>
      </c>
      <c r="AC132" s="103" t="e">
        <f>T132-HLOOKUP(V132,[1]Minimas!$C$3:$CD$12,3,FALSE)</f>
        <v>#VALUE!</v>
      </c>
      <c r="AD132" s="103" t="e">
        <f>T132-HLOOKUP(V132,[1]Minimas!$C$3:$CD$12,4,FALSE)</f>
        <v>#VALUE!</v>
      </c>
      <c r="AE132" s="103" t="e">
        <f>T132-HLOOKUP(V132,[1]Minimas!$C$3:$CD$12,5,FALSE)</f>
        <v>#VALUE!</v>
      </c>
      <c r="AF132" s="103" t="e">
        <f>T132-HLOOKUP(V132,[1]Minimas!$C$3:$CD$12,6,FALSE)</f>
        <v>#VALUE!</v>
      </c>
      <c r="AG132" s="103" t="e">
        <f>T132-HLOOKUP(V132,[1]Minimas!$C$3:$CD$12,7,FALSE)</f>
        <v>#VALUE!</v>
      </c>
      <c r="AH132" s="103" t="e">
        <f>T132-HLOOKUP(V132,[1]Minimas!$C$3:$CD$12,8,FALSE)</f>
        <v>#VALUE!</v>
      </c>
      <c r="AI132" s="103" t="e">
        <f>T132-HLOOKUP(V132,[1]Minimas!$C$3:$CD$12,9,FALSE)</f>
        <v>#VALUE!</v>
      </c>
      <c r="AJ132" s="103" t="e">
        <f>T132-HLOOKUP(V132,[1]Minimas!$C$3:$CD$12,10,FALSE)</f>
        <v>#VALUE!</v>
      </c>
      <c r="AK132" s="104" t="str">
        <f t="shared" si="68"/>
        <v xml:space="preserve"> </v>
      </c>
      <c r="AL132" s="104"/>
      <c r="AM132" s="104" t="str">
        <f t="shared" si="69"/>
        <v xml:space="preserve"> </v>
      </c>
      <c r="AN132" s="104" t="str">
        <f t="shared" si="70"/>
        <v xml:space="preserve"> </v>
      </c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134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134"/>
      <c r="CJ132" s="134"/>
      <c r="CK132" s="134"/>
      <c r="CL132" s="134"/>
      <c r="CM132" s="134"/>
      <c r="CN132" s="134"/>
      <c r="CO132" s="134"/>
      <c r="CP132" s="134"/>
      <c r="CQ132" s="134"/>
      <c r="CR132" s="134"/>
      <c r="CS132" s="134"/>
      <c r="CT132" s="134"/>
      <c r="CU132" s="134"/>
      <c r="CV132" s="134"/>
      <c r="CW132" s="134"/>
      <c r="CX132" s="134"/>
      <c r="CY132" s="134"/>
      <c r="CZ132" s="134"/>
      <c r="DA132" s="134"/>
      <c r="DB132" s="134"/>
      <c r="DC132" s="134"/>
      <c r="DD132" s="134"/>
      <c r="DE132" s="134"/>
      <c r="DF132" s="134"/>
      <c r="DG132" s="134"/>
      <c r="DH132" s="134"/>
      <c r="DI132" s="134"/>
      <c r="DJ132" s="134"/>
      <c r="DK132" s="134"/>
      <c r="DL132" s="134"/>
      <c r="DM132" s="134"/>
      <c r="DN132" s="134"/>
      <c r="DO132" s="134"/>
      <c r="DP132" s="134"/>
      <c r="DQ132" s="134"/>
      <c r="DR132" s="134"/>
      <c r="DS132" s="134"/>
      <c r="DT132" s="134"/>
    </row>
    <row r="133" spans="2:124" s="133" customFormat="1" ht="30" customHeight="1" x14ac:dyDescent="0.25">
      <c r="B133" s="92" t="s">
        <v>202</v>
      </c>
      <c r="C133" s="164"/>
      <c r="D133" s="93"/>
      <c r="E133" s="160"/>
      <c r="F133" s="94"/>
      <c r="G133" s="94"/>
      <c r="H133" s="131"/>
      <c r="I133" s="131"/>
      <c r="J133" s="163"/>
      <c r="K133" s="162"/>
      <c r="L133" s="237"/>
      <c r="M133" s="238"/>
      <c r="N133" s="239"/>
      <c r="O133" s="135" t="str">
        <f t="shared" si="63"/>
        <v/>
      </c>
      <c r="P133" s="344"/>
      <c r="Q133" s="345"/>
      <c r="R133" s="346"/>
      <c r="S133" s="135" t="str">
        <f t="shared" si="64"/>
        <v/>
      </c>
      <c r="T133" s="136" t="str">
        <f t="shared" si="65"/>
        <v/>
      </c>
      <c r="U133" s="137" t="str">
        <f t="shared" si="66"/>
        <v xml:space="preserve">   </v>
      </c>
      <c r="V133" s="138" t="str">
        <f>IF(E133=0," ",IF(E133="H",IF(H133&lt;2000,VLOOKUP(K133,[1]Minimas!$A$15:$F$29,6),IF(AND(H133&gt;1999,H133&lt;2003),VLOOKUP(K133,[1]Minimas!$A$15:$F$29,5),IF(AND(H133&gt;2002,H133&lt;2005),VLOOKUP(K133,[1]Minimas!$A$15:$F$29,4),IF(AND(H133&gt;2004,H133&lt;2007),VLOOKUP(K133,[1]Minimas!$A$15:$F$29,3),VLOOKUP(K133,[1]Minimas!$A$15:$F$29,2))))),IF(H133&lt;2000,VLOOKUP(K133,[1]Minimas!$G$15:$L$29,6),IF(AND(H133&gt;1999,H133&lt;2003),VLOOKUP(K133,[1]Minimas!$G$15:$FL$29,5),IF(AND(H133&gt;2002,H133&lt;2005),VLOOKUP(K133,[1]Minimas!$G$15:$L$29,4),IF(AND(H133&gt;2004,H133&lt;2007),VLOOKUP(K133,[1]Minimas!$G$15:$L$29,3),VLOOKUP(K133,[1]Minimas!$G$15:$L$29,2)))))))</f>
        <v xml:space="preserve"> </v>
      </c>
      <c r="W133" s="139" t="str">
        <f t="shared" si="67"/>
        <v/>
      </c>
      <c r="X133" s="98"/>
      <c r="Y133" s="96"/>
      <c r="Z133" s="129"/>
      <c r="AA133" s="132"/>
      <c r="AB133" s="103" t="e">
        <f>T133-HLOOKUP(V133,[1]Minimas!$C$3:$CD$12,2,FALSE)</f>
        <v>#VALUE!</v>
      </c>
      <c r="AC133" s="103" t="e">
        <f>T133-HLOOKUP(V133,[1]Minimas!$C$3:$CD$12,3,FALSE)</f>
        <v>#VALUE!</v>
      </c>
      <c r="AD133" s="103" t="e">
        <f>T133-HLOOKUP(V133,[1]Minimas!$C$3:$CD$12,4,FALSE)</f>
        <v>#VALUE!</v>
      </c>
      <c r="AE133" s="103" t="e">
        <f>T133-HLOOKUP(V133,[1]Minimas!$C$3:$CD$12,5,FALSE)</f>
        <v>#VALUE!</v>
      </c>
      <c r="AF133" s="103" t="e">
        <f>T133-HLOOKUP(V133,[1]Minimas!$C$3:$CD$12,6,FALSE)</f>
        <v>#VALUE!</v>
      </c>
      <c r="AG133" s="103" t="e">
        <f>T133-HLOOKUP(V133,[1]Minimas!$C$3:$CD$12,7,FALSE)</f>
        <v>#VALUE!</v>
      </c>
      <c r="AH133" s="103" t="e">
        <f>T133-HLOOKUP(V133,[1]Minimas!$C$3:$CD$12,8,FALSE)</f>
        <v>#VALUE!</v>
      </c>
      <c r="AI133" s="103" t="e">
        <f>T133-HLOOKUP(V133,[1]Minimas!$C$3:$CD$12,9,FALSE)</f>
        <v>#VALUE!</v>
      </c>
      <c r="AJ133" s="103" t="e">
        <f>T133-HLOOKUP(V133,[1]Minimas!$C$3:$CD$12,10,FALSE)</f>
        <v>#VALUE!</v>
      </c>
      <c r="AK133" s="104" t="str">
        <f t="shared" si="68"/>
        <v xml:space="preserve"> </v>
      </c>
      <c r="AL133" s="104"/>
      <c r="AM133" s="104" t="str">
        <f t="shared" si="69"/>
        <v xml:space="preserve"> </v>
      </c>
      <c r="AN133" s="104" t="str">
        <f t="shared" si="70"/>
        <v xml:space="preserve"> </v>
      </c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  <c r="CQ133" s="134"/>
      <c r="CR133" s="134"/>
      <c r="CS133" s="134"/>
      <c r="CT133" s="134"/>
      <c r="CU133" s="134"/>
      <c r="CV133" s="134"/>
      <c r="CW133" s="134"/>
      <c r="CX133" s="134"/>
      <c r="CY133" s="134"/>
      <c r="CZ133" s="134"/>
      <c r="DA133" s="134"/>
      <c r="DB133" s="134"/>
      <c r="DC133" s="134"/>
      <c r="DD133" s="134"/>
      <c r="DE133" s="134"/>
      <c r="DF133" s="134"/>
      <c r="DG133" s="134"/>
      <c r="DH133" s="134"/>
      <c r="DI133" s="134"/>
      <c r="DJ133" s="134"/>
      <c r="DK133" s="134"/>
      <c r="DL133" s="134"/>
      <c r="DM133" s="134"/>
      <c r="DN133" s="134"/>
      <c r="DO133" s="134"/>
      <c r="DP133" s="134"/>
      <c r="DQ133" s="134"/>
      <c r="DR133" s="134"/>
      <c r="DS133" s="134"/>
      <c r="DT133" s="134"/>
    </row>
    <row r="134" spans="2:124" s="133" customFormat="1" ht="30" customHeight="1" x14ac:dyDescent="0.25">
      <c r="B134" s="92" t="s">
        <v>202</v>
      </c>
      <c r="C134" s="164"/>
      <c r="D134" s="93"/>
      <c r="E134" s="160"/>
      <c r="F134" s="94"/>
      <c r="G134" s="94"/>
      <c r="H134" s="131"/>
      <c r="I134" s="131"/>
      <c r="J134" s="163"/>
      <c r="K134" s="162"/>
      <c r="L134" s="354"/>
      <c r="M134" s="355"/>
      <c r="N134" s="356"/>
      <c r="O134" s="135" t="str">
        <f t="shared" si="63"/>
        <v/>
      </c>
      <c r="P134" s="357"/>
      <c r="Q134" s="358"/>
      <c r="R134" s="359"/>
      <c r="S134" s="135" t="str">
        <f t="shared" si="64"/>
        <v/>
      </c>
      <c r="T134" s="136" t="str">
        <f t="shared" si="65"/>
        <v/>
      </c>
      <c r="U134" s="137" t="str">
        <f t="shared" si="66"/>
        <v xml:space="preserve">   </v>
      </c>
      <c r="V134" s="138" t="str">
        <f>IF(E134=0," ",IF(E134="H",IF(H134&lt;2000,VLOOKUP(K134,[1]Minimas!$A$15:$F$29,6),IF(AND(H134&gt;1999,H134&lt;2003),VLOOKUP(K134,[1]Minimas!$A$15:$F$29,5),IF(AND(H134&gt;2002,H134&lt;2005),VLOOKUP(K134,[1]Minimas!$A$15:$F$29,4),IF(AND(H134&gt;2004,H134&lt;2007),VLOOKUP(K134,[1]Minimas!$A$15:$F$29,3),VLOOKUP(K134,[1]Minimas!$A$15:$F$29,2))))),IF(H134&lt;2000,VLOOKUP(K134,[1]Minimas!$G$15:$L$29,6),IF(AND(H134&gt;1999,H134&lt;2003),VLOOKUP(K134,[1]Minimas!$G$15:$FL$29,5),IF(AND(H134&gt;2002,H134&lt;2005),VLOOKUP(K134,[1]Minimas!$G$15:$L$29,4),IF(AND(H134&gt;2004,H134&lt;2007),VLOOKUP(K134,[1]Minimas!$G$15:$L$29,3),VLOOKUP(K134,[1]Minimas!$G$15:$L$29,2)))))))</f>
        <v xml:space="preserve"> </v>
      </c>
      <c r="W134" s="139" t="str">
        <f t="shared" si="67"/>
        <v/>
      </c>
      <c r="X134" s="98"/>
      <c r="Y134" s="96"/>
      <c r="Z134" s="129"/>
      <c r="AA134" s="132"/>
      <c r="AB134" s="103" t="e">
        <f>T134-HLOOKUP(V134,[1]Minimas!$C$3:$CD$12,2,FALSE)</f>
        <v>#VALUE!</v>
      </c>
      <c r="AC134" s="103" t="e">
        <f>T134-HLOOKUP(V134,[1]Minimas!$C$3:$CD$12,3,FALSE)</f>
        <v>#VALUE!</v>
      </c>
      <c r="AD134" s="103" t="e">
        <f>T134-HLOOKUP(V134,[1]Minimas!$C$3:$CD$12,4,FALSE)</f>
        <v>#VALUE!</v>
      </c>
      <c r="AE134" s="103" t="e">
        <f>T134-HLOOKUP(V134,[1]Minimas!$C$3:$CD$12,5,FALSE)</f>
        <v>#VALUE!</v>
      </c>
      <c r="AF134" s="103" t="e">
        <f>T134-HLOOKUP(V134,[1]Minimas!$C$3:$CD$12,6,FALSE)</f>
        <v>#VALUE!</v>
      </c>
      <c r="AG134" s="103" t="e">
        <f>T134-HLOOKUP(V134,[1]Minimas!$C$3:$CD$12,7,FALSE)</f>
        <v>#VALUE!</v>
      </c>
      <c r="AH134" s="103" t="e">
        <f>T134-HLOOKUP(V134,[1]Minimas!$C$3:$CD$12,8,FALSE)</f>
        <v>#VALUE!</v>
      </c>
      <c r="AI134" s="103" t="e">
        <f>T134-HLOOKUP(V134,[1]Minimas!$C$3:$CD$12,9,FALSE)</f>
        <v>#VALUE!</v>
      </c>
      <c r="AJ134" s="103" t="e">
        <f>T134-HLOOKUP(V134,[1]Minimas!$C$3:$CD$12,10,FALSE)</f>
        <v>#VALUE!</v>
      </c>
      <c r="AK134" s="104" t="str">
        <f t="shared" si="68"/>
        <v xml:space="preserve"> </v>
      </c>
      <c r="AL134" s="104"/>
      <c r="AM134" s="104" t="str">
        <f t="shared" si="69"/>
        <v xml:space="preserve"> </v>
      </c>
      <c r="AN134" s="104" t="str">
        <f t="shared" si="70"/>
        <v xml:space="preserve"> </v>
      </c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  <c r="CQ134" s="134"/>
      <c r="CR134" s="134"/>
      <c r="CS134" s="134"/>
      <c r="CT134" s="134"/>
      <c r="CU134" s="134"/>
      <c r="CV134" s="134"/>
      <c r="CW134" s="134"/>
      <c r="CX134" s="134"/>
      <c r="CY134" s="134"/>
      <c r="CZ134" s="134"/>
      <c r="DA134" s="134"/>
      <c r="DB134" s="134"/>
      <c r="DC134" s="134"/>
      <c r="DD134" s="134"/>
      <c r="DE134" s="134"/>
      <c r="DF134" s="134"/>
      <c r="DG134" s="134"/>
      <c r="DH134" s="134"/>
      <c r="DI134" s="134"/>
      <c r="DJ134" s="134"/>
      <c r="DK134" s="134"/>
      <c r="DL134" s="134"/>
      <c r="DM134" s="134"/>
      <c r="DN134" s="134"/>
      <c r="DO134" s="134"/>
      <c r="DP134" s="134"/>
      <c r="DQ134" s="134"/>
      <c r="DR134" s="134"/>
      <c r="DS134" s="134"/>
      <c r="DT134" s="134"/>
    </row>
    <row r="135" spans="2:124" s="133" customFormat="1" ht="30.95" customHeight="1" x14ac:dyDescent="0.25">
      <c r="B135" s="92" t="s">
        <v>202</v>
      </c>
      <c r="C135" s="164"/>
      <c r="D135" s="93"/>
      <c r="E135" s="160"/>
      <c r="F135" s="94"/>
      <c r="G135" s="94"/>
      <c r="H135" s="131"/>
      <c r="I135" s="131"/>
      <c r="J135" s="163"/>
      <c r="K135" s="162"/>
      <c r="L135" s="237"/>
      <c r="M135" s="238"/>
      <c r="N135" s="239"/>
      <c r="O135" s="135" t="str">
        <f t="shared" ref="O135:O176" si="72">IF(E135="","",IF(MAXA(L135:N135)&lt;=0,0,MAXA(L135:N135)))</f>
        <v/>
      </c>
      <c r="P135" s="344"/>
      <c r="Q135" s="345"/>
      <c r="R135" s="346"/>
      <c r="S135" s="135" t="str">
        <f t="shared" ref="S135:S176" si="73">IF(E135="","",IF(MAXA(P135:R135)&lt;=0,0,MAXA(P135:R135)))</f>
        <v/>
      </c>
      <c r="T135" s="136" t="str">
        <f t="shared" ref="T135:T176" si="74">IF(E135="","",IF(OR(O135=0,S135=0),0,O135+S135))</f>
        <v/>
      </c>
      <c r="U135" s="137" t="str">
        <f t="shared" ref="U135:U176" si="75">+CONCATENATE(AM135," ",AN135)</f>
        <v xml:space="preserve">   </v>
      </c>
      <c r="V135" s="138" t="str">
        <f>IF(E135=0," ",IF(E135="H",IF(H135&lt;2000,VLOOKUP(K135,[1]Minimas!$A$15:$F$29,6),IF(AND(H135&gt;1999,H135&lt;2003),VLOOKUP(K135,[1]Minimas!$A$15:$F$29,5),IF(AND(H135&gt;2002,H135&lt;2005),VLOOKUP(K135,[1]Minimas!$A$15:$F$29,4),IF(AND(H135&gt;2004,H135&lt;2007),VLOOKUP(K135,[1]Minimas!$A$15:$F$29,3),VLOOKUP(K135,[1]Minimas!$A$15:$F$29,2))))),IF(H135&lt;2000,VLOOKUP(K135,[1]Minimas!$G$15:$L$29,6),IF(AND(H135&gt;1999,H135&lt;2003),VLOOKUP(K135,[1]Minimas!$G$15:$FL$29,5),IF(AND(H135&gt;2002,H135&lt;2005),VLOOKUP(K135,[1]Minimas!$G$15:$L$29,4),IF(AND(H135&gt;2004,H135&lt;2007),VLOOKUP(K135,[1]Minimas!$G$15:$L$29,3),VLOOKUP(K135,[1]Minimas!$G$15:$L$29,2)))))))</f>
        <v xml:space="preserve"> </v>
      </c>
      <c r="W135" s="139" t="str">
        <f t="shared" ref="W135:W176" si="76">IF(E135=" "," ",IF(E135="H",10^(0.75194503*LOG(K135/175.508)^2)*T135,IF(E135="F",10^(0.783497476* LOG(K135/153.655)^2)*T135,"")))</f>
        <v/>
      </c>
      <c r="X135" s="98"/>
      <c r="Y135" s="96"/>
      <c r="Z135" s="129"/>
      <c r="AA135" s="132"/>
      <c r="AB135" s="103" t="e">
        <f>T135-HLOOKUP(V135,[1]Minimas!$C$3:$CD$12,2,FALSE)</f>
        <v>#VALUE!</v>
      </c>
      <c r="AC135" s="103" t="e">
        <f>T135-HLOOKUP(V135,[1]Minimas!$C$3:$CD$12,3,FALSE)</f>
        <v>#VALUE!</v>
      </c>
      <c r="AD135" s="103" t="e">
        <f>T135-HLOOKUP(V135,[1]Minimas!$C$3:$CD$12,4,FALSE)</f>
        <v>#VALUE!</v>
      </c>
      <c r="AE135" s="103" t="e">
        <f>T135-HLOOKUP(V135,[1]Minimas!$C$3:$CD$12,5,FALSE)</f>
        <v>#VALUE!</v>
      </c>
      <c r="AF135" s="103" t="e">
        <f>T135-HLOOKUP(V135,[1]Minimas!$C$3:$CD$12,6,FALSE)</f>
        <v>#VALUE!</v>
      </c>
      <c r="AG135" s="103" t="e">
        <f>T135-HLOOKUP(V135,[1]Minimas!$C$3:$CD$12,7,FALSE)</f>
        <v>#VALUE!</v>
      </c>
      <c r="AH135" s="103" t="e">
        <f>T135-HLOOKUP(V135,[1]Minimas!$C$3:$CD$12,8,FALSE)</f>
        <v>#VALUE!</v>
      </c>
      <c r="AI135" s="103" t="e">
        <f>T135-HLOOKUP(V135,[1]Minimas!$C$3:$CD$12,9,FALSE)</f>
        <v>#VALUE!</v>
      </c>
      <c r="AJ135" s="103" t="e">
        <f>T135-HLOOKUP(V135,[1]Minimas!$C$3:$CD$12,10,FALSE)</f>
        <v>#VALUE!</v>
      </c>
      <c r="AK135" s="104" t="str">
        <f t="shared" ref="AK135:AK176" si="77">IF(E135=0," ",IF(AJ135&gt;=0,$AJ$5,IF(AI135&gt;=0,$AI$5,IF(AH135&gt;=0,$AH$5,IF(AG135&gt;=0,$AG$5,IF(AF135&gt;=0,$AF$5,IF(AE135&gt;=0,$AE$5,IF(AD135&gt;=0,$AD$5,IF(AC135&gt;=0,$AC$5,$AB$5)))))))))</f>
        <v xml:space="preserve"> </v>
      </c>
      <c r="AL135" s="104"/>
      <c r="AM135" s="104" t="str">
        <f t="shared" ref="AM135:AM176" si="78">IF(AK135="","",AK135)</f>
        <v xml:space="preserve"> </v>
      </c>
      <c r="AN135" s="104" t="str">
        <f t="shared" ref="AN135:AN176" si="79">IF(E135=0," ",IF(AJ135&gt;=0,AJ135,IF(AI135&gt;=0,AI135,IF(AH135&gt;=0,AH135,IF(AG135&gt;=0,AG135,IF(AF135&gt;=0,AF135,IF(AE135&gt;=0,AE135,IF(AD135&gt;=0,AD135,IF(AC135&gt;=0,AC135,AB135)))))))))</f>
        <v xml:space="preserve"> </v>
      </c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4"/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4"/>
      <c r="DF135" s="134"/>
      <c r="DG135" s="134"/>
      <c r="DH135" s="134"/>
      <c r="DI135" s="134"/>
      <c r="DJ135" s="134"/>
      <c r="DK135" s="134"/>
      <c r="DL135" s="134"/>
      <c r="DM135" s="134"/>
      <c r="DN135" s="134"/>
      <c r="DO135" s="134"/>
      <c r="DP135" s="134"/>
      <c r="DQ135" s="134"/>
      <c r="DR135" s="134"/>
      <c r="DS135" s="134"/>
      <c r="DT135" s="134"/>
    </row>
    <row r="136" spans="2:124" s="133" customFormat="1" ht="30.95" customHeight="1" x14ac:dyDescent="0.25">
      <c r="B136" s="92" t="s">
        <v>202</v>
      </c>
      <c r="C136" s="164"/>
      <c r="D136" s="93"/>
      <c r="E136" s="160"/>
      <c r="F136" s="94"/>
      <c r="G136" s="94"/>
      <c r="H136" s="131"/>
      <c r="I136" s="131"/>
      <c r="J136" s="163"/>
      <c r="K136" s="162"/>
      <c r="L136" s="237"/>
      <c r="M136" s="238"/>
      <c r="N136" s="239"/>
      <c r="O136" s="135" t="str">
        <f t="shared" si="72"/>
        <v/>
      </c>
      <c r="P136" s="344"/>
      <c r="Q136" s="345"/>
      <c r="R136" s="346"/>
      <c r="S136" s="135" t="str">
        <f t="shared" si="73"/>
        <v/>
      </c>
      <c r="T136" s="136" t="str">
        <f t="shared" si="74"/>
        <v/>
      </c>
      <c r="U136" s="137" t="str">
        <f t="shared" si="75"/>
        <v xml:space="preserve">   </v>
      </c>
      <c r="V136" s="138" t="str">
        <f>IF(E136=0," ",IF(E136="H",IF(H136&lt;2000,VLOOKUP(K136,[1]Minimas!$A$15:$F$29,6),IF(AND(H136&gt;1999,H136&lt;2003),VLOOKUP(K136,[1]Minimas!$A$15:$F$29,5),IF(AND(H136&gt;2002,H136&lt;2005),VLOOKUP(K136,[1]Minimas!$A$15:$F$29,4),IF(AND(H136&gt;2004,H136&lt;2007),VLOOKUP(K136,[1]Minimas!$A$15:$F$29,3),VLOOKUP(K136,[1]Minimas!$A$15:$F$29,2))))),IF(H136&lt;2000,VLOOKUP(K136,[1]Minimas!$G$15:$L$29,6),IF(AND(H136&gt;1999,H136&lt;2003),VLOOKUP(K136,[1]Minimas!$G$15:$FL$29,5),IF(AND(H136&gt;2002,H136&lt;2005),VLOOKUP(K136,[1]Minimas!$G$15:$L$29,4),IF(AND(H136&gt;2004,H136&lt;2007),VLOOKUP(K136,[1]Minimas!$G$15:$L$29,3),VLOOKUP(K136,[1]Minimas!$G$15:$L$29,2)))))))</f>
        <v xml:space="preserve"> </v>
      </c>
      <c r="W136" s="139" t="str">
        <f t="shared" si="76"/>
        <v/>
      </c>
      <c r="X136" s="98"/>
      <c r="Y136" s="96"/>
      <c r="Z136" s="129"/>
      <c r="AA136" s="132"/>
      <c r="AB136" s="103" t="e">
        <f>T136-HLOOKUP(V136,[1]Minimas!$C$3:$CD$12,2,FALSE)</f>
        <v>#VALUE!</v>
      </c>
      <c r="AC136" s="103" t="e">
        <f>T136-HLOOKUP(V136,[1]Minimas!$C$3:$CD$12,3,FALSE)</f>
        <v>#VALUE!</v>
      </c>
      <c r="AD136" s="103" t="e">
        <f>T136-HLOOKUP(V136,[1]Minimas!$C$3:$CD$12,4,FALSE)</f>
        <v>#VALUE!</v>
      </c>
      <c r="AE136" s="103" t="e">
        <f>T136-HLOOKUP(V136,[1]Minimas!$C$3:$CD$12,5,FALSE)</f>
        <v>#VALUE!</v>
      </c>
      <c r="AF136" s="103" t="e">
        <f>T136-HLOOKUP(V136,[1]Minimas!$C$3:$CD$12,6,FALSE)</f>
        <v>#VALUE!</v>
      </c>
      <c r="AG136" s="103" t="e">
        <f>T136-HLOOKUP(V136,[1]Minimas!$C$3:$CD$12,7,FALSE)</f>
        <v>#VALUE!</v>
      </c>
      <c r="AH136" s="103" t="e">
        <f>T136-HLOOKUP(V136,[1]Minimas!$C$3:$CD$12,8,FALSE)</f>
        <v>#VALUE!</v>
      </c>
      <c r="AI136" s="103" t="e">
        <f>T136-HLOOKUP(V136,[1]Minimas!$C$3:$CD$12,9,FALSE)</f>
        <v>#VALUE!</v>
      </c>
      <c r="AJ136" s="103" t="e">
        <f>T136-HLOOKUP(V136,[1]Minimas!$C$3:$CD$12,10,FALSE)</f>
        <v>#VALUE!</v>
      </c>
      <c r="AK136" s="104" t="str">
        <f t="shared" si="77"/>
        <v xml:space="preserve"> </v>
      </c>
      <c r="AL136" s="104"/>
      <c r="AM136" s="104" t="str">
        <f t="shared" si="78"/>
        <v xml:space="preserve"> </v>
      </c>
      <c r="AN136" s="104" t="str">
        <f t="shared" si="79"/>
        <v xml:space="preserve"> </v>
      </c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4"/>
      <c r="DF136" s="134"/>
      <c r="DG136" s="134"/>
      <c r="DH136" s="134"/>
      <c r="DI136" s="134"/>
      <c r="DJ136" s="134"/>
      <c r="DK136" s="134"/>
      <c r="DL136" s="134"/>
      <c r="DM136" s="134"/>
      <c r="DN136" s="134"/>
      <c r="DO136" s="134"/>
      <c r="DP136" s="134"/>
      <c r="DQ136" s="134"/>
      <c r="DR136" s="134"/>
      <c r="DS136" s="134"/>
      <c r="DT136" s="134"/>
    </row>
    <row r="137" spans="2:124" s="133" customFormat="1" ht="30.95" customHeight="1" x14ac:dyDescent="0.25">
      <c r="B137" s="92" t="s">
        <v>202</v>
      </c>
      <c r="C137" s="164"/>
      <c r="D137" s="93"/>
      <c r="E137" s="160"/>
      <c r="F137" s="94"/>
      <c r="G137" s="94"/>
      <c r="H137" s="131"/>
      <c r="I137" s="131"/>
      <c r="J137" s="163"/>
      <c r="K137" s="162"/>
      <c r="L137" s="354"/>
      <c r="M137" s="355"/>
      <c r="N137" s="356"/>
      <c r="O137" s="135" t="str">
        <f t="shared" si="72"/>
        <v/>
      </c>
      <c r="P137" s="357"/>
      <c r="Q137" s="358"/>
      <c r="R137" s="359"/>
      <c r="S137" s="135" t="str">
        <f t="shared" si="73"/>
        <v/>
      </c>
      <c r="T137" s="136" t="str">
        <f t="shared" si="74"/>
        <v/>
      </c>
      <c r="U137" s="137" t="str">
        <f t="shared" si="75"/>
        <v xml:space="preserve">   </v>
      </c>
      <c r="V137" s="138" t="str">
        <f>IF(E137=0," ",IF(E137="H",IF(H137&lt;2000,VLOOKUP(K137,[1]Minimas!$A$15:$F$29,6),IF(AND(H137&gt;1999,H137&lt;2003),VLOOKUP(K137,[1]Minimas!$A$15:$F$29,5),IF(AND(H137&gt;2002,H137&lt;2005),VLOOKUP(K137,[1]Minimas!$A$15:$F$29,4),IF(AND(H137&gt;2004,H137&lt;2007),VLOOKUP(K137,[1]Minimas!$A$15:$F$29,3),VLOOKUP(K137,[1]Minimas!$A$15:$F$29,2))))),IF(H137&lt;2000,VLOOKUP(K137,[1]Minimas!$G$15:$L$29,6),IF(AND(H137&gt;1999,H137&lt;2003),VLOOKUP(K137,[1]Minimas!$G$15:$FL$29,5),IF(AND(H137&gt;2002,H137&lt;2005),VLOOKUP(K137,[1]Minimas!$G$15:$L$29,4),IF(AND(H137&gt;2004,H137&lt;2007),VLOOKUP(K137,[1]Minimas!$G$15:$L$29,3),VLOOKUP(K137,[1]Minimas!$G$15:$L$29,2)))))))</f>
        <v xml:space="preserve"> </v>
      </c>
      <c r="W137" s="139" t="str">
        <f t="shared" si="76"/>
        <v/>
      </c>
      <c r="X137" s="98"/>
      <c r="Y137" s="96"/>
      <c r="Z137" s="129"/>
      <c r="AA137" s="132"/>
      <c r="AB137" s="103" t="e">
        <f>T137-HLOOKUP(V137,[1]Minimas!$C$3:$CD$12,2,FALSE)</f>
        <v>#VALUE!</v>
      </c>
      <c r="AC137" s="103" t="e">
        <f>T137-HLOOKUP(V137,[1]Minimas!$C$3:$CD$12,3,FALSE)</f>
        <v>#VALUE!</v>
      </c>
      <c r="AD137" s="103" t="e">
        <f>T137-HLOOKUP(V137,[1]Minimas!$C$3:$CD$12,4,FALSE)</f>
        <v>#VALUE!</v>
      </c>
      <c r="AE137" s="103" t="e">
        <f>T137-HLOOKUP(V137,[1]Minimas!$C$3:$CD$12,5,FALSE)</f>
        <v>#VALUE!</v>
      </c>
      <c r="AF137" s="103" t="e">
        <f>T137-HLOOKUP(V137,[1]Minimas!$C$3:$CD$12,6,FALSE)</f>
        <v>#VALUE!</v>
      </c>
      <c r="AG137" s="103" t="e">
        <f>T137-HLOOKUP(V137,[1]Minimas!$C$3:$CD$12,7,FALSE)</f>
        <v>#VALUE!</v>
      </c>
      <c r="AH137" s="103" t="e">
        <f>T137-HLOOKUP(V137,[1]Minimas!$C$3:$CD$12,8,FALSE)</f>
        <v>#VALUE!</v>
      </c>
      <c r="AI137" s="103" t="e">
        <f>T137-HLOOKUP(V137,[1]Minimas!$C$3:$CD$12,9,FALSE)</f>
        <v>#VALUE!</v>
      </c>
      <c r="AJ137" s="103" t="e">
        <f>T137-HLOOKUP(V137,[1]Minimas!$C$3:$CD$12,10,FALSE)</f>
        <v>#VALUE!</v>
      </c>
      <c r="AK137" s="104" t="str">
        <f t="shared" si="77"/>
        <v xml:space="preserve"> </v>
      </c>
      <c r="AL137" s="104"/>
      <c r="AM137" s="104" t="str">
        <f t="shared" si="78"/>
        <v xml:space="preserve"> </v>
      </c>
      <c r="AN137" s="104" t="str">
        <f t="shared" si="79"/>
        <v xml:space="preserve"> </v>
      </c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4"/>
      <c r="DF137" s="134"/>
      <c r="DG137" s="134"/>
      <c r="DH137" s="134"/>
      <c r="DI137" s="134"/>
      <c r="DJ137" s="134"/>
      <c r="DK137" s="134"/>
      <c r="DL137" s="134"/>
      <c r="DM137" s="134"/>
      <c r="DN137" s="134"/>
      <c r="DO137" s="134"/>
      <c r="DP137" s="134"/>
      <c r="DQ137" s="134"/>
      <c r="DR137" s="134"/>
      <c r="DS137" s="134"/>
      <c r="DT137" s="134"/>
    </row>
    <row r="138" spans="2:124" s="133" customFormat="1" ht="30" customHeight="1" x14ac:dyDescent="0.25">
      <c r="B138" s="92" t="s">
        <v>202</v>
      </c>
      <c r="C138" s="164"/>
      <c r="D138" s="93"/>
      <c r="E138" s="160"/>
      <c r="F138" s="94"/>
      <c r="G138" s="94"/>
      <c r="H138" s="131"/>
      <c r="I138" s="131"/>
      <c r="J138" s="163"/>
      <c r="K138" s="162"/>
      <c r="L138" s="237"/>
      <c r="M138" s="238"/>
      <c r="N138" s="239"/>
      <c r="O138" s="135" t="str">
        <f t="shared" si="72"/>
        <v/>
      </c>
      <c r="P138" s="344"/>
      <c r="Q138" s="345"/>
      <c r="R138" s="346"/>
      <c r="S138" s="135" t="str">
        <f t="shared" si="73"/>
        <v/>
      </c>
      <c r="T138" s="136" t="str">
        <f t="shared" si="74"/>
        <v/>
      </c>
      <c r="U138" s="137" t="str">
        <f t="shared" si="75"/>
        <v xml:space="preserve">   </v>
      </c>
      <c r="V138" s="138" t="str">
        <f>IF(E138=0," ",IF(E138="H",IF(H138&lt;2000,VLOOKUP(K138,[1]Minimas!$A$15:$F$29,6),IF(AND(H138&gt;1999,H138&lt;2003),VLOOKUP(K138,[1]Minimas!$A$15:$F$29,5),IF(AND(H138&gt;2002,H138&lt;2005),VLOOKUP(K138,[1]Minimas!$A$15:$F$29,4),IF(AND(H138&gt;2004,H138&lt;2007),VLOOKUP(K138,[1]Minimas!$A$15:$F$29,3),VLOOKUP(K138,[1]Minimas!$A$15:$F$29,2))))),IF(H138&lt;2000,VLOOKUP(K138,[1]Minimas!$G$15:$L$29,6),IF(AND(H138&gt;1999,H138&lt;2003),VLOOKUP(K138,[1]Minimas!$G$15:$FL$29,5),IF(AND(H138&gt;2002,H138&lt;2005),VLOOKUP(K138,[1]Minimas!$G$15:$L$29,4),IF(AND(H138&gt;2004,H138&lt;2007),VLOOKUP(K138,[1]Minimas!$G$15:$L$29,3),VLOOKUP(K138,[1]Minimas!$G$15:$L$29,2)))))))</f>
        <v xml:space="preserve"> </v>
      </c>
      <c r="W138" s="139" t="str">
        <f t="shared" si="76"/>
        <v/>
      </c>
      <c r="X138" s="98"/>
      <c r="Y138" s="96"/>
      <c r="Z138" s="129"/>
      <c r="AA138" s="132"/>
      <c r="AB138" s="103" t="e">
        <f>T138-HLOOKUP(V138,[1]Minimas!$C$3:$CD$12,2,FALSE)</f>
        <v>#VALUE!</v>
      </c>
      <c r="AC138" s="103" t="e">
        <f>T138-HLOOKUP(V138,[1]Minimas!$C$3:$CD$12,3,FALSE)</f>
        <v>#VALUE!</v>
      </c>
      <c r="AD138" s="103" t="e">
        <f>T138-HLOOKUP(V138,[1]Minimas!$C$3:$CD$12,4,FALSE)</f>
        <v>#VALUE!</v>
      </c>
      <c r="AE138" s="103" t="e">
        <f>T138-HLOOKUP(V138,[1]Minimas!$C$3:$CD$12,5,FALSE)</f>
        <v>#VALUE!</v>
      </c>
      <c r="AF138" s="103" t="e">
        <f>T138-HLOOKUP(V138,[1]Minimas!$C$3:$CD$12,6,FALSE)</f>
        <v>#VALUE!</v>
      </c>
      <c r="AG138" s="103" t="e">
        <f>T138-HLOOKUP(V138,[1]Minimas!$C$3:$CD$12,7,FALSE)</f>
        <v>#VALUE!</v>
      </c>
      <c r="AH138" s="103" t="e">
        <f>T138-HLOOKUP(V138,[1]Minimas!$C$3:$CD$12,8,FALSE)</f>
        <v>#VALUE!</v>
      </c>
      <c r="AI138" s="103" t="e">
        <f>T138-HLOOKUP(V138,[1]Minimas!$C$3:$CD$12,9,FALSE)</f>
        <v>#VALUE!</v>
      </c>
      <c r="AJ138" s="103" t="e">
        <f>T138-HLOOKUP(V138,[1]Minimas!$C$3:$CD$12,10,FALSE)</f>
        <v>#VALUE!</v>
      </c>
      <c r="AK138" s="104" t="str">
        <f t="shared" si="77"/>
        <v xml:space="preserve"> </v>
      </c>
      <c r="AL138" s="104"/>
      <c r="AM138" s="104" t="str">
        <f t="shared" si="78"/>
        <v xml:space="preserve"> </v>
      </c>
      <c r="AN138" s="104" t="str">
        <f t="shared" si="79"/>
        <v xml:space="preserve"> </v>
      </c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134"/>
      <c r="BZ138" s="134"/>
      <c r="CA138" s="134"/>
      <c r="CB138" s="134"/>
      <c r="CC138" s="134"/>
      <c r="CD138" s="134"/>
      <c r="CE138" s="134"/>
      <c r="CF138" s="134"/>
      <c r="CG138" s="134"/>
      <c r="CH138" s="134"/>
      <c r="CI138" s="134"/>
      <c r="CJ138" s="134"/>
      <c r="CK138" s="134"/>
      <c r="CL138" s="134"/>
      <c r="CM138" s="134"/>
      <c r="CN138" s="134"/>
      <c r="CO138" s="134"/>
      <c r="CP138" s="134"/>
      <c r="CQ138" s="134"/>
      <c r="CR138" s="134"/>
      <c r="CS138" s="134"/>
      <c r="CT138" s="134"/>
      <c r="CU138" s="134"/>
      <c r="CV138" s="134"/>
      <c r="CW138" s="134"/>
      <c r="CX138" s="134"/>
      <c r="CY138" s="134"/>
      <c r="CZ138" s="134"/>
      <c r="DA138" s="134"/>
      <c r="DB138" s="134"/>
      <c r="DC138" s="134"/>
      <c r="DD138" s="134"/>
      <c r="DE138" s="134"/>
      <c r="DF138" s="134"/>
      <c r="DG138" s="134"/>
      <c r="DH138" s="134"/>
      <c r="DI138" s="134"/>
      <c r="DJ138" s="134"/>
      <c r="DK138" s="134"/>
      <c r="DL138" s="134"/>
      <c r="DM138" s="134"/>
      <c r="DN138" s="134"/>
      <c r="DO138" s="134"/>
      <c r="DP138" s="134"/>
      <c r="DQ138" s="134"/>
      <c r="DR138" s="134"/>
      <c r="DS138" s="134"/>
      <c r="DT138" s="134"/>
    </row>
    <row r="139" spans="2:124" s="133" customFormat="1" ht="30" customHeight="1" x14ac:dyDescent="0.25">
      <c r="B139" s="92" t="s">
        <v>202</v>
      </c>
      <c r="C139" s="164"/>
      <c r="D139" s="93"/>
      <c r="E139" s="160"/>
      <c r="F139" s="94"/>
      <c r="G139" s="94"/>
      <c r="H139" s="131"/>
      <c r="I139" s="131"/>
      <c r="J139" s="163"/>
      <c r="K139" s="162"/>
      <c r="L139" s="237"/>
      <c r="M139" s="238"/>
      <c r="N139" s="239"/>
      <c r="O139" s="135" t="str">
        <f t="shared" si="72"/>
        <v/>
      </c>
      <c r="P139" s="344"/>
      <c r="Q139" s="345"/>
      <c r="R139" s="346"/>
      <c r="S139" s="135" t="str">
        <f t="shared" si="73"/>
        <v/>
      </c>
      <c r="T139" s="136" t="str">
        <f t="shared" si="74"/>
        <v/>
      </c>
      <c r="U139" s="137" t="str">
        <f t="shared" si="75"/>
        <v xml:space="preserve">   </v>
      </c>
      <c r="V139" s="138" t="str">
        <f>IF(E139=0," ",IF(E139="H",IF(H139&lt;2000,VLOOKUP(K139,[1]Minimas!$A$15:$F$29,6),IF(AND(H139&gt;1999,H139&lt;2003),VLOOKUP(K139,[1]Minimas!$A$15:$F$29,5),IF(AND(H139&gt;2002,H139&lt;2005),VLOOKUP(K139,[1]Minimas!$A$15:$F$29,4),IF(AND(H139&gt;2004,H139&lt;2007),VLOOKUP(K139,[1]Minimas!$A$15:$F$29,3),VLOOKUP(K139,[1]Minimas!$A$15:$F$29,2))))),IF(H139&lt;2000,VLOOKUP(K139,[1]Minimas!$G$15:$L$29,6),IF(AND(H139&gt;1999,H139&lt;2003),VLOOKUP(K139,[1]Minimas!$G$15:$FL$29,5),IF(AND(H139&gt;2002,H139&lt;2005),VLOOKUP(K139,[1]Minimas!$G$15:$L$29,4),IF(AND(H139&gt;2004,H139&lt;2007),VLOOKUP(K139,[1]Minimas!$G$15:$L$29,3),VLOOKUP(K139,[1]Minimas!$G$15:$L$29,2)))))))</f>
        <v xml:space="preserve"> </v>
      </c>
      <c r="W139" s="139" t="str">
        <f t="shared" si="76"/>
        <v/>
      </c>
      <c r="X139" s="98"/>
      <c r="Y139" s="96"/>
      <c r="Z139" s="129"/>
      <c r="AA139" s="132"/>
      <c r="AB139" s="103" t="e">
        <f>T139-HLOOKUP(V139,[1]Minimas!$C$3:$CD$12,2,FALSE)</f>
        <v>#VALUE!</v>
      </c>
      <c r="AC139" s="103" t="e">
        <f>T139-HLOOKUP(V139,[1]Minimas!$C$3:$CD$12,3,FALSE)</f>
        <v>#VALUE!</v>
      </c>
      <c r="AD139" s="103" t="e">
        <f>T139-HLOOKUP(V139,[1]Minimas!$C$3:$CD$12,4,FALSE)</f>
        <v>#VALUE!</v>
      </c>
      <c r="AE139" s="103" t="e">
        <f>T139-HLOOKUP(V139,[1]Minimas!$C$3:$CD$12,5,FALSE)</f>
        <v>#VALUE!</v>
      </c>
      <c r="AF139" s="103" t="e">
        <f>T139-HLOOKUP(V139,[1]Minimas!$C$3:$CD$12,6,FALSE)</f>
        <v>#VALUE!</v>
      </c>
      <c r="AG139" s="103" t="e">
        <f>T139-HLOOKUP(V139,[1]Minimas!$C$3:$CD$12,7,FALSE)</f>
        <v>#VALUE!</v>
      </c>
      <c r="AH139" s="103" t="e">
        <f>T139-HLOOKUP(V139,[1]Minimas!$C$3:$CD$12,8,FALSE)</f>
        <v>#VALUE!</v>
      </c>
      <c r="AI139" s="103" t="e">
        <f>T139-HLOOKUP(V139,[1]Minimas!$C$3:$CD$12,9,FALSE)</f>
        <v>#VALUE!</v>
      </c>
      <c r="AJ139" s="103" t="e">
        <f>T139-HLOOKUP(V139,[1]Minimas!$C$3:$CD$12,10,FALSE)</f>
        <v>#VALUE!</v>
      </c>
      <c r="AK139" s="104" t="str">
        <f t="shared" si="77"/>
        <v xml:space="preserve"> </v>
      </c>
      <c r="AL139" s="104"/>
      <c r="AM139" s="104" t="str">
        <f t="shared" si="78"/>
        <v xml:space="preserve"> </v>
      </c>
      <c r="AN139" s="104" t="str">
        <f t="shared" si="79"/>
        <v xml:space="preserve"> </v>
      </c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134"/>
      <c r="BZ139" s="134"/>
      <c r="CA139" s="134"/>
      <c r="CB139" s="134"/>
      <c r="CC139" s="134"/>
      <c r="CD139" s="134"/>
      <c r="CE139" s="134"/>
      <c r="CF139" s="134"/>
      <c r="CG139" s="134"/>
      <c r="CH139" s="134"/>
      <c r="CI139" s="134"/>
      <c r="CJ139" s="134"/>
      <c r="CK139" s="134"/>
      <c r="CL139" s="134"/>
      <c r="CM139" s="134"/>
      <c r="CN139" s="134"/>
      <c r="CO139" s="134"/>
      <c r="CP139" s="134"/>
      <c r="CQ139" s="134"/>
      <c r="CR139" s="134"/>
      <c r="CS139" s="134"/>
      <c r="CT139" s="134"/>
      <c r="CU139" s="134"/>
      <c r="CV139" s="134"/>
      <c r="CW139" s="134"/>
      <c r="CX139" s="134"/>
      <c r="CY139" s="134"/>
      <c r="CZ139" s="134"/>
      <c r="DA139" s="134"/>
      <c r="DB139" s="134"/>
      <c r="DC139" s="134"/>
      <c r="DD139" s="134"/>
      <c r="DE139" s="134"/>
      <c r="DF139" s="134"/>
      <c r="DG139" s="134"/>
      <c r="DH139" s="134"/>
      <c r="DI139" s="134"/>
      <c r="DJ139" s="134"/>
      <c r="DK139" s="134"/>
      <c r="DL139" s="134"/>
      <c r="DM139" s="134"/>
      <c r="DN139" s="134"/>
      <c r="DO139" s="134"/>
      <c r="DP139" s="134"/>
      <c r="DQ139" s="134"/>
      <c r="DR139" s="134"/>
      <c r="DS139" s="134"/>
      <c r="DT139" s="134"/>
    </row>
    <row r="140" spans="2:124" s="133" customFormat="1" ht="30" customHeight="1" x14ac:dyDescent="0.25">
      <c r="B140" s="92" t="s">
        <v>202</v>
      </c>
      <c r="C140" s="164"/>
      <c r="D140" s="93"/>
      <c r="E140" s="160"/>
      <c r="F140" s="94"/>
      <c r="G140" s="94"/>
      <c r="H140" s="131"/>
      <c r="I140" s="131"/>
      <c r="J140" s="163"/>
      <c r="K140" s="162"/>
      <c r="L140" s="354"/>
      <c r="M140" s="355"/>
      <c r="N140" s="356"/>
      <c r="O140" s="135" t="str">
        <f t="shared" si="72"/>
        <v/>
      </c>
      <c r="P140" s="357"/>
      <c r="Q140" s="358"/>
      <c r="R140" s="359"/>
      <c r="S140" s="135" t="str">
        <f t="shared" si="73"/>
        <v/>
      </c>
      <c r="T140" s="136" t="str">
        <f t="shared" si="74"/>
        <v/>
      </c>
      <c r="U140" s="137" t="str">
        <f t="shared" si="75"/>
        <v xml:space="preserve">   </v>
      </c>
      <c r="V140" s="138" t="str">
        <f>IF(E140=0," ",IF(E140="H",IF(H140&lt;2000,VLOOKUP(K140,[1]Minimas!$A$15:$F$29,6),IF(AND(H140&gt;1999,H140&lt;2003),VLOOKUP(K140,[1]Minimas!$A$15:$F$29,5),IF(AND(H140&gt;2002,H140&lt;2005),VLOOKUP(K140,[1]Minimas!$A$15:$F$29,4),IF(AND(H140&gt;2004,H140&lt;2007),VLOOKUP(K140,[1]Minimas!$A$15:$F$29,3),VLOOKUP(K140,[1]Minimas!$A$15:$F$29,2))))),IF(H140&lt;2000,VLOOKUP(K140,[1]Minimas!$G$15:$L$29,6),IF(AND(H140&gt;1999,H140&lt;2003),VLOOKUP(K140,[1]Minimas!$G$15:$FL$29,5),IF(AND(H140&gt;2002,H140&lt;2005),VLOOKUP(K140,[1]Minimas!$G$15:$L$29,4),IF(AND(H140&gt;2004,H140&lt;2007),VLOOKUP(K140,[1]Minimas!$G$15:$L$29,3),VLOOKUP(K140,[1]Minimas!$G$15:$L$29,2)))))))</f>
        <v xml:space="preserve"> </v>
      </c>
      <c r="W140" s="139" t="str">
        <f t="shared" si="76"/>
        <v/>
      </c>
      <c r="X140" s="98"/>
      <c r="Y140" s="96"/>
      <c r="Z140" s="129"/>
      <c r="AA140" s="132"/>
      <c r="AB140" s="103" t="e">
        <f>T140-HLOOKUP(V140,[1]Minimas!$C$3:$CD$12,2,FALSE)</f>
        <v>#VALUE!</v>
      </c>
      <c r="AC140" s="103" t="e">
        <f>T140-HLOOKUP(V140,[1]Minimas!$C$3:$CD$12,3,FALSE)</f>
        <v>#VALUE!</v>
      </c>
      <c r="AD140" s="103" t="e">
        <f>T140-HLOOKUP(V140,[1]Minimas!$C$3:$CD$12,4,FALSE)</f>
        <v>#VALUE!</v>
      </c>
      <c r="AE140" s="103" t="e">
        <f>T140-HLOOKUP(V140,[1]Minimas!$C$3:$CD$12,5,FALSE)</f>
        <v>#VALUE!</v>
      </c>
      <c r="AF140" s="103" t="e">
        <f>T140-HLOOKUP(V140,[1]Minimas!$C$3:$CD$12,6,FALSE)</f>
        <v>#VALUE!</v>
      </c>
      <c r="AG140" s="103" t="e">
        <f>T140-HLOOKUP(V140,[1]Minimas!$C$3:$CD$12,7,FALSE)</f>
        <v>#VALUE!</v>
      </c>
      <c r="AH140" s="103" t="e">
        <f>T140-HLOOKUP(V140,[1]Minimas!$C$3:$CD$12,8,FALSE)</f>
        <v>#VALUE!</v>
      </c>
      <c r="AI140" s="103" t="e">
        <f>T140-HLOOKUP(V140,[1]Minimas!$C$3:$CD$12,9,FALSE)</f>
        <v>#VALUE!</v>
      </c>
      <c r="AJ140" s="103" t="e">
        <f>T140-HLOOKUP(V140,[1]Minimas!$C$3:$CD$12,10,FALSE)</f>
        <v>#VALUE!</v>
      </c>
      <c r="AK140" s="104" t="str">
        <f t="shared" si="77"/>
        <v xml:space="preserve"> </v>
      </c>
      <c r="AL140" s="104"/>
      <c r="AM140" s="104" t="str">
        <f t="shared" si="78"/>
        <v xml:space="preserve"> </v>
      </c>
      <c r="AN140" s="104" t="str">
        <f t="shared" si="79"/>
        <v xml:space="preserve"> </v>
      </c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  <c r="DA140" s="134"/>
      <c r="DB140" s="134"/>
      <c r="DC140" s="134"/>
      <c r="DD140" s="134"/>
      <c r="DE140" s="134"/>
      <c r="DF140" s="134"/>
      <c r="DG140" s="134"/>
      <c r="DH140" s="134"/>
      <c r="DI140" s="134"/>
      <c r="DJ140" s="134"/>
      <c r="DK140" s="134"/>
      <c r="DL140" s="134"/>
      <c r="DM140" s="134"/>
      <c r="DN140" s="134"/>
      <c r="DO140" s="134"/>
      <c r="DP140" s="134"/>
      <c r="DQ140" s="134"/>
      <c r="DR140" s="134"/>
      <c r="DS140" s="134"/>
      <c r="DT140" s="134"/>
    </row>
    <row r="141" spans="2:124" s="133" customFormat="1" ht="30" customHeight="1" x14ac:dyDescent="0.25">
      <c r="B141" s="92" t="s">
        <v>202</v>
      </c>
      <c r="C141" s="164"/>
      <c r="D141" s="93"/>
      <c r="E141" s="160"/>
      <c r="F141" s="94"/>
      <c r="G141" s="94"/>
      <c r="H141" s="131"/>
      <c r="I141" s="131"/>
      <c r="J141" s="163"/>
      <c r="K141" s="162"/>
      <c r="L141" s="237"/>
      <c r="M141" s="238"/>
      <c r="N141" s="239"/>
      <c r="O141" s="135" t="str">
        <f t="shared" si="72"/>
        <v/>
      </c>
      <c r="P141" s="344"/>
      <c r="Q141" s="345"/>
      <c r="R141" s="346"/>
      <c r="S141" s="135" t="str">
        <f t="shared" si="73"/>
        <v/>
      </c>
      <c r="T141" s="136" t="str">
        <f t="shared" si="74"/>
        <v/>
      </c>
      <c r="U141" s="137" t="str">
        <f t="shared" si="75"/>
        <v xml:space="preserve">   </v>
      </c>
      <c r="V141" s="138" t="str">
        <f>IF(E141=0," ",IF(E141="H",IF(H141&lt;2000,VLOOKUP(K141,[1]Minimas!$A$15:$F$29,6),IF(AND(H141&gt;1999,H141&lt;2003),VLOOKUP(K141,[1]Minimas!$A$15:$F$29,5),IF(AND(H141&gt;2002,H141&lt;2005),VLOOKUP(K141,[1]Minimas!$A$15:$F$29,4),IF(AND(H141&gt;2004,H141&lt;2007),VLOOKUP(K141,[1]Minimas!$A$15:$F$29,3),VLOOKUP(K141,[1]Minimas!$A$15:$F$29,2))))),IF(H141&lt;2000,VLOOKUP(K141,[1]Minimas!$G$15:$L$29,6),IF(AND(H141&gt;1999,H141&lt;2003),VLOOKUP(K141,[1]Minimas!$G$15:$FL$29,5),IF(AND(H141&gt;2002,H141&lt;2005),VLOOKUP(K141,[1]Minimas!$G$15:$L$29,4),IF(AND(H141&gt;2004,H141&lt;2007),VLOOKUP(K141,[1]Minimas!$G$15:$L$29,3),VLOOKUP(K141,[1]Minimas!$G$15:$L$29,2)))))))</f>
        <v xml:space="preserve"> </v>
      </c>
      <c r="W141" s="139" t="str">
        <f t="shared" si="76"/>
        <v/>
      </c>
      <c r="X141" s="98"/>
      <c r="Y141" s="96"/>
      <c r="Z141" s="129"/>
      <c r="AA141" s="132"/>
      <c r="AB141" s="103" t="e">
        <f>T141-HLOOKUP(V141,[1]Minimas!$C$3:$CD$12,2,FALSE)</f>
        <v>#VALUE!</v>
      </c>
      <c r="AC141" s="103" t="e">
        <f>T141-HLOOKUP(V141,[1]Minimas!$C$3:$CD$12,3,FALSE)</f>
        <v>#VALUE!</v>
      </c>
      <c r="AD141" s="103" t="e">
        <f>T141-HLOOKUP(V141,[1]Minimas!$C$3:$CD$12,4,FALSE)</f>
        <v>#VALUE!</v>
      </c>
      <c r="AE141" s="103" t="e">
        <f>T141-HLOOKUP(V141,[1]Minimas!$C$3:$CD$12,5,FALSE)</f>
        <v>#VALUE!</v>
      </c>
      <c r="AF141" s="103" t="e">
        <f>T141-HLOOKUP(V141,[1]Minimas!$C$3:$CD$12,6,FALSE)</f>
        <v>#VALUE!</v>
      </c>
      <c r="AG141" s="103" t="e">
        <f>T141-HLOOKUP(V141,[1]Minimas!$C$3:$CD$12,7,FALSE)</f>
        <v>#VALUE!</v>
      </c>
      <c r="AH141" s="103" t="e">
        <f>T141-HLOOKUP(V141,[1]Minimas!$C$3:$CD$12,8,FALSE)</f>
        <v>#VALUE!</v>
      </c>
      <c r="AI141" s="103" t="e">
        <f>T141-HLOOKUP(V141,[1]Minimas!$C$3:$CD$12,9,FALSE)</f>
        <v>#VALUE!</v>
      </c>
      <c r="AJ141" s="103" t="e">
        <f>T141-HLOOKUP(V141,[1]Minimas!$C$3:$CD$12,10,FALSE)</f>
        <v>#VALUE!</v>
      </c>
      <c r="AK141" s="104" t="str">
        <f t="shared" si="77"/>
        <v xml:space="preserve"> </v>
      </c>
      <c r="AL141" s="104"/>
      <c r="AM141" s="104" t="str">
        <f t="shared" si="78"/>
        <v xml:space="preserve"> </v>
      </c>
      <c r="AN141" s="104" t="str">
        <f t="shared" si="79"/>
        <v xml:space="preserve"> </v>
      </c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134"/>
      <c r="BZ141" s="134"/>
      <c r="CA141" s="134"/>
      <c r="CB141" s="134"/>
      <c r="CC141" s="134"/>
      <c r="CD141" s="134"/>
      <c r="CE141" s="134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134"/>
      <c r="DF141" s="134"/>
      <c r="DG141" s="134"/>
      <c r="DH141" s="134"/>
      <c r="DI141" s="134"/>
      <c r="DJ141" s="134"/>
      <c r="DK141" s="134"/>
      <c r="DL141" s="134"/>
      <c r="DM141" s="134"/>
      <c r="DN141" s="134"/>
      <c r="DO141" s="134"/>
      <c r="DP141" s="134"/>
      <c r="DQ141" s="134"/>
      <c r="DR141" s="134"/>
      <c r="DS141" s="134"/>
      <c r="DT141" s="134"/>
    </row>
    <row r="142" spans="2:124" s="133" customFormat="1" ht="30" customHeight="1" x14ac:dyDescent="0.25">
      <c r="B142" s="92" t="s">
        <v>202</v>
      </c>
      <c r="C142" s="164"/>
      <c r="D142" s="93"/>
      <c r="E142" s="160"/>
      <c r="F142" s="94"/>
      <c r="G142" s="94"/>
      <c r="H142" s="131"/>
      <c r="I142" s="131"/>
      <c r="J142" s="163"/>
      <c r="K142" s="162"/>
      <c r="L142" s="237"/>
      <c r="M142" s="238"/>
      <c r="N142" s="239"/>
      <c r="O142" s="135" t="str">
        <f t="shared" si="72"/>
        <v/>
      </c>
      <c r="P142" s="344"/>
      <c r="Q142" s="345"/>
      <c r="R142" s="346"/>
      <c r="S142" s="135" t="str">
        <f t="shared" si="73"/>
        <v/>
      </c>
      <c r="T142" s="136" t="str">
        <f t="shared" si="74"/>
        <v/>
      </c>
      <c r="U142" s="137" t="str">
        <f t="shared" si="75"/>
        <v xml:space="preserve">   </v>
      </c>
      <c r="V142" s="138" t="str">
        <f>IF(E142=0," ",IF(E142="H",IF(H142&lt;2000,VLOOKUP(K142,[1]Minimas!$A$15:$F$29,6),IF(AND(H142&gt;1999,H142&lt;2003),VLOOKUP(K142,[1]Minimas!$A$15:$F$29,5),IF(AND(H142&gt;2002,H142&lt;2005),VLOOKUP(K142,[1]Minimas!$A$15:$F$29,4),IF(AND(H142&gt;2004,H142&lt;2007),VLOOKUP(K142,[1]Minimas!$A$15:$F$29,3),VLOOKUP(K142,[1]Minimas!$A$15:$F$29,2))))),IF(H142&lt;2000,VLOOKUP(K142,[1]Minimas!$G$15:$L$29,6),IF(AND(H142&gt;1999,H142&lt;2003),VLOOKUP(K142,[1]Minimas!$G$15:$FL$29,5),IF(AND(H142&gt;2002,H142&lt;2005),VLOOKUP(K142,[1]Minimas!$G$15:$L$29,4),IF(AND(H142&gt;2004,H142&lt;2007),VLOOKUP(K142,[1]Minimas!$G$15:$L$29,3),VLOOKUP(K142,[1]Minimas!$G$15:$L$29,2)))))))</f>
        <v xml:space="preserve"> </v>
      </c>
      <c r="W142" s="139" t="str">
        <f t="shared" si="76"/>
        <v/>
      </c>
      <c r="X142" s="98"/>
      <c r="Y142" s="96"/>
      <c r="Z142" s="129"/>
      <c r="AA142" s="132"/>
      <c r="AB142" s="103" t="e">
        <f>T142-HLOOKUP(V142,[1]Minimas!$C$3:$CD$12,2,FALSE)</f>
        <v>#VALUE!</v>
      </c>
      <c r="AC142" s="103" t="e">
        <f>T142-HLOOKUP(V142,[1]Minimas!$C$3:$CD$12,3,FALSE)</f>
        <v>#VALUE!</v>
      </c>
      <c r="AD142" s="103" t="e">
        <f>T142-HLOOKUP(V142,[1]Minimas!$C$3:$CD$12,4,FALSE)</f>
        <v>#VALUE!</v>
      </c>
      <c r="AE142" s="103" t="e">
        <f>T142-HLOOKUP(V142,[1]Minimas!$C$3:$CD$12,5,FALSE)</f>
        <v>#VALUE!</v>
      </c>
      <c r="AF142" s="103" t="e">
        <f>T142-HLOOKUP(V142,[1]Minimas!$C$3:$CD$12,6,FALSE)</f>
        <v>#VALUE!</v>
      </c>
      <c r="AG142" s="103" t="e">
        <f>T142-HLOOKUP(V142,[1]Minimas!$C$3:$CD$12,7,FALSE)</f>
        <v>#VALUE!</v>
      </c>
      <c r="AH142" s="103" t="e">
        <f>T142-HLOOKUP(V142,[1]Minimas!$C$3:$CD$12,8,FALSE)</f>
        <v>#VALUE!</v>
      </c>
      <c r="AI142" s="103" t="e">
        <f>T142-HLOOKUP(V142,[1]Minimas!$C$3:$CD$12,9,FALSE)</f>
        <v>#VALUE!</v>
      </c>
      <c r="AJ142" s="103" t="e">
        <f>T142-HLOOKUP(V142,[1]Minimas!$C$3:$CD$12,10,FALSE)</f>
        <v>#VALUE!</v>
      </c>
      <c r="AK142" s="104" t="str">
        <f t="shared" si="77"/>
        <v xml:space="preserve"> </v>
      </c>
      <c r="AL142" s="104"/>
      <c r="AM142" s="104" t="str">
        <f t="shared" si="78"/>
        <v xml:space="preserve"> </v>
      </c>
      <c r="AN142" s="104" t="str">
        <f t="shared" si="79"/>
        <v xml:space="preserve"> </v>
      </c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134"/>
      <c r="BX142" s="134"/>
      <c r="BY142" s="134"/>
      <c r="BZ142" s="134"/>
      <c r="CA142" s="134"/>
      <c r="CB142" s="134"/>
      <c r="CC142" s="134"/>
      <c r="CD142" s="134"/>
      <c r="CE142" s="134"/>
      <c r="CF142" s="134"/>
      <c r="CG142" s="134"/>
      <c r="CH142" s="134"/>
      <c r="CI142" s="134"/>
      <c r="CJ142" s="134"/>
      <c r="CK142" s="134"/>
      <c r="CL142" s="134"/>
      <c r="CM142" s="134"/>
      <c r="CN142" s="134"/>
      <c r="CO142" s="134"/>
      <c r="CP142" s="134"/>
      <c r="CQ142" s="134"/>
      <c r="CR142" s="134"/>
      <c r="CS142" s="134"/>
      <c r="CT142" s="134"/>
      <c r="CU142" s="134"/>
      <c r="CV142" s="134"/>
      <c r="CW142" s="134"/>
      <c r="CX142" s="134"/>
      <c r="CY142" s="134"/>
      <c r="CZ142" s="134"/>
      <c r="DA142" s="134"/>
      <c r="DB142" s="134"/>
      <c r="DC142" s="134"/>
      <c r="DD142" s="134"/>
      <c r="DE142" s="134"/>
      <c r="DF142" s="134"/>
      <c r="DG142" s="134"/>
      <c r="DH142" s="134"/>
      <c r="DI142" s="134"/>
      <c r="DJ142" s="134"/>
      <c r="DK142" s="134"/>
      <c r="DL142" s="134"/>
      <c r="DM142" s="134"/>
      <c r="DN142" s="134"/>
      <c r="DO142" s="134"/>
      <c r="DP142" s="134"/>
      <c r="DQ142" s="134"/>
      <c r="DR142" s="134"/>
      <c r="DS142" s="134"/>
      <c r="DT142" s="134"/>
    </row>
    <row r="143" spans="2:124" s="133" customFormat="1" ht="30" customHeight="1" x14ac:dyDescent="0.25">
      <c r="B143" s="92" t="s">
        <v>202</v>
      </c>
      <c r="C143" s="164"/>
      <c r="D143" s="93"/>
      <c r="E143" s="160"/>
      <c r="F143" s="94"/>
      <c r="G143" s="94"/>
      <c r="H143" s="131"/>
      <c r="I143" s="131"/>
      <c r="J143" s="163"/>
      <c r="K143" s="162"/>
      <c r="L143" s="354"/>
      <c r="M143" s="355"/>
      <c r="N143" s="356"/>
      <c r="O143" s="135" t="str">
        <f t="shared" si="72"/>
        <v/>
      </c>
      <c r="P143" s="357"/>
      <c r="Q143" s="358"/>
      <c r="R143" s="359"/>
      <c r="S143" s="135" t="str">
        <f t="shared" si="73"/>
        <v/>
      </c>
      <c r="T143" s="136" t="str">
        <f t="shared" si="74"/>
        <v/>
      </c>
      <c r="U143" s="137" t="str">
        <f t="shared" si="75"/>
        <v xml:space="preserve">   </v>
      </c>
      <c r="V143" s="138" t="str">
        <f>IF(E143=0," ",IF(E143="H",IF(H143&lt;2000,VLOOKUP(K143,[1]Minimas!$A$15:$F$29,6),IF(AND(H143&gt;1999,H143&lt;2003),VLOOKUP(K143,[1]Minimas!$A$15:$F$29,5),IF(AND(H143&gt;2002,H143&lt;2005),VLOOKUP(K143,[1]Minimas!$A$15:$F$29,4),IF(AND(H143&gt;2004,H143&lt;2007),VLOOKUP(K143,[1]Minimas!$A$15:$F$29,3),VLOOKUP(K143,[1]Minimas!$A$15:$F$29,2))))),IF(H143&lt;2000,VLOOKUP(K143,[1]Minimas!$G$15:$L$29,6),IF(AND(H143&gt;1999,H143&lt;2003),VLOOKUP(K143,[1]Minimas!$G$15:$FL$29,5),IF(AND(H143&gt;2002,H143&lt;2005),VLOOKUP(K143,[1]Minimas!$G$15:$L$29,4),IF(AND(H143&gt;2004,H143&lt;2007),VLOOKUP(K143,[1]Minimas!$G$15:$L$29,3),VLOOKUP(K143,[1]Minimas!$G$15:$L$29,2)))))))</f>
        <v xml:space="preserve"> </v>
      </c>
      <c r="W143" s="139" t="str">
        <f t="shared" si="76"/>
        <v/>
      </c>
      <c r="X143" s="98"/>
      <c r="Y143" s="96"/>
      <c r="Z143" s="129"/>
      <c r="AA143" s="132"/>
      <c r="AB143" s="103" t="e">
        <f>T143-HLOOKUP(V143,[1]Minimas!$C$3:$CD$12,2,FALSE)</f>
        <v>#VALUE!</v>
      </c>
      <c r="AC143" s="103" t="e">
        <f>T143-HLOOKUP(V143,[1]Minimas!$C$3:$CD$12,3,FALSE)</f>
        <v>#VALUE!</v>
      </c>
      <c r="AD143" s="103" t="e">
        <f>T143-HLOOKUP(V143,[1]Minimas!$C$3:$CD$12,4,FALSE)</f>
        <v>#VALUE!</v>
      </c>
      <c r="AE143" s="103" t="e">
        <f>T143-HLOOKUP(V143,[1]Minimas!$C$3:$CD$12,5,FALSE)</f>
        <v>#VALUE!</v>
      </c>
      <c r="AF143" s="103" t="e">
        <f>T143-HLOOKUP(V143,[1]Minimas!$C$3:$CD$12,6,FALSE)</f>
        <v>#VALUE!</v>
      </c>
      <c r="AG143" s="103" t="e">
        <f>T143-HLOOKUP(V143,[1]Minimas!$C$3:$CD$12,7,FALSE)</f>
        <v>#VALUE!</v>
      </c>
      <c r="AH143" s="103" t="e">
        <f>T143-HLOOKUP(V143,[1]Minimas!$C$3:$CD$12,8,FALSE)</f>
        <v>#VALUE!</v>
      </c>
      <c r="AI143" s="103" t="e">
        <f>T143-HLOOKUP(V143,[1]Minimas!$C$3:$CD$12,9,FALSE)</f>
        <v>#VALUE!</v>
      </c>
      <c r="AJ143" s="103" t="e">
        <f>T143-HLOOKUP(V143,[1]Minimas!$C$3:$CD$12,10,FALSE)</f>
        <v>#VALUE!</v>
      </c>
      <c r="AK143" s="104" t="str">
        <f t="shared" si="77"/>
        <v xml:space="preserve"> </v>
      </c>
      <c r="AL143" s="104"/>
      <c r="AM143" s="104" t="str">
        <f t="shared" si="78"/>
        <v xml:space="preserve"> </v>
      </c>
      <c r="AN143" s="104" t="str">
        <f t="shared" si="79"/>
        <v xml:space="preserve"> </v>
      </c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4"/>
      <c r="BS143" s="134"/>
      <c r="BT143" s="134"/>
      <c r="BU143" s="134"/>
      <c r="BV143" s="134"/>
      <c r="BW143" s="134"/>
      <c r="BX143" s="134"/>
      <c r="BY143" s="134"/>
      <c r="BZ143" s="134"/>
      <c r="CA143" s="134"/>
      <c r="CB143" s="134"/>
      <c r="CC143" s="134"/>
      <c r="CD143" s="134"/>
      <c r="CE143" s="134"/>
      <c r="CF143" s="134"/>
      <c r="CG143" s="134"/>
      <c r="CH143" s="134"/>
      <c r="CI143" s="134"/>
      <c r="CJ143" s="134"/>
      <c r="CK143" s="134"/>
      <c r="CL143" s="134"/>
      <c r="CM143" s="134"/>
      <c r="CN143" s="134"/>
      <c r="CO143" s="134"/>
      <c r="CP143" s="134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  <c r="DO143" s="134"/>
      <c r="DP143" s="134"/>
      <c r="DQ143" s="134"/>
      <c r="DR143" s="134"/>
      <c r="DS143" s="134"/>
      <c r="DT143" s="134"/>
    </row>
    <row r="144" spans="2:124" s="133" customFormat="1" ht="30" customHeight="1" x14ac:dyDescent="0.25">
      <c r="B144" s="92" t="s">
        <v>202</v>
      </c>
      <c r="C144" s="164"/>
      <c r="D144" s="93"/>
      <c r="E144" s="160"/>
      <c r="F144" s="94"/>
      <c r="G144" s="94"/>
      <c r="H144" s="131"/>
      <c r="I144" s="131"/>
      <c r="J144" s="163"/>
      <c r="K144" s="162"/>
      <c r="L144" s="237"/>
      <c r="M144" s="238"/>
      <c r="N144" s="239"/>
      <c r="O144" s="135" t="str">
        <f t="shared" si="72"/>
        <v/>
      </c>
      <c r="P144" s="344"/>
      <c r="Q144" s="345"/>
      <c r="R144" s="346"/>
      <c r="S144" s="135" t="str">
        <f t="shared" si="73"/>
        <v/>
      </c>
      <c r="T144" s="136" t="str">
        <f t="shared" si="74"/>
        <v/>
      </c>
      <c r="U144" s="137" t="str">
        <f t="shared" si="75"/>
        <v xml:space="preserve">   </v>
      </c>
      <c r="V144" s="138" t="str">
        <f>IF(E144=0," ",IF(E144="H",IF(H144&lt;2000,VLOOKUP(K144,[1]Minimas!$A$15:$F$29,6),IF(AND(H144&gt;1999,H144&lt;2003),VLOOKUP(K144,[1]Minimas!$A$15:$F$29,5),IF(AND(H144&gt;2002,H144&lt;2005),VLOOKUP(K144,[1]Minimas!$A$15:$F$29,4),IF(AND(H144&gt;2004,H144&lt;2007),VLOOKUP(K144,[1]Minimas!$A$15:$F$29,3),VLOOKUP(K144,[1]Minimas!$A$15:$F$29,2))))),IF(H144&lt;2000,VLOOKUP(K144,[1]Minimas!$G$15:$L$29,6),IF(AND(H144&gt;1999,H144&lt;2003),VLOOKUP(K144,[1]Minimas!$G$15:$FL$29,5),IF(AND(H144&gt;2002,H144&lt;2005),VLOOKUP(K144,[1]Minimas!$G$15:$L$29,4),IF(AND(H144&gt;2004,H144&lt;2007),VLOOKUP(K144,[1]Minimas!$G$15:$L$29,3),VLOOKUP(K144,[1]Minimas!$G$15:$L$29,2)))))))</f>
        <v xml:space="preserve"> </v>
      </c>
      <c r="W144" s="139" t="str">
        <f t="shared" si="76"/>
        <v/>
      </c>
      <c r="X144" s="98"/>
      <c r="Y144" s="96"/>
      <c r="Z144" s="129"/>
      <c r="AA144" s="132"/>
      <c r="AB144" s="103" t="e">
        <f>T144-HLOOKUP(V144,[1]Minimas!$C$3:$CD$12,2,FALSE)</f>
        <v>#VALUE!</v>
      </c>
      <c r="AC144" s="103" t="e">
        <f>T144-HLOOKUP(V144,[1]Minimas!$C$3:$CD$12,3,FALSE)</f>
        <v>#VALUE!</v>
      </c>
      <c r="AD144" s="103" t="e">
        <f>T144-HLOOKUP(V144,[1]Minimas!$C$3:$CD$12,4,FALSE)</f>
        <v>#VALUE!</v>
      </c>
      <c r="AE144" s="103" t="e">
        <f>T144-HLOOKUP(V144,[1]Minimas!$C$3:$CD$12,5,FALSE)</f>
        <v>#VALUE!</v>
      </c>
      <c r="AF144" s="103" t="e">
        <f>T144-HLOOKUP(V144,[1]Minimas!$C$3:$CD$12,6,FALSE)</f>
        <v>#VALUE!</v>
      </c>
      <c r="AG144" s="103" t="e">
        <f>T144-HLOOKUP(V144,[1]Minimas!$C$3:$CD$12,7,FALSE)</f>
        <v>#VALUE!</v>
      </c>
      <c r="AH144" s="103" t="e">
        <f>T144-HLOOKUP(V144,[1]Minimas!$C$3:$CD$12,8,FALSE)</f>
        <v>#VALUE!</v>
      </c>
      <c r="AI144" s="103" t="e">
        <f>T144-HLOOKUP(V144,[1]Minimas!$C$3:$CD$12,9,FALSE)</f>
        <v>#VALUE!</v>
      </c>
      <c r="AJ144" s="103" t="e">
        <f>T144-HLOOKUP(V144,[1]Minimas!$C$3:$CD$12,10,FALSE)</f>
        <v>#VALUE!</v>
      </c>
      <c r="AK144" s="104" t="str">
        <f t="shared" si="77"/>
        <v xml:space="preserve"> </v>
      </c>
      <c r="AL144" s="104"/>
      <c r="AM144" s="104" t="str">
        <f t="shared" si="78"/>
        <v xml:space="preserve"> </v>
      </c>
      <c r="AN144" s="104" t="str">
        <f t="shared" si="79"/>
        <v xml:space="preserve"> </v>
      </c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134"/>
      <c r="DF144" s="134"/>
      <c r="DG144" s="134"/>
      <c r="DH144" s="134"/>
      <c r="DI144" s="134"/>
      <c r="DJ144" s="134"/>
      <c r="DK144" s="134"/>
      <c r="DL144" s="134"/>
      <c r="DM144" s="134"/>
      <c r="DN144" s="134"/>
      <c r="DO144" s="134"/>
      <c r="DP144" s="134"/>
      <c r="DQ144" s="134"/>
      <c r="DR144" s="134"/>
      <c r="DS144" s="134"/>
      <c r="DT144" s="134"/>
    </row>
    <row r="145" spans="2:124" s="133" customFormat="1" ht="30" customHeight="1" x14ac:dyDescent="0.25">
      <c r="B145" s="92" t="s">
        <v>202</v>
      </c>
      <c r="C145" s="164"/>
      <c r="D145" s="93"/>
      <c r="E145" s="160"/>
      <c r="F145" s="94"/>
      <c r="G145" s="94"/>
      <c r="H145" s="131"/>
      <c r="I145" s="131"/>
      <c r="J145" s="163"/>
      <c r="K145" s="162"/>
      <c r="L145" s="237"/>
      <c r="M145" s="238"/>
      <c r="N145" s="239"/>
      <c r="O145" s="135" t="str">
        <f t="shared" si="72"/>
        <v/>
      </c>
      <c r="P145" s="344"/>
      <c r="Q145" s="345"/>
      <c r="R145" s="346"/>
      <c r="S145" s="135" t="str">
        <f t="shared" si="73"/>
        <v/>
      </c>
      <c r="T145" s="136" t="str">
        <f t="shared" si="74"/>
        <v/>
      </c>
      <c r="U145" s="137" t="str">
        <f t="shared" si="75"/>
        <v xml:space="preserve">   </v>
      </c>
      <c r="V145" s="138" t="str">
        <f>IF(E145=0," ",IF(E145="H",IF(H145&lt;2000,VLOOKUP(K145,[1]Minimas!$A$15:$F$29,6),IF(AND(H145&gt;1999,H145&lt;2003),VLOOKUP(K145,[1]Minimas!$A$15:$F$29,5),IF(AND(H145&gt;2002,H145&lt;2005),VLOOKUP(K145,[1]Minimas!$A$15:$F$29,4),IF(AND(H145&gt;2004,H145&lt;2007),VLOOKUP(K145,[1]Minimas!$A$15:$F$29,3),VLOOKUP(K145,[1]Minimas!$A$15:$F$29,2))))),IF(H145&lt;2000,VLOOKUP(K145,[1]Minimas!$G$15:$L$29,6),IF(AND(H145&gt;1999,H145&lt;2003),VLOOKUP(K145,[1]Minimas!$G$15:$FL$29,5),IF(AND(H145&gt;2002,H145&lt;2005),VLOOKUP(K145,[1]Minimas!$G$15:$L$29,4),IF(AND(H145&gt;2004,H145&lt;2007),VLOOKUP(K145,[1]Minimas!$G$15:$L$29,3),VLOOKUP(K145,[1]Minimas!$G$15:$L$29,2)))))))</f>
        <v xml:space="preserve"> </v>
      </c>
      <c r="W145" s="139" t="str">
        <f t="shared" si="76"/>
        <v/>
      </c>
      <c r="X145" s="98"/>
      <c r="Y145" s="96"/>
      <c r="Z145" s="129"/>
      <c r="AA145" s="132"/>
      <c r="AB145" s="103" t="e">
        <f>T145-HLOOKUP(V145,[1]Minimas!$C$3:$CD$12,2,FALSE)</f>
        <v>#VALUE!</v>
      </c>
      <c r="AC145" s="103" t="e">
        <f>T145-HLOOKUP(V145,[1]Minimas!$C$3:$CD$12,3,FALSE)</f>
        <v>#VALUE!</v>
      </c>
      <c r="AD145" s="103" t="e">
        <f>T145-HLOOKUP(V145,[1]Minimas!$C$3:$CD$12,4,FALSE)</f>
        <v>#VALUE!</v>
      </c>
      <c r="AE145" s="103" t="e">
        <f>T145-HLOOKUP(V145,[1]Minimas!$C$3:$CD$12,5,FALSE)</f>
        <v>#VALUE!</v>
      </c>
      <c r="AF145" s="103" t="e">
        <f>T145-HLOOKUP(V145,[1]Minimas!$C$3:$CD$12,6,FALSE)</f>
        <v>#VALUE!</v>
      </c>
      <c r="AG145" s="103" t="e">
        <f>T145-HLOOKUP(V145,[1]Minimas!$C$3:$CD$12,7,FALSE)</f>
        <v>#VALUE!</v>
      </c>
      <c r="AH145" s="103" t="e">
        <f>T145-HLOOKUP(V145,[1]Minimas!$C$3:$CD$12,8,FALSE)</f>
        <v>#VALUE!</v>
      </c>
      <c r="AI145" s="103" t="e">
        <f>T145-HLOOKUP(V145,[1]Minimas!$C$3:$CD$12,9,FALSE)</f>
        <v>#VALUE!</v>
      </c>
      <c r="AJ145" s="103" t="e">
        <f>T145-HLOOKUP(V145,[1]Minimas!$C$3:$CD$12,10,FALSE)</f>
        <v>#VALUE!</v>
      </c>
      <c r="AK145" s="104" t="str">
        <f t="shared" si="77"/>
        <v xml:space="preserve"> </v>
      </c>
      <c r="AL145" s="104"/>
      <c r="AM145" s="104" t="str">
        <f t="shared" si="78"/>
        <v xml:space="preserve"> </v>
      </c>
      <c r="AN145" s="104" t="str">
        <f t="shared" si="79"/>
        <v xml:space="preserve"> </v>
      </c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4"/>
      <c r="BX145" s="134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4"/>
      <c r="CP145" s="134"/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134"/>
      <c r="DF145" s="134"/>
      <c r="DG145" s="134"/>
      <c r="DH145" s="134"/>
      <c r="DI145" s="134"/>
      <c r="DJ145" s="134"/>
      <c r="DK145" s="134"/>
      <c r="DL145" s="134"/>
      <c r="DM145" s="134"/>
      <c r="DN145" s="134"/>
      <c r="DO145" s="134"/>
      <c r="DP145" s="134"/>
      <c r="DQ145" s="134"/>
      <c r="DR145" s="134"/>
      <c r="DS145" s="134"/>
      <c r="DT145" s="134"/>
    </row>
    <row r="146" spans="2:124" s="133" customFormat="1" ht="30" customHeight="1" x14ac:dyDescent="0.25">
      <c r="B146" s="92" t="s">
        <v>202</v>
      </c>
      <c r="C146" s="164"/>
      <c r="D146" s="93"/>
      <c r="E146" s="160"/>
      <c r="F146" s="94"/>
      <c r="G146" s="94"/>
      <c r="H146" s="131"/>
      <c r="I146" s="131"/>
      <c r="J146" s="163"/>
      <c r="K146" s="162"/>
      <c r="L146" s="354"/>
      <c r="M146" s="355"/>
      <c r="N146" s="356"/>
      <c r="O146" s="135" t="str">
        <f t="shared" si="72"/>
        <v/>
      </c>
      <c r="P146" s="357"/>
      <c r="Q146" s="358"/>
      <c r="R146" s="359"/>
      <c r="S146" s="135" t="str">
        <f t="shared" si="73"/>
        <v/>
      </c>
      <c r="T146" s="136" t="str">
        <f t="shared" si="74"/>
        <v/>
      </c>
      <c r="U146" s="137" t="str">
        <f t="shared" si="75"/>
        <v xml:space="preserve">   </v>
      </c>
      <c r="V146" s="138" t="str">
        <f>IF(E146=0," ",IF(E146="H",IF(H146&lt;2000,VLOOKUP(K146,[1]Minimas!$A$15:$F$29,6),IF(AND(H146&gt;1999,H146&lt;2003),VLOOKUP(K146,[1]Minimas!$A$15:$F$29,5),IF(AND(H146&gt;2002,H146&lt;2005),VLOOKUP(K146,[1]Minimas!$A$15:$F$29,4),IF(AND(H146&gt;2004,H146&lt;2007),VLOOKUP(K146,[1]Minimas!$A$15:$F$29,3),VLOOKUP(K146,[1]Minimas!$A$15:$F$29,2))))),IF(H146&lt;2000,VLOOKUP(K146,[1]Minimas!$G$15:$L$29,6),IF(AND(H146&gt;1999,H146&lt;2003),VLOOKUP(K146,[1]Minimas!$G$15:$FL$29,5),IF(AND(H146&gt;2002,H146&lt;2005),VLOOKUP(K146,[1]Minimas!$G$15:$L$29,4),IF(AND(H146&gt;2004,H146&lt;2007),VLOOKUP(K146,[1]Minimas!$G$15:$L$29,3),VLOOKUP(K146,[1]Minimas!$G$15:$L$29,2)))))))</f>
        <v xml:space="preserve"> </v>
      </c>
      <c r="W146" s="139" t="str">
        <f t="shared" si="76"/>
        <v/>
      </c>
      <c r="X146" s="98"/>
      <c r="Y146" s="96"/>
      <c r="Z146" s="129"/>
      <c r="AA146" s="132"/>
      <c r="AB146" s="103" t="e">
        <f>T146-HLOOKUP(V146,[1]Minimas!$C$3:$CD$12,2,FALSE)</f>
        <v>#VALUE!</v>
      </c>
      <c r="AC146" s="103" t="e">
        <f>T146-HLOOKUP(V146,[1]Minimas!$C$3:$CD$12,3,FALSE)</f>
        <v>#VALUE!</v>
      </c>
      <c r="AD146" s="103" t="e">
        <f>T146-HLOOKUP(V146,[1]Minimas!$C$3:$CD$12,4,FALSE)</f>
        <v>#VALUE!</v>
      </c>
      <c r="AE146" s="103" t="e">
        <f>T146-HLOOKUP(V146,[1]Minimas!$C$3:$CD$12,5,FALSE)</f>
        <v>#VALUE!</v>
      </c>
      <c r="AF146" s="103" t="e">
        <f>T146-HLOOKUP(V146,[1]Minimas!$C$3:$CD$12,6,FALSE)</f>
        <v>#VALUE!</v>
      </c>
      <c r="AG146" s="103" t="e">
        <f>T146-HLOOKUP(V146,[1]Minimas!$C$3:$CD$12,7,FALSE)</f>
        <v>#VALUE!</v>
      </c>
      <c r="AH146" s="103" t="e">
        <f>T146-HLOOKUP(V146,[1]Minimas!$C$3:$CD$12,8,FALSE)</f>
        <v>#VALUE!</v>
      </c>
      <c r="AI146" s="103" t="e">
        <f>T146-HLOOKUP(V146,[1]Minimas!$C$3:$CD$12,9,FALSE)</f>
        <v>#VALUE!</v>
      </c>
      <c r="AJ146" s="103" t="e">
        <f>T146-HLOOKUP(V146,[1]Minimas!$C$3:$CD$12,10,FALSE)</f>
        <v>#VALUE!</v>
      </c>
      <c r="AK146" s="104" t="str">
        <f t="shared" si="77"/>
        <v xml:space="preserve"> </v>
      </c>
      <c r="AL146" s="104"/>
      <c r="AM146" s="104" t="str">
        <f t="shared" si="78"/>
        <v xml:space="preserve"> </v>
      </c>
      <c r="AN146" s="104" t="str">
        <f t="shared" si="79"/>
        <v xml:space="preserve"> </v>
      </c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  <c r="BR146" s="134"/>
      <c r="BS146" s="134"/>
      <c r="BT146" s="134"/>
      <c r="BU146" s="134"/>
      <c r="BV146" s="134"/>
      <c r="BW146" s="134"/>
      <c r="BX146" s="134"/>
      <c r="BY146" s="134"/>
      <c r="BZ146" s="134"/>
      <c r="CA146" s="134"/>
      <c r="CB146" s="134"/>
      <c r="CC146" s="134"/>
      <c r="CD146" s="134"/>
      <c r="CE146" s="134"/>
      <c r="CF146" s="134"/>
      <c r="CG146" s="134"/>
      <c r="CH146" s="134"/>
      <c r="CI146" s="134"/>
      <c r="CJ146" s="134"/>
      <c r="CK146" s="134"/>
      <c r="CL146" s="134"/>
      <c r="CM146" s="134"/>
      <c r="CN146" s="134"/>
      <c r="CO146" s="134"/>
      <c r="CP146" s="134"/>
      <c r="CQ146" s="134"/>
      <c r="CR146" s="134"/>
      <c r="CS146" s="134"/>
      <c r="CT146" s="134"/>
      <c r="CU146" s="134"/>
      <c r="CV146" s="134"/>
      <c r="CW146" s="134"/>
      <c r="CX146" s="134"/>
      <c r="CY146" s="134"/>
      <c r="CZ146" s="134"/>
      <c r="DA146" s="134"/>
      <c r="DB146" s="134"/>
      <c r="DC146" s="134"/>
      <c r="DD146" s="134"/>
      <c r="DE146" s="134"/>
      <c r="DF146" s="134"/>
      <c r="DG146" s="134"/>
      <c r="DH146" s="134"/>
      <c r="DI146" s="134"/>
      <c r="DJ146" s="134"/>
      <c r="DK146" s="134"/>
      <c r="DL146" s="134"/>
      <c r="DM146" s="134"/>
      <c r="DN146" s="134"/>
      <c r="DO146" s="134"/>
      <c r="DP146" s="134"/>
      <c r="DQ146" s="134"/>
      <c r="DR146" s="134"/>
      <c r="DS146" s="134"/>
      <c r="DT146" s="134"/>
    </row>
    <row r="147" spans="2:124" s="133" customFormat="1" ht="30" customHeight="1" x14ac:dyDescent="0.25">
      <c r="B147" s="92" t="s">
        <v>202</v>
      </c>
      <c r="C147" s="164"/>
      <c r="D147" s="93"/>
      <c r="E147" s="160"/>
      <c r="F147" s="94"/>
      <c r="G147" s="94"/>
      <c r="H147" s="131"/>
      <c r="I147" s="131"/>
      <c r="J147" s="163"/>
      <c r="K147" s="162"/>
      <c r="L147" s="237"/>
      <c r="M147" s="238"/>
      <c r="N147" s="239"/>
      <c r="O147" s="135" t="str">
        <f t="shared" si="72"/>
        <v/>
      </c>
      <c r="P147" s="344"/>
      <c r="Q147" s="345"/>
      <c r="R147" s="346"/>
      <c r="S147" s="135" t="str">
        <f t="shared" si="73"/>
        <v/>
      </c>
      <c r="T147" s="136" t="str">
        <f t="shared" si="74"/>
        <v/>
      </c>
      <c r="U147" s="137" t="str">
        <f t="shared" si="75"/>
        <v xml:space="preserve">   </v>
      </c>
      <c r="V147" s="138" t="str">
        <f>IF(E147=0," ",IF(E147="H",IF(H147&lt;2000,VLOOKUP(K147,[1]Minimas!$A$15:$F$29,6),IF(AND(H147&gt;1999,H147&lt;2003),VLOOKUP(K147,[1]Minimas!$A$15:$F$29,5),IF(AND(H147&gt;2002,H147&lt;2005),VLOOKUP(K147,[1]Minimas!$A$15:$F$29,4),IF(AND(H147&gt;2004,H147&lt;2007),VLOOKUP(K147,[1]Minimas!$A$15:$F$29,3),VLOOKUP(K147,[1]Minimas!$A$15:$F$29,2))))),IF(H147&lt;2000,VLOOKUP(K147,[1]Minimas!$G$15:$L$29,6),IF(AND(H147&gt;1999,H147&lt;2003),VLOOKUP(K147,[1]Minimas!$G$15:$FL$29,5),IF(AND(H147&gt;2002,H147&lt;2005),VLOOKUP(K147,[1]Minimas!$G$15:$L$29,4),IF(AND(H147&gt;2004,H147&lt;2007),VLOOKUP(K147,[1]Minimas!$G$15:$L$29,3),VLOOKUP(K147,[1]Minimas!$G$15:$L$29,2)))))))</f>
        <v xml:space="preserve"> </v>
      </c>
      <c r="W147" s="139" t="str">
        <f t="shared" si="76"/>
        <v/>
      </c>
      <c r="X147" s="98"/>
      <c r="Y147" s="96"/>
      <c r="Z147" s="129"/>
      <c r="AA147" s="132"/>
      <c r="AB147" s="103" t="e">
        <f>T147-HLOOKUP(V147,[1]Minimas!$C$3:$CD$12,2,FALSE)</f>
        <v>#VALUE!</v>
      </c>
      <c r="AC147" s="103" t="e">
        <f>T147-HLOOKUP(V147,[1]Minimas!$C$3:$CD$12,3,FALSE)</f>
        <v>#VALUE!</v>
      </c>
      <c r="AD147" s="103" t="e">
        <f>T147-HLOOKUP(V147,[1]Minimas!$C$3:$CD$12,4,FALSE)</f>
        <v>#VALUE!</v>
      </c>
      <c r="AE147" s="103" t="e">
        <f>T147-HLOOKUP(V147,[1]Minimas!$C$3:$CD$12,5,FALSE)</f>
        <v>#VALUE!</v>
      </c>
      <c r="AF147" s="103" t="e">
        <f>T147-HLOOKUP(V147,[1]Minimas!$C$3:$CD$12,6,FALSE)</f>
        <v>#VALUE!</v>
      </c>
      <c r="AG147" s="103" t="e">
        <f>T147-HLOOKUP(V147,[1]Minimas!$C$3:$CD$12,7,FALSE)</f>
        <v>#VALUE!</v>
      </c>
      <c r="AH147" s="103" t="e">
        <f>T147-HLOOKUP(V147,[1]Minimas!$C$3:$CD$12,8,FALSE)</f>
        <v>#VALUE!</v>
      </c>
      <c r="AI147" s="103" t="e">
        <f>T147-HLOOKUP(V147,[1]Minimas!$C$3:$CD$12,9,FALSE)</f>
        <v>#VALUE!</v>
      </c>
      <c r="AJ147" s="103" t="e">
        <f>T147-HLOOKUP(V147,[1]Minimas!$C$3:$CD$12,10,FALSE)</f>
        <v>#VALUE!</v>
      </c>
      <c r="AK147" s="104" t="str">
        <f t="shared" si="77"/>
        <v xml:space="preserve"> </v>
      </c>
      <c r="AL147" s="104"/>
      <c r="AM147" s="104" t="str">
        <f t="shared" si="78"/>
        <v xml:space="preserve"> </v>
      </c>
      <c r="AN147" s="104" t="str">
        <f t="shared" si="79"/>
        <v xml:space="preserve"> </v>
      </c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4"/>
      <c r="BQ147" s="134"/>
      <c r="BR147" s="134"/>
      <c r="BS147" s="134"/>
      <c r="BT147" s="134"/>
      <c r="BU147" s="134"/>
      <c r="BV147" s="134"/>
      <c r="BW147" s="134"/>
      <c r="BX147" s="134"/>
      <c r="BY147" s="134"/>
      <c r="BZ147" s="134"/>
      <c r="CA147" s="134"/>
      <c r="CB147" s="134"/>
      <c r="CC147" s="134"/>
      <c r="CD147" s="134"/>
      <c r="CE147" s="134"/>
      <c r="CF147" s="134"/>
      <c r="CG147" s="134"/>
      <c r="CH147" s="134"/>
      <c r="CI147" s="134"/>
      <c r="CJ147" s="134"/>
      <c r="CK147" s="134"/>
      <c r="CL147" s="134"/>
      <c r="CM147" s="134"/>
      <c r="CN147" s="134"/>
      <c r="CO147" s="134"/>
      <c r="CP147" s="134"/>
      <c r="CQ147" s="134"/>
      <c r="CR147" s="134"/>
      <c r="CS147" s="134"/>
      <c r="CT147" s="134"/>
      <c r="CU147" s="134"/>
      <c r="CV147" s="134"/>
      <c r="CW147" s="134"/>
      <c r="CX147" s="134"/>
      <c r="CY147" s="134"/>
      <c r="CZ147" s="134"/>
      <c r="DA147" s="134"/>
      <c r="DB147" s="134"/>
      <c r="DC147" s="134"/>
      <c r="DD147" s="134"/>
      <c r="DE147" s="134"/>
      <c r="DF147" s="134"/>
      <c r="DG147" s="134"/>
      <c r="DH147" s="134"/>
      <c r="DI147" s="134"/>
      <c r="DJ147" s="134"/>
      <c r="DK147" s="134"/>
      <c r="DL147" s="134"/>
      <c r="DM147" s="134"/>
      <c r="DN147" s="134"/>
      <c r="DO147" s="134"/>
      <c r="DP147" s="134"/>
      <c r="DQ147" s="134"/>
      <c r="DR147" s="134"/>
      <c r="DS147" s="134"/>
      <c r="DT147" s="134"/>
    </row>
    <row r="148" spans="2:124" s="133" customFormat="1" ht="30" customHeight="1" x14ac:dyDescent="0.25">
      <c r="B148" s="92" t="s">
        <v>202</v>
      </c>
      <c r="C148" s="164"/>
      <c r="D148" s="93"/>
      <c r="E148" s="160"/>
      <c r="F148" s="94"/>
      <c r="G148" s="94"/>
      <c r="H148" s="131"/>
      <c r="I148" s="131"/>
      <c r="J148" s="163"/>
      <c r="K148" s="162"/>
      <c r="L148" s="237"/>
      <c r="M148" s="238"/>
      <c r="N148" s="239"/>
      <c r="O148" s="135" t="str">
        <f t="shared" si="72"/>
        <v/>
      </c>
      <c r="P148" s="344"/>
      <c r="Q148" s="345"/>
      <c r="R148" s="346"/>
      <c r="S148" s="135" t="str">
        <f t="shared" si="73"/>
        <v/>
      </c>
      <c r="T148" s="136" t="str">
        <f t="shared" si="74"/>
        <v/>
      </c>
      <c r="U148" s="137" t="str">
        <f t="shared" si="75"/>
        <v xml:space="preserve">   </v>
      </c>
      <c r="V148" s="138" t="str">
        <f>IF(E148=0," ",IF(E148="H",IF(H148&lt;2000,VLOOKUP(K148,[1]Minimas!$A$15:$F$29,6),IF(AND(H148&gt;1999,H148&lt;2003),VLOOKUP(K148,[1]Minimas!$A$15:$F$29,5),IF(AND(H148&gt;2002,H148&lt;2005),VLOOKUP(K148,[1]Minimas!$A$15:$F$29,4),IF(AND(H148&gt;2004,H148&lt;2007),VLOOKUP(K148,[1]Minimas!$A$15:$F$29,3),VLOOKUP(K148,[1]Minimas!$A$15:$F$29,2))))),IF(H148&lt;2000,VLOOKUP(K148,[1]Minimas!$G$15:$L$29,6),IF(AND(H148&gt;1999,H148&lt;2003),VLOOKUP(K148,[1]Minimas!$G$15:$FL$29,5),IF(AND(H148&gt;2002,H148&lt;2005),VLOOKUP(K148,[1]Minimas!$G$15:$L$29,4),IF(AND(H148&gt;2004,H148&lt;2007),VLOOKUP(K148,[1]Minimas!$G$15:$L$29,3),VLOOKUP(K148,[1]Minimas!$G$15:$L$29,2)))))))</f>
        <v xml:space="preserve"> </v>
      </c>
      <c r="W148" s="139" t="str">
        <f t="shared" si="76"/>
        <v/>
      </c>
      <c r="X148" s="98"/>
      <c r="Y148" s="96"/>
      <c r="Z148" s="129"/>
      <c r="AA148" s="132"/>
      <c r="AB148" s="103" t="e">
        <f>T148-HLOOKUP(V148,[1]Minimas!$C$3:$CD$12,2,FALSE)</f>
        <v>#VALUE!</v>
      </c>
      <c r="AC148" s="103" t="e">
        <f>T148-HLOOKUP(V148,[1]Minimas!$C$3:$CD$12,3,FALSE)</f>
        <v>#VALUE!</v>
      </c>
      <c r="AD148" s="103" t="e">
        <f>T148-HLOOKUP(V148,[1]Minimas!$C$3:$CD$12,4,FALSE)</f>
        <v>#VALUE!</v>
      </c>
      <c r="AE148" s="103" t="e">
        <f>T148-HLOOKUP(V148,[1]Minimas!$C$3:$CD$12,5,FALSE)</f>
        <v>#VALUE!</v>
      </c>
      <c r="AF148" s="103" t="e">
        <f>T148-HLOOKUP(V148,[1]Minimas!$C$3:$CD$12,6,FALSE)</f>
        <v>#VALUE!</v>
      </c>
      <c r="AG148" s="103" t="e">
        <f>T148-HLOOKUP(V148,[1]Minimas!$C$3:$CD$12,7,FALSE)</f>
        <v>#VALUE!</v>
      </c>
      <c r="AH148" s="103" t="e">
        <f>T148-HLOOKUP(V148,[1]Minimas!$C$3:$CD$12,8,FALSE)</f>
        <v>#VALUE!</v>
      </c>
      <c r="AI148" s="103" t="e">
        <f>T148-HLOOKUP(V148,[1]Minimas!$C$3:$CD$12,9,FALSE)</f>
        <v>#VALUE!</v>
      </c>
      <c r="AJ148" s="103" t="e">
        <f>T148-HLOOKUP(V148,[1]Minimas!$C$3:$CD$12,10,FALSE)</f>
        <v>#VALUE!</v>
      </c>
      <c r="AK148" s="104" t="str">
        <f t="shared" si="77"/>
        <v xml:space="preserve"> </v>
      </c>
      <c r="AL148" s="104"/>
      <c r="AM148" s="104" t="str">
        <f t="shared" si="78"/>
        <v xml:space="preserve"> </v>
      </c>
      <c r="AN148" s="104" t="str">
        <f t="shared" si="79"/>
        <v xml:space="preserve"> </v>
      </c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134"/>
      <c r="BQ148" s="134"/>
      <c r="BR148" s="134"/>
      <c r="BS148" s="134"/>
      <c r="BT148" s="134"/>
      <c r="BU148" s="134"/>
      <c r="BV148" s="134"/>
      <c r="BW148" s="134"/>
      <c r="BX148" s="134"/>
      <c r="BY148" s="134"/>
      <c r="BZ148" s="134"/>
      <c r="CA148" s="134"/>
      <c r="CB148" s="134"/>
      <c r="CC148" s="134"/>
      <c r="CD148" s="134"/>
      <c r="CE148" s="134"/>
      <c r="CF148" s="134"/>
      <c r="CG148" s="134"/>
      <c r="CH148" s="134"/>
      <c r="CI148" s="134"/>
      <c r="CJ148" s="134"/>
      <c r="CK148" s="134"/>
      <c r="CL148" s="134"/>
      <c r="CM148" s="134"/>
      <c r="CN148" s="134"/>
      <c r="CO148" s="134"/>
      <c r="CP148" s="134"/>
      <c r="CQ148" s="134"/>
      <c r="CR148" s="134"/>
      <c r="CS148" s="134"/>
      <c r="CT148" s="134"/>
      <c r="CU148" s="134"/>
      <c r="CV148" s="134"/>
      <c r="CW148" s="134"/>
      <c r="CX148" s="134"/>
      <c r="CY148" s="134"/>
      <c r="CZ148" s="134"/>
      <c r="DA148" s="134"/>
      <c r="DB148" s="134"/>
      <c r="DC148" s="134"/>
      <c r="DD148" s="134"/>
      <c r="DE148" s="134"/>
      <c r="DF148" s="134"/>
      <c r="DG148" s="134"/>
      <c r="DH148" s="134"/>
      <c r="DI148" s="134"/>
      <c r="DJ148" s="134"/>
      <c r="DK148" s="134"/>
      <c r="DL148" s="134"/>
      <c r="DM148" s="134"/>
      <c r="DN148" s="134"/>
      <c r="DO148" s="134"/>
      <c r="DP148" s="134"/>
      <c r="DQ148" s="134"/>
      <c r="DR148" s="134"/>
      <c r="DS148" s="134"/>
      <c r="DT148" s="134"/>
    </row>
    <row r="149" spans="2:124" s="133" customFormat="1" ht="30" customHeight="1" x14ac:dyDescent="0.25">
      <c r="B149" s="92" t="s">
        <v>202</v>
      </c>
      <c r="C149" s="164"/>
      <c r="D149" s="93"/>
      <c r="E149" s="160"/>
      <c r="F149" s="94"/>
      <c r="G149" s="94"/>
      <c r="H149" s="131"/>
      <c r="I149" s="131"/>
      <c r="J149" s="163"/>
      <c r="K149" s="162"/>
      <c r="L149" s="354"/>
      <c r="M149" s="355"/>
      <c r="N149" s="356"/>
      <c r="O149" s="135" t="str">
        <f t="shared" si="72"/>
        <v/>
      </c>
      <c r="P149" s="357"/>
      <c r="Q149" s="358"/>
      <c r="R149" s="359"/>
      <c r="S149" s="135" t="str">
        <f t="shared" si="73"/>
        <v/>
      </c>
      <c r="T149" s="136" t="str">
        <f t="shared" si="74"/>
        <v/>
      </c>
      <c r="U149" s="137" t="str">
        <f t="shared" si="75"/>
        <v xml:space="preserve">   </v>
      </c>
      <c r="V149" s="138" t="str">
        <f>IF(E149=0," ",IF(E149="H",IF(H149&lt;2000,VLOOKUP(K149,[1]Minimas!$A$15:$F$29,6),IF(AND(H149&gt;1999,H149&lt;2003),VLOOKUP(K149,[1]Minimas!$A$15:$F$29,5),IF(AND(H149&gt;2002,H149&lt;2005),VLOOKUP(K149,[1]Minimas!$A$15:$F$29,4),IF(AND(H149&gt;2004,H149&lt;2007),VLOOKUP(K149,[1]Minimas!$A$15:$F$29,3),VLOOKUP(K149,[1]Minimas!$A$15:$F$29,2))))),IF(H149&lt;2000,VLOOKUP(K149,[1]Minimas!$G$15:$L$29,6),IF(AND(H149&gt;1999,H149&lt;2003),VLOOKUP(K149,[1]Minimas!$G$15:$FL$29,5),IF(AND(H149&gt;2002,H149&lt;2005),VLOOKUP(K149,[1]Minimas!$G$15:$L$29,4),IF(AND(H149&gt;2004,H149&lt;2007),VLOOKUP(K149,[1]Minimas!$G$15:$L$29,3),VLOOKUP(K149,[1]Minimas!$G$15:$L$29,2)))))))</f>
        <v xml:space="preserve"> </v>
      </c>
      <c r="W149" s="139" t="str">
        <f t="shared" si="76"/>
        <v/>
      </c>
      <c r="X149" s="98"/>
      <c r="Y149" s="96"/>
      <c r="Z149" s="129"/>
      <c r="AA149" s="132"/>
      <c r="AB149" s="103" t="e">
        <f>T149-HLOOKUP(V149,[1]Minimas!$C$3:$CD$12,2,FALSE)</f>
        <v>#VALUE!</v>
      </c>
      <c r="AC149" s="103" t="e">
        <f>T149-HLOOKUP(V149,[1]Minimas!$C$3:$CD$12,3,FALSE)</f>
        <v>#VALUE!</v>
      </c>
      <c r="AD149" s="103" t="e">
        <f>T149-HLOOKUP(V149,[1]Minimas!$C$3:$CD$12,4,FALSE)</f>
        <v>#VALUE!</v>
      </c>
      <c r="AE149" s="103" t="e">
        <f>T149-HLOOKUP(V149,[1]Minimas!$C$3:$CD$12,5,FALSE)</f>
        <v>#VALUE!</v>
      </c>
      <c r="AF149" s="103" t="e">
        <f>T149-HLOOKUP(V149,[1]Minimas!$C$3:$CD$12,6,FALSE)</f>
        <v>#VALUE!</v>
      </c>
      <c r="AG149" s="103" t="e">
        <f>T149-HLOOKUP(V149,[1]Minimas!$C$3:$CD$12,7,FALSE)</f>
        <v>#VALUE!</v>
      </c>
      <c r="AH149" s="103" t="e">
        <f>T149-HLOOKUP(V149,[1]Minimas!$C$3:$CD$12,8,FALSE)</f>
        <v>#VALUE!</v>
      </c>
      <c r="AI149" s="103" t="e">
        <f>T149-HLOOKUP(V149,[1]Minimas!$C$3:$CD$12,9,FALSE)</f>
        <v>#VALUE!</v>
      </c>
      <c r="AJ149" s="103" t="e">
        <f>T149-HLOOKUP(V149,[1]Minimas!$C$3:$CD$12,10,FALSE)</f>
        <v>#VALUE!</v>
      </c>
      <c r="AK149" s="104" t="str">
        <f t="shared" si="77"/>
        <v xml:space="preserve"> </v>
      </c>
      <c r="AL149" s="104"/>
      <c r="AM149" s="104" t="str">
        <f t="shared" si="78"/>
        <v xml:space="preserve"> </v>
      </c>
      <c r="AN149" s="104" t="str">
        <f t="shared" si="79"/>
        <v xml:space="preserve"> </v>
      </c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134"/>
      <c r="BQ149" s="134"/>
      <c r="BR149" s="134"/>
      <c r="BS149" s="134"/>
      <c r="BT149" s="134"/>
      <c r="BU149" s="134"/>
      <c r="BV149" s="134"/>
      <c r="BW149" s="134"/>
      <c r="BX149" s="134"/>
      <c r="BY149" s="134"/>
      <c r="BZ149" s="134"/>
      <c r="CA149" s="134"/>
      <c r="CB149" s="134"/>
      <c r="CC149" s="134"/>
      <c r="CD149" s="134"/>
      <c r="CE149" s="134"/>
      <c r="CF149" s="134"/>
      <c r="CG149" s="134"/>
      <c r="CH149" s="134"/>
      <c r="CI149" s="134"/>
      <c r="CJ149" s="134"/>
      <c r="CK149" s="134"/>
      <c r="CL149" s="134"/>
      <c r="CM149" s="134"/>
      <c r="CN149" s="134"/>
      <c r="CO149" s="134"/>
      <c r="CP149" s="134"/>
      <c r="CQ149" s="134"/>
      <c r="CR149" s="134"/>
      <c r="CS149" s="134"/>
      <c r="CT149" s="134"/>
      <c r="CU149" s="134"/>
      <c r="CV149" s="134"/>
      <c r="CW149" s="134"/>
      <c r="CX149" s="134"/>
      <c r="CY149" s="134"/>
      <c r="CZ149" s="134"/>
      <c r="DA149" s="134"/>
      <c r="DB149" s="134"/>
      <c r="DC149" s="134"/>
      <c r="DD149" s="134"/>
      <c r="DE149" s="134"/>
      <c r="DF149" s="134"/>
      <c r="DG149" s="134"/>
      <c r="DH149" s="134"/>
      <c r="DI149" s="134"/>
      <c r="DJ149" s="134"/>
      <c r="DK149" s="134"/>
      <c r="DL149" s="134"/>
      <c r="DM149" s="134"/>
      <c r="DN149" s="134"/>
      <c r="DO149" s="134"/>
      <c r="DP149" s="134"/>
      <c r="DQ149" s="134"/>
      <c r="DR149" s="134"/>
      <c r="DS149" s="134"/>
      <c r="DT149" s="134"/>
    </row>
    <row r="150" spans="2:124" s="133" customFormat="1" ht="30.95" customHeight="1" x14ac:dyDescent="0.25">
      <c r="B150" s="92" t="s">
        <v>202</v>
      </c>
      <c r="C150" s="164"/>
      <c r="D150" s="93"/>
      <c r="E150" s="160"/>
      <c r="F150" s="94"/>
      <c r="G150" s="94"/>
      <c r="H150" s="131"/>
      <c r="I150" s="131"/>
      <c r="J150" s="163"/>
      <c r="K150" s="162"/>
      <c r="L150" s="237"/>
      <c r="M150" s="238"/>
      <c r="N150" s="239"/>
      <c r="O150" s="135" t="str">
        <f t="shared" si="72"/>
        <v/>
      </c>
      <c r="P150" s="344"/>
      <c r="Q150" s="345"/>
      <c r="R150" s="346"/>
      <c r="S150" s="135" t="str">
        <f t="shared" si="73"/>
        <v/>
      </c>
      <c r="T150" s="136" t="str">
        <f t="shared" si="74"/>
        <v/>
      </c>
      <c r="U150" s="137" t="str">
        <f t="shared" si="75"/>
        <v xml:space="preserve">   </v>
      </c>
      <c r="V150" s="138" t="str">
        <f>IF(E150=0," ",IF(E150="H",IF(H150&lt;2000,VLOOKUP(K150,[1]Minimas!$A$15:$F$29,6),IF(AND(H150&gt;1999,H150&lt;2003),VLOOKUP(K150,[1]Minimas!$A$15:$F$29,5),IF(AND(H150&gt;2002,H150&lt;2005),VLOOKUP(K150,[1]Minimas!$A$15:$F$29,4),IF(AND(H150&gt;2004,H150&lt;2007),VLOOKUP(K150,[1]Minimas!$A$15:$F$29,3),VLOOKUP(K150,[1]Minimas!$A$15:$F$29,2))))),IF(H150&lt;2000,VLOOKUP(K150,[1]Minimas!$G$15:$L$29,6),IF(AND(H150&gt;1999,H150&lt;2003),VLOOKUP(K150,[1]Minimas!$G$15:$FL$29,5),IF(AND(H150&gt;2002,H150&lt;2005),VLOOKUP(K150,[1]Minimas!$G$15:$L$29,4),IF(AND(H150&gt;2004,H150&lt;2007),VLOOKUP(K150,[1]Minimas!$G$15:$L$29,3),VLOOKUP(K150,[1]Minimas!$G$15:$L$29,2)))))))</f>
        <v xml:space="preserve"> </v>
      </c>
      <c r="W150" s="139" t="str">
        <f t="shared" si="76"/>
        <v/>
      </c>
      <c r="X150" s="98"/>
      <c r="Y150" s="96"/>
      <c r="Z150" s="129"/>
      <c r="AA150" s="132"/>
      <c r="AB150" s="103" t="e">
        <f>T150-HLOOKUP(V150,[1]Minimas!$C$3:$CD$12,2,FALSE)</f>
        <v>#VALUE!</v>
      </c>
      <c r="AC150" s="103" t="e">
        <f>T150-HLOOKUP(V150,[1]Minimas!$C$3:$CD$12,3,FALSE)</f>
        <v>#VALUE!</v>
      </c>
      <c r="AD150" s="103" t="e">
        <f>T150-HLOOKUP(V150,[1]Minimas!$C$3:$CD$12,4,FALSE)</f>
        <v>#VALUE!</v>
      </c>
      <c r="AE150" s="103" t="e">
        <f>T150-HLOOKUP(V150,[1]Minimas!$C$3:$CD$12,5,FALSE)</f>
        <v>#VALUE!</v>
      </c>
      <c r="AF150" s="103" t="e">
        <f>T150-HLOOKUP(V150,[1]Minimas!$C$3:$CD$12,6,FALSE)</f>
        <v>#VALUE!</v>
      </c>
      <c r="AG150" s="103" t="e">
        <f>T150-HLOOKUP(V150,[1]Minimas!$C$3:$CD$12,7,FALSE)</f>
        <v>#VALUE!</v>
      </c>
      <c r="AH150" s="103" t="e">
        <f>T150-HLOOKUP(V150,[1]Minimas!$C$3:$CD$12,8,FALSE)</f>
        <v>#VALUE!</v>
      </c>
      <c r="AI150" s="103" t="e">
        <f>T150-HLOOKUP(V150,[1]Minimas!$C$3:$CD$12,9,FALSE)</f>
        <v>#VALUE!</v>
      </c>
      <c r="AJ150" s="103" t="e">
        <f>T150-HLOOKUP(V150,[1]Minimas!$C$3:$CD$12,10,FALSE)</f>
        <v>#VALUE!</v>
      </c>
      <c r="AK150" s="104" t="str">
        <f t="shared" si="77"/>
        <v xml:space="preserve"> </v>
      </c>
      <c r="AL150" s="104"/>
      <c r="AM150" s="104" t="str">
        <f t="shared" si="78"/>
        <v xml:space="preserve"> </v>
      </c>
      <c r="AN150" s="104" t="str">
        <f t="shared" si="79"/>
        <v xml:space="preserve"> </v>
      </c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134"/>
      <c r="BX150" s="134"/>
      <c r="BY150" s="134"/>
      <c r="BZ150" s="134"/>
      <c r="CA150" s="134"/>
      <c r="CB150" s="134"/>
      <c r="CC150" s="134"/>
      <c r="CD150" s="134"/>
      <c r="CE150" s="134"/>
      <c r="CF150" s="134"/>
      <c r="CG150" s="134"/>
      <c r="CH150" s="134"/>
      <c r="CI150" s="134"/>
      <c r="CJ150" s="134"/>
      <c r="CK150" s="134"/>
      <c r="CL150" s="134"/>
      <c r="CM150" s="134"/>
      <c r="CN150" s="134"/>
      <c r="CO150" s="134"/>
      <c r="CP150" s="134"/>
      <c r="CQ150" s="134"/>
      <c r="CR150" s="134"/>
      <c r="CS150" s="134"/>
      <c r="CT150" s="134"/>
      <c r="CU150" s="134"/>
      <c r="CV150" s="134"/>
      <c r="CW150" s="134"/>
      <c r="CX150" s="134"/>
      <c r="CY150" s="134"/>
      <c r="CZ150" s="134"/>
      <c r="DA150" s="134"/>
      <c r="DB150" s="134"/>
      <c r="DC150" s="134"/>
      <c r="DD150" s="134"/>
      <c r="DE150" s="134"/>
      <c r="DF150" s="134"/>
      <c r="DG150" s="134"/>
      <c r="DH150" s="134"/>
      <c r="DI150" s="134"/>
      <c r="DJ150" s="134"/>
      <c r="DK150" s="134"/>
      <c r="DL150" s="134"/>
      <c r="DM150" s="134"/>
      <c r="DN150" s="134"/>
      <c r="DO150" s="134"/>
      <c r="DP150" s="134"/>
      <c r="DQ150" s="134"/>
      <c r="DR150" s="134"/>
      <c r="DS150" s="134"/>
      <c r="DT150" s="134"/>
    </row>
    <row r="151" spans="2:124" s="133" customFormat="1" ht="30.95" customHeight="1" x14ac:dyDescent="0.25">
      <c r="B151" s="92" t="s">
        <v>202</v>
      </c>
      <c r="C151" s="164"/>
      <c r="D151" s="93"/>
      <c r="E151" s="160"/>
      <c r="F151" s="94"/>
      <c r="G151" s="94"/>
      <c r="H151" s="131"/>
      <c r="I151" s="131"/>
      <c r="J151" s="163"/>
      <c r="K151" s="162"/>
      <c r="L151" s="237"/>
      <c r="M151" s="238"/>
      <c r="N151" s="239"/>
      <c r="O151" s="135" t="str">
        <f t="shared" si="72"/>
        <v/>
      </c>
      <c r="P151" s="344"/>
      <c r="Q151" s="345"/>
      <c r="R151" s="346"/>
      <c r="S151" s="135" t="str">
        <f t="shared" si="73"/>
        <v/>
      </c>
      <c r="T151" s="136" t="str">
        <f t="shared" si="74"/>
        <v/>
      </c>
      <c r="U151" s="137" t="str">
        <f t="shared" si="75"/>
        <v xml:space="preserve">   </v>
      </c>
      <c r="V151" s="138" t="str">
        <f>IF(E151=0," ",IF(E151="H",IF(H151&lt;2000,VLOOKUP(K151,[1]Minimas!$A$15:$F$29,6),IF(AND(H151&gt;1999,H151&lt;2003),VLOOKUP(K151,[1]Minimas!$A$15:$F$29,5),IF(AND(H151&gt;2002,H151&lt;2005),VLOOKUP(K151,[1]Minimas!$A$15:$F$29,4),IF(AND(H151&gt;2004,H151&lt;2007),VLOOKUP(K151,[1]Minimas!$A$15:$F$29,3),VLOOKUP(K151,[1]Minimas!$A$15:$F$29,2))))),IF(H151&lt;2000,VLOOKUP(K151,[1]Minimas!$G$15:$L$29,6),IF(AND(H151&gt;1999,H151&lt;2003),VLOOKUP(K151,[1]Minimas!$G$15:$FL$29,5),IF(AND(H151&gt;2002,H151&lt;2005),VLOOKUP(K151,[1]Minimas!$G$15:$L$29,4),IF(AND(H151&gt;2004,H151&lt;2007),VLOOKUP(K151,[1]Minimas!$G$15:$L$29,3),VLOOKUP(K151,[1]Minimas!$G$15:$L$29,2)))))))</f>
        <v xml:space="preserve"> </v>
      </c>
      <c r="W151" s="139" t="str">
        <f t="shared" si="76"/>
        <v/>
      </c>
      <c r="X151" s="98"/>
      <c r="Y151" s="96"/>
      <c r="Z151" s="129"/>
      <c r="AA151" s="132"/>
      <c r="AB151" s="103" t="e">
        <f>T151-HLOOKUP(V151,[1]Minimas!$C$3:$CD$12,2,FALSE)</f>
        <v>#VALUE!</v>
      </c>
      <c r="AC151" s="103" t="e">
        <f>T151-HLOOKUP(V151,[1]Minimas!$C$3:$CD$12,3,FALSE)</f>
        <v>#VALUE!</v>
      </c>
      <c r="AD151" s="103" t="e">
        <f>T151-HLOOKUP(V151,[1]Minimas!$C$3:$CD$12,4,FALSE)</f>
        <v>#VALUE!</v>
      </c>
      <c r="AE151" s="103" t="e">
        <f>T151-HLOOKUP(V151,[1]Minimas!$C$3:$CD$12,5,FALSE)</f>
        <v>#VALUE!</v>
      </c>
      <c r="AF151" s="103" t="e">
        <f>T151-HLOOKUP(V151,[1]Minimas!$C$3:$CD$12,6,FALSE)</f>
        <v>#VALUE!</v>
      </c>
      <c r="AG151" s="103" t="e">
        <f>T151-HLOOKUP(V151,[1]Minimas!$C$3:$CD$12,7,FALSE)</f>
        <v>#VALUE!</v>
      </c>
      <c r="AH151" s="103" t="e">
        <f>T151-HLOOKUP(V151,[1]Minimas!$C$3:$CD$12,8,FALSE)</f>
        <v>#VALUE!</v>
      </c>
      <c r="AI151" s="103" t="e">
        <f>T151-HLOOKUP(V151,[1]Minimas!$C$3:$CD$12,9,FALSE)</f>
        <v>#VALUE!</v>
      </c>
      <c r="AJ151" s="103" t="e">
        <f>T151-HLOOKUP(V151,[1]Minimas!$C$3:$CD$12,10,FALSE)</f>
        <v>#VALUE!</v>
      </c>
      <c r="AK151" s="104" t="str">
        <f t="shared" si="77"/>
        <v xml:space="preserve"> </v>
      </c>
      <c r="AL151" s="104"/>
      <c r="AM151" s="104" t="str">
        <f t="shared" si="78"/>
        <v xml:space="preserve"> </v>
      </c>
      <c r="AN151" s="104" t="str">
        <f t="shared" si="79"/>
        <v xml:space="preserve"> </v>
      </c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  <c r="BR151" s="134"/>
      <c r="BS151" s="134"/>
      <c r="BT151" s="134"/>
      <c r="BU151" s="134"/>
      <c r="BV151" s="134"/>
      <c r="BW151" s="134"/>
      <c r="BX151" s="134"/>
      <c r="BY151" s="134"/>
      <c r="BZ151" s="134"/>
      <c r="CA151" s="134"/>
      <c r="CB151" s="134"/>
      <c r="CC151" s="134"/>
      <c r="CD151" s="134"/>
      <c r="CE151" s="134"/>
      <c r="CF151" s="134"/>
      <c r="CG151" s="134"/>
      <c r="CH151" s="134"/>
      <c r="CI151" s="134"/>
      <c r="CJ151" s="134"/>
      <c r="CK151" s="134"/>
      <c r="CL151" s="134"/>
      <c r="CM151" s="134"/>
      <c r="CN151" s="134"/>
      <c r="CO151" s="134"/>
      <c r="CP151" s="134"/>
      <c r="CQ151" s="134"/>
      <c r="CR151" s="134"/>
      <c r="CS151" s="134"/>
      <c r="CT151" s="134"/>
      <c r="CU151" s="134"/>
      <c r="CV151" s="134"/>
      <c r="CW151" s="134"/>
      <c r="CX151" s="134"/>
      <c r="CY151" s="134"/>
      <c r="CZ151" s="134"/>
      <c r="DA151" s="134"/>
      <c r="DB151" s="134"/>
      <c r="DC151" s="134"/>
      <c r="DD151" s="134"/>
      <c r="DE151" s="134"/>
      <c r="DF151" s="134"/>
      <c r="DG151" s="134"/>
      <c r="DH151" s="134"/>
      <c r="DI151" s="134"/>
      <c r="DJ151" s="134"/>
      <c r="DK151" s="134"/>
      <c r="DL151" s="134"/>
      <c r="DM151" s="134"/>
      <c r="DN151" s="134"/>
      <c r="DO151" s="134"/>
      <c r="DP151" s="134"/>
      <c r="DQ151" s="134"/>
      <c r="DR151" s="134"/>
      <c r="DS151" s="134"/>
      <c r="DT151" s="134"/>
    </row>
    <row r="152" spans="2:124" s="133" customFormat="1" ht="30.95" customHeight="1" x14ac:dyDescent="0.25">
      <c r="B152" s="92" t="s">
        <v>202</v>
      </c>
      <c r="C152" s="164"/>
      <c r="D152" s="93"/>
      <c r="E152" s="160"/>
      <c r="F152" s="94"/>
      <c r="G152" s="94"/>
      <c r="H152" s="131"/>
      <c r="I152" s="131"/>
      <c r="J152" s="163"/>
      <c r="K152" s="162"/>
      <c r="L152" s="354"/>
      <c r="M152" s="355"/>
      <c r="N152" s="356"/>
      <c r="O152" s="135" t="str">
        <f t="shared" si="72"/>
        <v/>
      </c>
      <c r="P152" s="357"/>
      <c r="Q152" s="358"/>
      <c r="R152" s="359"/>
      <c r="S152" s="135" t="str">
        <f t="shared" si="73"/>
        <v/>
      </c>
      <c r="T152" s="136" t="str">
        <f t="shared" si="74"/>
        <v/>
      </c>
      <c r="U152" s="137" t="str">
        <f t="shared" si="75"/>
        <v xml:space="preserve">   </v>
      </c>
      <c r="V152" s="138" t="str">
        <f>IF(E152=0," ",IF(E152="H",IF(H152&lt;2000,VLOOKUP(K152,[1]Minimas!$A$15:$F$29,6),IF(AND(H152&gt;1999,H152&lt;2003),VLOOKUP(K152,[1]Minimas!$A$15:$F$29,5),IF(AND(H152&gt;2002,H152&lt;2005),VLOOKUP(K152,[1]Minimas!$A$15:$F$29,4),IF(AND(H152&gt;2004,H152&lt;2007),VLOOKUP(K152,[1]Minimas!$A$15:$F$29,3),VLOOKUP(K152,[1]Minimas!$A$15:$F$29,2))))),IF(H152&lt;2000,VLOOKUP(K152,[1]Minimas!$G$15:$L$29,6),IF(AND(H152&gt;1999,H152&lt;2003),VLOOKUP(K152,[1]Minimas!$G$15:$FL$29,5),IF(AND(H152&gt;2002,H152&lt;2005),VLOOKUP(K152,[1]Minimas!$G$15:$L$29,4),IF(AND(H152&gt;2004,H152&lt;2007),VLOOKUP(K152,[1]Minimas!$G$15:$L$29,3),VLOOKUP(K152,[1]Minimas!$G$15:$L$29,2)))))))</f>
        <v xml:space="preserve"> </v>
      </c>
      <c r="W152" s="139" t="str">
        <f t="shared" si="76"/>
        <v/>
      </c>
      <c r="X152" s="98"/>
      <c r="Y152" s="96"/>
      <c r="Z152" s="129"/>
      <c r="AA152" s="132"/>
      <c r="AB152" s="103" t="e">
        <f>T152-HLOOKUP(V152,[1]Minimas!$C$3:$CD$12,2,FALSE)</f>
        <v>#VALUE!</v>
      </c>
      <c r="AC152" s="103" t="e">
        <f>T152-HLOOKUP(V152,[1]Minimas!$C$3:$CD$12,3,FALSE)</f>
        <v>#VALUE!</v>
      </c>
      <c r="AD152" s="103" t="e">
        <f>T152-HLOOKUP(V152,[1]Minimas!$C$3:$CD$12,4,FALSE)</f>
        <v>#VALUE!</v>
      </c>
      <c r="AE152" s="103" t="e">
        <f>T152-HLOOKUP(V152,[1]Minimas!$C$3:$CD$12,5,FALSE)</f>
        <v>#VALUE!</v>
      </c>
      <c r="AF152" s="103" t="e">
        <f>T152-HLOOKUP(V152,[1]Minimas!$C$3:$CD$12,6,FALSE)</f>
        <v>#VALUE!</v>
      </c>
      <c r="AG152" s="103" t="e">
        <f>T152-HLOOKUP(V152,[1]Minimas!$C$3:$CD$12,7,FALSE)</f>
        <v>#VALUE!</v>
      </c>
      <c r="AH152" s="103" t="e">
        <f>T152-HLOOKUP(V152,[1]Minimas!$C$3:$CD$12,8,FALSE)</f>
        <v>#VALUE!</v>
      </c>
      <c r="AI152" s="103" t="e">
        <f>T152-HLOOKUP(V152,[1]Minimas!$C$3:$CD$12,9,FALSE)</f>
        <v>#VALUE!</v>
      </c>
      <c r="AJ152" s="103" t="e">
        <f>T152-HLOOKUP(V152,[1]Minimas!$C$3:$CD$12,10,FALSE)</f>
        <v>#VALUE!</v>
      </c>
      <c r="AK152" s="104" t="str">
        <f t="shared" si="77"/>
        <v xml:space="preserve"> </v>
      </c>
      <c r="AL152" s="104"/>
      <c r="AM152" s="104" t="str">
        <f t="shared" si="78"/>
        <v xml:space="preserve"> </v>
      </c>
      <c r="AN152" s="104" t="str">
        <f t="shared" si="79"/>
        <v xml:space="preserve"> </v>
      </c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4"/>
      <c r="BX152" s="134"/>
      <c r="BY152" s="134"/>
      <c r="BZ152" s="134"/>
      <c r="CA152" s="134"/>
      <c r="CB152" s="134"/>
      <c r="CC152" s="134"/>
      <c r="CD152" s="134"/>
      <c r="CE152" s="134"/>
      <c r="CF152" s="134"/>
      <c r="CG152" s="134"/>
      <c r="CH152" s="134"/>
      <c r="CI152" s="134"/>
      <c r="CJ152" s="134"/>
      <c r="CK152" s="134"/>
      <c r="CL152" s="134"/>
      <c r="CM152" s="134"/>
      <c r="CN152" s="134"/>
      <c r="CO152" s="134"/>
      <c r="CP152" s="134"/>
      <c r="CQ152" s="134"/>
      <c r="CR152" s="134"/>
      <c r="CS152" s="134"/>
      <c r="CT152" s="134"/>
      <c r="CU152" s="134"/>
      <c r="CV152" s="134"/>
      <c r="CW152" s="134"/>
      <c r="CX152" s="134"/>
      <c r="CY152" s="134"/>
      <c r="CZ152" s="134"/>
      <c r="DA152" s="134"/>
      <c r="DB152" s="134"/>
      <c r="DC152" s="134"/>
      <c r="DD152" s="134"/>
      <c r="DE152" s="134"/>
      <c r="DF152" s="134"/>
      <c r="DG152" s="134"/>
      <c r="DH152" s="134"/>
      <c r="DI152" s="134"/>
      <c r="DJ152" s="134"/>
      <c r="DK152" s="134"/>
      <c r="DL152" s="134"/>
      <c r="DM152" s="134"/>
      <c r="DN152" s="134"/>
      <c r="DO152" s="134"/>
      <c r="DP152" s="134"/>
      <c r="DQ152" s="134"/>
      <c r="DR152" s="134"/>
      <c r="DS152" s="134"/>
      <c r="DT152" s="134"/>
    </row>
    <row r="153" spans="2:124" s="133" customFormat="1" ht="30" customHeight="1" x14ac:dyDescent="0.25">
      <c r="B153" s="92" t="s">
        <v>202</v>
      </c>
      <c r="C153" s="164"/>
      <c r="D153" s="93"/>
      <c r="E153" s="160"/>
      <c r="F153" s="94"/>
      <c r="G153" s="94"/>
      <c r="H153" s="131"/>
      <c r="I153" s="131"/>
      <c r="J153" s="163"/>
      <c r="K153" s="162"/>
      <c r="L153" s="237"/>
      <c r="M153" s="238"/>
      <c r="N153" s="239"/>
      <c r="O153" s="135" t="str">
        <f t="shared" si="72"/>
        <v/>
      </c>
      <c r="P153" s="344"/>
      <c r="Q153" s="345"/>
      <c r="R153" s="346"/>
      <c r="S153" s="135" t="str">
        <f t="shared" si="73"/>
        <v/>
      </c>
      <c r="T153" s="136" t="str">
        <f t="shared" si="74"/>
        <v/>
      </c>
      <c r="U153" s="137" t="str">
        <f t="shared" si="75"/>
        <v xml:space="preserve">   </v>
      </c>
      <c r="V153" s="138" t="str">
        <f>IF(E153=0," ",IF(E153="H",IF(H153&lt;2000,VLOOKUP(K153,[1]Minimas!$A$15:$F$29,6),IF(AND(H153&gt;1999,H153&lt;2003),VLOOKUP(K153,[1]Minimas!$A$15:$F$29,5),IF(AND(H153&gt;2002,H153&lt;2005),VLOOKUP(K153,[1]Minimas!$A$15:$F$29,4),IF(AND(H153&gt;2004,H153&lt;2007),VLOOKUP(K153,[1]Minimas!$A$15:$F$29,3),VLOOKUP(K153,[1]Minimas!$A$15:$F$29,2))))),IF(H153&lt;2000,VLOOKUP(K153,[1]Minimas!$G$15:$L$29,6),IF(AND(H153&gt;1999,H153&lt;2003),VLOOKUP(K153,[1]Minimas!$G$15:$FL$29,5),IF(AND(H153&gt;2002,H153&lt;2005),VLOOKUP(K153,[1]Minimas!$G$15:$L$29,4),IF(AND(H153&gt;2004,H153&lt;2007),VLOOKUP(K153,[1]Minimas!$G$15:$L$29,3),VLOOKUP(K153,[1]Minimas!$G$15:$L$29,2)))))))</f>
        <v xml:space="preserve"> </v>
      </c>
      <c r="W153" s="139" t="str">
        <f t="shared" si="76"/>
        <v/>
      </c>
      <c r="X153" s="98"/>
      <c r="Y153" s="96"/>
      <c r="Z153" s="129"/>
      <c r="AA153" s="132"/>
      <c r="AB153" s="103" t="e">
        <f>T153-HLOOKUP(V153,[1]Minimas!$C$3:$CD$12,2,FALSE)</f>
        <v>#VALUE!</v>
      </c>
      <c r="AC153" s="103" t="e">
        <f>T153-HLOOKUP(V153,[1]Minimas!$C$3:$CD$12,3,FALSE)</f>
        <v>#VALUE!</v>
      </c>
      <c r="AD153" s="103" t="e">
        <f>T153-HLOOKUP(V153,[1]Minimas!$C$3:$CD$12,4,FALSE)</f>
        <v>#VALUE!</v>
      </c>
      <c r="AE153" s="103" t="e">
        <f>T153-HLOOKUP(V153,[1]Minimas!$C$3:$CD$12,5,FALSE)</f>
        <v>#VALUE!</v>
      </c>
      <c r="AF153" s="103" t="e">
        <f>T153-HLOOKUP(V153,[1]Minimas!$C$3:$CD$12,6,FALSE)</f>
        <v>#VALUE!</v>
      </c>
      <c r="AG153" s="103" t="e">
        <f>T153-HLOOKUP(V153,[1]Minimas!$C$3:$CD$12,7,FALSE)</f>
        <v>#VALUE!</v>
      </c>
      <c r="AH153" s="103" t="e">
        <f>T153-HLOOKUP(V153,[1]Minimas!$C$3:$CD$12,8,FALSE)</f>
        <v>#VALUE!</v>
      </c>
      <c r="AI153" s="103" t="e">
        <f>T153-HLOOKUP(V153,[1]Minimas!$C$3:$CD$12,9,FALSE)</f>
        <v>#VALUE!</v>
      </c>
      <c r="AJ153" s="103" t="e">
        <f>T153-HLOOKUP(V153,[1]Minimas!$C$3:$CD$12,10,FALSE)</f>
        <v>#VALUE!</v>
      </c>
      <c r="AK153" s="104" t="str">
        <f t="shared" si="77"/>
        <v xml:space="preserve"> </v>
      </c>
      <c r="AL153" s="104"/>
      <c r="AM153" s="104" t="str">
        <f t="shared" si="78"/>
        <v xml:space="preserve"> </v>
      </c>
      <c r="AN153" s="104" t="str">
        <f t="shared" si="79"/>
        <v xml:space="preserve"> </v>
      </c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  <c r="BR153" s="134"/>
      <c r="BS153" s="134"/>
      <c r="BT153" s="134"/>
      <c r="BU153" s="134"/>
      <c r="BV153" s="134"/>
      <c r="BW153" s="134"/>
      <c r="BX153" s="134"/>
      <c r="BY153" s="134"/>
      <c r="BZ153" s="134"/>
      <c r="CA153" s="134"/>
      <c r="CB153" s="134"/>
      <c r="CC153" s="134"/>
      <c r="CD153" s="134"/>
      <c r="CE153" s="134"/>
      <c r="CF153" s="134"/>
      <c r="CG153" s="134"/>
      <c r="CH153" s="134"/>
      <c r="CI153" s="134"/>
      <c r="CJ153" s="134"/>
      <c r="CK153" s="134"/>
      <c r="CL153" s="134"/>
      <c r="CM153" s="134"/>
      <c r="CN153" s="134"/>
      <c r="CO153" s="134"/>
      <c r="CP153" s="134"/>
      <c r="CQ153" s="134"/>
      <c r="CR153" s="134"/>
      <c r="CS153" s="134"/>
      <c r="CT153" s="134"/>
      <c r="CU153" s="134"/>
      <c r="CV153" s="134"/>
      <c r="CW153" s="134"/>
      <c r="CX153" s="134"/>
      <c r="CY153" s="134"/>
      <c r="CZ153" s="134"/>
      <c r="DA153" s="134"/>
      <c r="DB153" s="134"/>
      <c r="DC153" s="134"/>
      <c r="DD153" s="134"/>
      <c r="DE153" s="134"/>
      <c r="DF153" s="134"/>
      <c r="DG153" s="134"/>
      <c r="DH153" s="134"/>
      <c r="DI153" s="134"/>
      <c r="DJ153" s="134"/>
      <c r="DK153" s="134"/>
      <c r="DL153" s="134"/>
      <c r="DM153" s="134"/>
      <c r="DN153" s="134"/>
      <c r="DO153" s="134"/>
      <c r="DP153" s="134"/>
      <c r="DQ153" s="134"/>
      <c r="DR153" s="134"/>
      <c r="DS153" s="134"/>
      <c r="DT153" s="134"/>
    </row>
    <row r="154" spans="2:124" s="133" customFormat="1" ht="30" customHeight="1" x14ac:dyDescent="0.25">
      <c r="B154" s="92" t="s">
        <v>202</v>
      </c>
      <c r="C154" s="164"/>
      <c r="D154" s="93"/>
      <c r="E154" s="160"/>
      <c r="F154" s="94"/>
      <c r="G154" s="94"/>
      <c r="H154" s="131"/>
      <c r="I154" s="131"/>
      <c r="J154" s="163"/>
      <c r="K154" s="162"/>
      <c r="L154" s="237"/>
      <c r="M154" s="238"/>
      <c r="N154" s="239"/>
      <c r="O154" s="135" t="str">
        <f t="shared" si="72"/>
        <v/>
      </c>
      <c r="P154" s="344"/>
      <c r="Q154" s="345"/>
      <c r="R154" s="346"/>
      <c r="S154" s="135" t="str">
        <f t="shared" si="73"/>
        <v/>
      </c>
      <c r="T154" s="136" t="str">
        <f t="shared" si="74"/>
        <v/>
      </c>
      <c r="U154" s="137" t="str">
        <f t="shared" si="75"/>
        <v xml:space="preserve">   </v>
      </c>
      <c r="V154" s="138" t="str">
        <f>IF(E154=0," ",IF(E154="H",IF(H154&lt;2000,VLOOKUP(K154,[1]Minimas!$A$15:$F$29,6),IF(AND(H154&gt;1999,H154&lt;2003),VLOOKUP(K154,[1]Minimas!$A$15:$F$29,5),IF(AND(H154&gt;2002,H154&lt;2005),VLOOKUP(K154,[1]Minimas!$A$15:$F$29,4),IF(AND(H154&gt;2004,H154&lt;2007),VLOOKUP(K154,[1]Minimas!$A$15:$F$29,3),VLOOKUP(K154,[1]Minimas!$A$15:$F$29,2))))),IF(H154&lt;2000,VLOOKUP(K154,[1]Minimas!$G$15:$L$29,6),IF(AND(H154&gt;1999,H154&lt;2003),VLOOKUP(K154,[1]Minimas!$G$15:$FL$29,5),IF(AND(H154&gt;2002,H154&lt;2005),VLOOKUP(K154,[1]Minimas!$G$15:$L$29,4),IF(AND(H154&gt;2004,H154&lt;2007),VLOOKUP(K154,[1]Minimas!$G$15:$L$29,3),VLOOKUP(K154,[1]Minimas!$G$15:$L$29,2)))))))</f>
        <v xml:space="preserve"> </v>
      </c>
      <c r="W154" s="139" t="str">
        <f t="shared" si="76"/>
        <v/>
      </c>
      <c r="X154" s="98"/>
      <c r="Y154" s="96"/>
      <c r="Z154" s="129"/>
      <c r="AA154" s="132"/>
      <c r="AB154" s="103" t="e">
        <f>T154-HLOOKUP(V154,[1]Minimas!$C$3:$CD$12,2,FALSE)</f>
        <v>#VALUE!</v>
      </c>
      <c r="AC154" s="103" t="e">
        <f>T154-HLOOKUP(V154,[1]Minimas!$C$3:$CD$12,3,FALSE)</f>
        <v>#VALUE!</v>
      </c>
      <c r="AD154" s="103" t="e">
        <f>T154-HLOOKUP(V154,[1]Minimas!$C$3:$CD$12,4,FALSE)</f>
        <v>#VALUE!</v>
      </c>
      <c r="AE154" s="103" t="e">
        <f>T154-HLOOKUP(V154,[1]Minimas!$C$3:$CD$12,5,FALSE)</f>
        <v>#VALUE!</v>
      </c>
      <c r="AF154" s="103" t="e">
        <f>T154-HLOOKUP(V154,[1]Minimas!$C$3:$CD$12,6,FALSE)</f>
        <v>#VALUE!</v>
      </c>
      <c r="AG154" s="103" t="e">
        <f>T154-HLOOKUP(V154,[1]Minimas!$C$3:$CD$12,7,FALSE)</f>
        <v>#VALUE!</v>
      </c>
      <c r="AH154" s="103" t="e">
        <f>T154-HLOOKUP(V154,[1]Minimas!$C$3:$CD$12,8,FALSE)</f>
        <v>#VALUE!</v>
      </c>
      <c r="AI154" s="103" t="e">
        <f>T154-HLOOKUP(V154,[1]Minimas!$C$3:$CD$12,9,FALSE)</f>
        <v>#VALUE!</v>
      </c>
      <c r="AJ154" s="103" t="e">
        <f>T154-HLOOKUP(V154,[1]Minimas!$C$3:$CD$12,10,FALSE)</f>
        <v>#VALUE!</v>
      </c>
      <c r="AK154" s="104" t="str">
        <f t="shared" si="77"/>
        <v xml:space="preserve"> </v>
      </c>
      <c r="AL154" s="104"/>
      <c r="AM154" s="104" t="str">
        <f t="shared" si="78"/>
        <v xml:space="preserve"> </v>
      </c>
      <c r="AN154" s="104" t="str">
        <f t="shared" si="79"/>
        <v xml:space="preserve"> </v>
      </c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134"/>
      <c r="BQ154" s="134"/>
      <c r="BR154" s="134"/>
      <c r="BS154" s="134"/>
      <c r="BT154" s="134"/>
      <c r="BU154" s="134"/>
      <c r="BV154" s="134"/>
      <c r="BW154" s="134"/>
      <c r="BX154" s="134"/>
      <c r="BY154" s="134"/>
      <c r="BZ154" s="134"/>
      <c r="CA154" s="134"/>
      <c r="CB154" s="134"/>
      <c r="CC154" s="134"/>
      <c r="CD154" s="134"/>
      <c r="CE154" s="134"/>
      <c r="CF154" s="134"/>
      <c r="CG154" s="134"/>
      <c r="CH154" s="134"/>
      <c r="CI154" s="134"/>
      <c r="CJ154" s="134"/>
      <c r="CK154" s="134"/>
      <c r="CL154" s="134"/>
      <c r="CM154" s="134"/>
      <c r="CN154" s="134"/>
      <c r="CO154" s="134"/>
      <c r="CP154" s="134"/>
      <c r="CQ154" s="134"/>
      <c r="CR154" s="134"/>
      <c r="CS154" s="134"/>
      <c r="CT154" s="134"/>
      <c r="CU154" s="134"/>
      <c r="CV154" s="134"/>
      <c r="CW154" s="134"/>
      <c r="CX154" s="134"/>
      <c r="CY154" s="134"/>
      <c r="CZ154" s="134"/>
      <c r="DA154" s="134"/>
      <c r="DB154" s="134"/>
      <c r="DC154" s="134"/>
      <c r="DD154" s="134"/>
      <c r="DE154" s="134"/>
      <c r="DF154" s="134"/>
      <c r="DG154" s="134"/>
      <c r="DH154" s="134"/>
      <c r="DI154" s="134"/>
      <c r="DJ154" s="134"/>
      <c r="DK154" s="134"/>
      <c r="DL154" s="134"/>
      <c r="DM154" s="134"/>
      <c r="DN154" s="134"/>
      <c r="DO154" s="134"/>
      <c r="DP154" s="134"/>
      <c r="DQ154" s="134"/>
      <c r="DR154" s="134"/>
      <c r="DS154" s="134"/>
      <c r="DT154" s="134"/>
    </row>
    <row r="155" spans="2:124" s="133" customFormat="1" ht="30" customHeight="1" x14ac:dyDescent="0.25">
      <c r="B155" s="92" t="s">
        <v>202</v>
      </c>
      <c r="C155" s="164"/>
      <c r="D155" s="93"/>
      <c r="E155" s="160"/>
      <c r="F155" s="94"/>
      <c r="G155" s="94"/>
      <c r="H155" s="131"/>
      <c r="I155" s="131"/>
      <c r="J155" s="163"/>
      <c r="K155" s="162"/>
      <c r="L155" s="354"/>
      <c r="M155" s="355"/>
      <c r="N155" s="356"/>
      <c r="O155" s="135" t="str">
        <f t="shared" si="72"/>
        <v/>
      </c>
      <c r="P155" s="357"/>
      <c r="Q155" s="358"/>
      <c r="R155" s="359"/>
      <c r="S155" s="135" t="str">
        <f t="shared" si="73"/>
        <v/>
      </c>
      <c r="T155" s="136" t="str">
        <f t="shared" si="74"/>
        <v/>
      </c>
      <c r="U155" s="137" t="str">
        <f t="shared" si="75"/>
        <v xml:space="preserve">   </v>
      </c>
      <c r="V155" s="138" t="str">
        <f>IF(E155=0," ",IF(E155="H",IF(H155&lt;2000,VLOOKUP(K155,[1]Minimas!$A$15:$F$29,6),IF(AND(H155&gt;1999,H155&lt;2003),VLOOKUP(K155,[1]Minimas!$A$15:$F$29,5),IF(AND(H155&gt;2002,H155&lt;2005),VLOOKUP(K155,[1]Minimas!$A$15:$F$29,4),IF(AND(H155&gt;2004,H155&lt;2007),VLOOKUP(K155,[1]Minimas!$A$15:$F$29,3),VLOOKUP(K155,[1]Minimas!$A$15:$F$29,2))))),IF(H155&lt;2000,VLOOKUP(K155,[1]Minimas!$G$15:$L$29,6),IF(AND(H155&gt;1999,H155&lt;2003),VLOOKUP(K155,[1]Minimas!$G$15:$FL$29,5),IF(AND(H155&gt;2002,H155&lt;2005),VLOOKUP(K155,[1]Minimas!$G$15:$L$29,4),IF(AND(H155&gt;2004,H155&lt;2007),VLOOKUP(K155,[1]Minimas!$G$15:$L$29,3),VLOOKUP(K155,[1]Minimas!$G$15:$L$29,2)))))))</f>
        <v xml:space="preserve"> </v>
      </c>
      <c r="W155" s="139" t="str">
        <f t="shared" si="76"/>
        <v/>
      </c>
      <c r="X155" s="98"/>
      <c r="Y155" s="96"/>
      <c r="Z155" s="129"/>
      <c r="AA155" s="132"/>
      <c r="AB155" s="103" t="e">
        <f>T155-HLOOKUP(V155,[1]Minimas!$C$3:$CD$12,2,FALSE)</f>
        <v>#VALUE!</v>
      </c>
      <c r="AC155" s="103" t="e">
        <f>T155-HLOOKUP(V155,[1]Minimas!$C$3:$CD$12,3,FALSE)</f>
        <v>#VALUE!</v>
      </c>
      <c r="AD155" s="103" t="e">
        <f>T155-HLOOKUP(V155,[1]Minimas!$C$3:$CD$12,4,FALSE)</f>
        <v>#VALUE!</v>
      </c>
      <c r="AE155" s="103" t="e">
        <f>T155-HLOOKUP(V155,[1]Minimas!$C$3:$CD$12,5,FALSE)</f>
        <v>#VALUE!</v>
      </c>
      <c r="AF155" s="103" t="e">
        <f>T155-HLOOKUP(V155,[1]Minimas!$C$3:$CD$12,6,FALSE)</f>
        <v>#VALUE!</v>
      </c>
      <c r="AG155" s="103" t="e">
        <f>T155-HLOOKUP(V155,[1]Minimas!$C$3:$CD$12,7,FALSE)</f>
        <v>#VALUE!</v>
      </c>
      <c r="AH155" s="103" t="e">
        <f>T155-HLOOKUP(V155,[1]Minimas!$C$3:$CD$12,8,FALSE)</f>
        <v>#VALUE!</v>
      </c>
      <c r="AI155" s="103" t="e">
        <f>T155-HLOOKUP(V155,[1]Minimas!$C$3:$CD$12,9,FALSE)</f>
        <v>#VALUE!</v>
      </c>
      <c r="AJ155" s="103" t="e">
        <f>T155-HLOOKUP(V155,[1]Minimas!$C$3:$CD$12,10,FALSE)</f>
        <v>#VALUE!</v>
      </c>
      <c r="AK155" s="104" t="str">
        <f t="shared" si="77"/>
        <v xml:space="preserve"> </v>
      </c>
      <c r="AL155" s="104"/>
      <c r="AM155" s="104" t="str">
        <f t="shared" si="78"/>
        <v xml:space="preserve"> </v>
      </c>
      <c r="AN155" s="104" t="str">
        <f t="shared" si="79"/>
        <v xml:space="preserve"> </v>
      </c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134"/>
      <c r="BQ155" s="134"/>
      <c r="BR155" s="134"/>
      <c r="BS155" s="134"/>
      <c r="BT155" s="134"/>
      <c r="BU155" s="134"/>
      <c r="BV155" s="134"/>
      <c r="BW155" s="134"/>
      <c r="BX155" s="134"/>
      <c r="BY155" s="134"/>
      <c r="BZ155" s="134"/>
      <c r="CA155" s="134"/>
      <c r="CB155" s="134"/>
      <c r="CC155" s="134"/>
      <c r="CD155" s="134"/>
      <c r="CE155" s="134"/>
      <c r="CF155" s="134"/>
      <c r="CG155" s="134"/>
      <c r="CH155" s="134"/>
      <c r="CI155" s="134"/>
      <c r="CJ155" s="134"/>
      <c r="CK155" s="134"/>
      <c r="CL155" s="134"/>
      <c r="CM155" s="134"/>
      <c r="CN155" s="134"/>
      <c r="CO155" s="134"/>
      <c r="CP155" s="134"/>
      <c r="CQ155" s="134"/>
      <c r="CR155" s="134"/>
      <c r="CS155" s="134"/>
      <c r="CT155" s="134"/>
      <c r="CU155" s="134"/>
      <c r="CV155" s="134"/>
      <c r="CW155" s="134"/>
      <c r="CX155" s="134"/>
      <c r="CY155" s="134"/>
      <c r="CZ155" s="134"/>
      <c r="DA155" s="134"/>
      <c r="DB155" s="134"/>
      <c r="DC155" s="134"/>
      <c r="DD155" s="134"/>
      <c r="DE155" s="134"/>
      <c r="DF155" s="134"/>
      <c r="DG155" s="134"/>
      <c r="DH155" s="134"/>
      <c r="DI155" s="134"/>
      <c r="DJ155" s="134"/>
      <c r="DK155" s="134"/>
      <c r="DL155" s="134"/>
      <c r="DM155" s="134"/>
      <c r="DN155" s="134"/>
      <c r="DO155" s="134"/>
      <c r="DP155" s="134"/>
      <c r="DQ155" s="134"/>
      <c r="DR155" s="134"/>
      <c r="DS155" s="134"/>
      <c r="DT155" s="134"/>
    </row>
    <row r="156" spans="2:124" s="133" customFormat="1" ht="30" customHeight="1" x14ac:dyDescent="0.25">
      <c r="B156" s="92" t="s">
        <v>202</v>
      </c>
      <c r="C156" s="164"/>
      <c r="D156" s="93"/>
      <c r="E156" s="160"/>
      <c r="F156" s="94"/>
      <c r="G156" s="94"/>
      <c r="H156" s="131"/>
      <c r="I156" s="131"/>
      <c r="J156" s="163"/>
      <c r="K156" s="162"/>
      <c r="L156" s="237"/>
      <c r="M156" s="238"/>
      <c r="N156" s="239"/>
      <c r="O156" s="135" t="str">
        <f t="shared" si="72"/>
        <v/>
      </c>
      <c r="P156" s="344"/>
      <c r="Q156" s="345"/>
      <c r="R156" s="346"/>
      <c r="S156" s="135" t="str">
        <f t="shared" si="73"/>
        <v/>
      </c>
      <c r="T156" s="136" t="str">
        <f t="shared" si="74"/>
        <v/>
      </c>
      <c r="U156" s="137" t="str">
        <f t="shared" si="75"/>
        <v xml:space="preserve">   </v>
      </c>
      <c r="V156" s="138" t="str">
        <f>IF(E156=0," ",IF(E156="H",IF(H156&lt;2000,VLOOKUP(K156,[1]Minimas!$A$15:$F$29,6),IF(AND(H156&gt;1999,H156&lt;2003),VLOOKUP(K156,[1]Minimas!$A$15:$F$29,5),IF(AND(H156&gt;2002,H156&lt;2005),VLOOKUP(K156,[1]Minimas!$A$15:$F$29,4),IF(AND(H156&gt;2004,H156&lt;2007),VLOOKUP(K156,[1]Minimas!$A$15:$F$29,3),VLOOKUP(K156,[1]Minimas!$A$15:$F$29,2))))),IF(H156&lt;2000,VLOOKUP(K156,[1]Minimas!$G$15:$L$29,6),IF(AND(H156&gt;1999,H156&lt;2003),VLOOKUP(K156,[1]Minimas!$G$15:$FL$29,5),IF(AND(H156&gt;2002,H156&lt;2005),VLOOKUP(K156,[1]Minimas!$G$15:$L$29,4),IF(AND(H156&gt;2004,H156&lt;2007),VLOOKUP(K156,[1]Minimas!$G$15:$L$29,3),VLOOKUP(K156,[1]Minimas!$G$15:$L$29,2)))))))</f>
        <v xml:space="preserve"> </v>
      </c>
      <c r="W156" s="139" t="str">
        <f t="shared" si="76"/>
        <v/>
      </c>
      <c r="X156" s="98"/>
      <c r="Y156" s="96"/>
      <c r="Z156" s="129"/>
      <c r="AA156" s="132"/>
      <c r="AB156" s="103" t="e">
        <f>T156-HLOOKUP(V156,[1]Minimas!$C$3:$CD$12,2,FALSE)</f>
        <v>#VALUE!</v>
      </c>
      <c r="AC156" s="103" t="e">
        <f>T156-HLOOKUP(V156,[1]Minimas!$C$3:$CD$12,3,FALSE)</f>
        <v>#VALUE!</v>
      </c>
      <c r="AD156" s="103" t="e">
        <f>T156-HLOOKUP(V156,[1]Minimas!$C$3:$CD$12,4,FALSE)</f>
        <v>#VALUE!</v>
      </c>
      <c r="AE156" s="103" t="e">
        <f>T156-HLOOKUP(V156,[1]Minimas!$C$3:$CD$12,5,FALSE)</f>
        <v>#VALUE!</v>
      </c>
      <c r="AF156" s="103" t="e">
        <f>T156-HLOOKUP(V156,[1]Minimas!$C$3:$CD$12,6,FALSE)</f>
        <v>#VALUE!</v>
      </c>
      <c r="AG156" s="103" t="e">
        <f>T156-HLOOKUP(V156,[1]Minimas!$C$3:$CD$12,7,FALSE)</f>
        <v>#VALUE!</v>
      </c>
      <c r="AH156" s="103" t="e">
        <f>T156-HLOOKUP(V156,[1]Minimas!$C$3:$CD$12,8,FALSE)</f>
        <v>#VALUE!</v>
      </c>
      <c r="AI156" s="103" t="e">
        <f>T156-HLOOKUP(V156,[1]Minimas!$C$3:$CD$12,9,FALSE)</f>
        <v>#VALUE!</v>
      </c>
      <c r="AJ156" s="103" t="e">
        <f>T156-HLOOKUP(V156,[1]Minimas!$C$3:$CD$12,10,FALSE)</f>
        <v>#VALUE!</v>
      </c>
      <c r="AK156" s="104" t="str">
        <f t="shared" si="77"/>
        <v xml:space="preserve"> </v>
      </c>
      <c r="AL156" s="104"/>
      <c r="AM156" s="104" t="str">
        <f t="shared" si="78"/>
        <v xml:space="preserve"> </v>
      </c>
      <c r="AN156" s="104" t="str">
        <f t="shared" si="79"/>
        <v xml:space="preserve"> </v>
      </c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134"/>
      <c r="BQ156" s="134"/>
      <c r="BR156" s="134"/>
      <c r="BS156" s="134"/>
      <c r="BT156" s="134"/>
      <c r="BU156" s="134"/>
      <c r="BV156" s="134"/>
      <c r="BW156" s="134"/>
      <c r="BX156" s="134"/>
      <c r="BY156" s="134"/>
      <c r="BZ156" s="134"/>
      <c r="CA156" s="134"/>
      <c r="CB156" s="134"/>
      <c r="CC156" s="134"/>
      <c r="CD156" s="134"/>
      <c r="CE156" s="134"/>
      <c r="CF156" s="134"/>
      <c r="CG156" s="134"/>
      <c r="CH156" s="134"/>
      <c r="CI156" s="134"/>
      <c r="CJ156" s="134"/>
      <c r="CK156" s="134"/>
      <c r="CL156" s="134"/>
      <c r="CM156" s="134"/>
      <c r="CN156" s="134"/>
      <c r="CO156" s="134"/>
      <c r="CP156" s="134"/>
      <c r="CQ156" s="134"/>
      <c r="CR156" s="134"/>
      <c r="CS156" s="134"/>
      <c r="CT156" s="134"/>
      <c r="CU156" s="134"/>
      <c r="CV156" s="134"/>
      <c r="CW156" s="134"/>
      <c r="CX156" s="134"/>
      <c r="CY156" s="134"/>
      <c r="CZ156" s="134"/>
      <c r="DA156" s="134"/>
      <c r="DB156" s="134"/>
      <c r="DC156" s="134"/>
      <c r="DD156" s="134"/>
      <c r="DE156" s="134"/>
      <c r="DF156" s="134"/>
      <c r="DG156" s="134"/>
      <c r="DH156" s="134"/>
      <c r="DI156" s="134"/>
      <c r="DJ156" s="134"/>
      <c r="DK156" s="134"/>
      <c r="DL156" s="134"/>
      <c r="DM156" s="134"/>
      <c r="DN156" s="134"/>
      <c r="DO156" s="134"/>
      <c r="DP156" s="134"/>
      <c r="DQ156" s="134"/>
      <c r="DR156" s="134"/>
      <c r="DS156" s="134"/>
      <c r="DT156" s="134"/>
    </row>
    <row r="157" spans="2:124" s="133" customFormat="1" ht="30" customHeight="1" x14ac:dyDescent="0.25">
      <c r="B157" s="92" t="s">
        <v>202</v>
      </c>
      <c r="C157" s="164"/>
      <c r="D157" s="93"/>
      <c r="E157" s="160"/>
      <c r="F157" s="94"/>
      <c r="G157" s="94"/>
      <c r="H157" s="131"/>
      <c r="I157" s="131"/>
      <c r="J157" s="163"/>
      <c r="K157" s="162"/>
      <c r="L157" s="237"/>
      <c r="M157" s="238"/>
      <c r="N157" s="239"/>
      <c r="O157" s="135" t="str">
        <f t="shared" si="72"/>
        <v/>
      </c>
      <c r="P157" s="344"/>
      <c r="Q157" s="345"/>
      <c r="R157" s="346"/>
      <c r="S157" s="135" t="str">
        <f t="shared" si="73"/>
        <v/>
      </c>
      <c r="T157" s="136" t="str">
        <f t="shared" si="74"/>
        <v/>
      </c>
      <c r="U157" s="137" t="str">
        <f t="shared" si="75"/>
        <v xml:space="preserve">   </v>
      </c>
      <c r="V157" s="138" t="str">
        <f>IF(E157=0," ",IF(E157="H",IF(H157&lt;2000,VLOOKUP(K157,[1]Minimas!$A$15:$F$29,6),IF(AND(H157&gt;1999,H157&lt;2003),VLOOKUP(K157,[1]Minimas!$A$15:$F$29,5),IF(AND(H157&gt;2002,H157&lt;2005),VLOOKUP(K157,[1]Minimas!$A$15:$F$29,4),IF(AND(H157&gt;2004,H157&lt;2007),VLOOKUP(K157,[1]Minimas!$A$15:$F$29,3),VLOOKUP(K157,[1]Minimas!$A$15:$F$29,2))))),IF(H157&lt;2000,VLOOKUP(K157,[1]Minimas!$G$15:$L$29,6),IF(AND(H157&gt;1999,H157&lt;2003),VLOOKUP(K157,[1]Minimas!$G$15:$FL$29,5),IF(AND(H157&gt;2002,H157&lt;2005),VLOOKUP(K157,[1]Minimas!$G$15:$L$29,4),IF(AND(H157&gt;2004,H157&lt;2007),VLOOKUP(K157,[1]Minimas!$G$15:$L$29,3),VLOOKUP(K157,[1]Minimas!$G$15:$L$29,2)))))))</f>
        <v xml:space="preserve"> </v>
      </c>
      <c r="W157" s="139" t="str">
        <f t="shared" si="76"/>
        <v/>
      </c>
      <c r="X157" s="98"/>
      <c r="Y157" s="96"/>
      <c r="Z157" s="129"/>
      <c r="AA157" s="132"/>
      <c r="AB157" s="103" t="e">
        <f>T157-HLOOKUP(V157,[1]Minimas!$C$3:$CD$12,2,FALSE)</f>
        <v>#VALUE!</v>
      </c>
      <c r="AC157" s="103" t="e">
        <f>T157-HLOOKUP(V157,[1]Minimas!$C$3:$CD$12,3,FALSE)</f>
        <v>#VALUE!</v>
      </c>
      <c r="AD157" s="103" t="e">
        <f>T157-HLOOKUP(V157,[1]Minimas!$C$3:$CD$12,4,FALSE)</f>
        <v>#VALUE!</v>
      </c>
      <c r="AE157" s="103" t="e">
        <f>T157-HLOOKUP(V157,[1]Minimas!$C$3:$CD$12,5,FALSE)</f>
        <v>#VALUE!</v>
      </c>
      <c r="AF157" s="103" t="e">
        <f>T157-HLOOKUP(V157,[1]Minimas!$C$3:$CD$12,6,FALSE)</f>
        <v>#VALUE!</v>
      </c>
      <c r="AG157" s="103" t="e">
        <f>T157-HLOOKUP(V157,[1]Minimas!$C$3:$CD$12,7,FALSE)</f>
        <v>#VALUE!</v>
      </c>
      <c r="AH157" s="103" t="e">
        <f>T157-HLOOKUP(V157,[1]Minimas!$C$3:$CD$12,8,FALSE)</f>
        <v>#VALUE!</v>
      </c>
      <c r="AI157" s="103" t="e">
        <f>T157-HLOOKUP(V157,[1]Minimas!$C$3:$CD$12,9,FALSE)</f>
        <v>#VALUE!</v>
      </c>
      <c r="AJ157" s="103" t="e">
        <f>T157-HLOOKUP(V157,[1]Minimas!$C$3:$CD$12,10,FALSE)</f>
        <v>#VALUE!</v>
      </c>
      <c r="AK157" s="104" t="str">
        <f t="shared" si="77"/>
        <v xml:space="preserve"> </v>
      </c>
      <c r="AL157" s="104"/>
      <c r="AM157" s="104" t="str">
        <f t="shared" si="78"/>
        <v xml:space="preserve"> </v>
      </c>
      <c r="AN157" s="104" t="str">
        <f t="shared" si="79"/>
        <v xml:space="preserve"> </v>
      </c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4"/>
      <c r="BR157" s="134"/>
      <c r="BS157" s="134"/>
      <c r="BT157" s="134"/>
      <c r="BU157" s="134"/>
      <c r="BV157" s="134"/>
      <c r="BW157" s="134"/>
      <c r="BX157" s="134"/>
      <c r="BY157" s="134"/>
      <c r="BZ157" s="134"/>
      <c r="CA157" s="134"/>
      <c r="CB157" s="134"/>
      <c r="CC157" s="134"/>
      <c r="CD157" s="134"/>
      <c r="CE157" s="134"/>
      <c r="CF157" s="134"/>
      <c r="CG157" s="134"/>
      <c r="CH157" s="134"/>
      <c r="CI157" s="134"/>
      <c r="CJ157" s="134"/>
      <c r="CK157" s="134"/>
      <c r="CL157" s="134"/>
      <c r="CM157" s="134"/>
      <c r="CN157" s="134"/>
      <c r="CO157" s="134"/>
      <c r="CP157" s="134"/>
      <c r="CQ157" s="134"/>
      <c r="CR157" s="134"/>
      <c r="CS157" s="134"/>
      <c r="CT157" s="134"/>
      <c r="CU157" s="134"/>
      <c r="CV157" s="134"/>
      <c r="CW157" s="134"/>
      <c r="CX157" s="134"/>
      <c r="CY157" s="134"/>
      <c r="CZ157" s="134"/>
      <c r="DA157" s="134"/>
      <c r="DB157" s="134"/>
      <c r="DC157" s="134"/>
      <c r="DD157" s="134"/>
      <c r="DE157" s="134"/>
      <c r="DF157" s="134"/>
      <c r="DG157" s="134"/>
      <c r="DH157" s="134"/>
      <c r="DI157" s="134"/>
      <c r="DJ157" s="134"/>
      <c r="DK157" s="134"/>
      <c r="DL157" s="134"/>
      <c r="DM157" s="134"/>
      <c r="DN157" s="134"/>
      <c r="DO157" s="134"/>
      <c r="DP157" s="134"/>
      <c r="DQ157" s="134"/>
      <c r="DR157" s="134"/>
      <c r="DS157" s="134"/>
      <c r="DT157" s="134"/>
    </row>
    <row r="158" spans="2:124" s="133" customFormat="1" ht="30" customHeight="1" x14ac:dyDescent="0.25">
      <c r="B158" s="92" t="s">
        <v>202</v>
      </c>
      <c r="C158" s="164"/>
      <c r="D158" s="93"/>
      <c r="E158" s="160"/>
      <c r="F158" s="94"/>
      <c r="G158" s="94"/>
      <c r="H158" s="131"/>
      <c r="I158" s="131"/>
      <c r="J158" s="163"/>
      <c r="K158" s="162"/>
      <c r="L158" s="354"/>
      <c r="M158" s="355"/>
      <c r="N158" s="356"/>
      <c r="O158" s="135" t="str">
        <f t="shared" si="72"/>
        <v/>
      </c>
      <c r="P158" s="357"/>
      <c r="Q158" s="358"/>
      <c r="R158" s="359"/>
      <c r="S158" s="135" t="str">
        <f t="shared" si="73"/>
        <v/>
      </c>
      <c r="T158" s="136" t="str">
        <f t="shared" si="74"/>
        <v/>
      </c>
      <c r="U158" s="137" t="str">
        <f t="shared" si="75"/>
        <v xml:space="preserve">   </v>
      </c>
      <c r="V158" s="138" t="str">
        <f>IF(E158=0," ",IF(E158="H",IF(H158&lt;2000,VLOOKUP(K158,[1]Minimas!$A$15:$F$29,6),IF(AND(H158&gt;1999,H158&lt;2003),VLOOKUP(K158,[1]Minimas!$A$15:$F$29,5),IF(AND(H158&gt;2002,H158&lt;2005),VLOOKUP(K158,[1]Minimas!$A$15:$F$29,4),IF(AND(H158&gt;2004,H158&lt;2007),VLOOKUP(K158,[1]Minimas!$A$15:$F$29,3),VLOOKUP(K158,[1]Minimas!$A$15:$F$29,2))))),IF(H158&lt;2000,VLOOKUP(K158,[1]Minimas!$G$15:$L$29,6),IF(AND(H158&gt;1999,H158&lt;2003),VLOOKUP(K158,[1]Minimas!$G$15:$FL$29,5),IF(AND(H158&gt;2002,H158&lt;2005),VLOOKUP(K158,[1]Minimas!$G$15:$L$29,4),IF(AND(H158&gt;2004,H158&lt;2007),VLOOKUP(K158,[1]Minimas!$G$15:$L$29,3),VLOOKUP(K158,[1]Minimas!$G$15:$L$29,2)))))))</f>
        <v xml:space="preserve"> </v>
      </c>
      <c r="W158" s="139" t="str">
        <f t="shared" si="76"/>
        <v/>
      </c>
      <c r="X158" s="98"/>
      <c r="Y158" s="96"/>
      <c r="Z158" s="129"/>
      <c r="AA158" s="132"/>
      <c r="AB158" s="103" t="e">
        <f>T158-HLOOKUP(V158,[1]Minimas!$C$3:$CD$12,2,FALSE)</f>
        <v>#VALUE!</v>
      </c>
      <c r="AC158" s="103" t="e">
        <f>T158-HLOOKUP(V158,[1]Minimas!$C$3:$CD$12,3,FALSE)</f>
        <v>#VALUE!</v>
      </c>
      <c r="AD158" s="103" t="e">
        <f>T158-HLOOKUP(V158,[1]Minimas!$C$3:$CD$12,4,FALSE)</f>
        <v>#VALUE!</v>
      </c>
      <c r="AE158" s="103" t="e">
        <f>T158-HLOOKUP(V158,[1]Minimas!$C$3:$CD$12,5,FALSE)</f>
        <v>#VALUE!</v>
      </c>
      <c r="AF158" s="103" t="e">
        <f>T158-HLOOKUP(V158,[1]Minimas!$C$3:$CD$12,6,FALSE)</f>
        <v>#VALUE!</v>
      </c>
      <c r="AG158" s="103" t="e">
        <f>T158-HLOOKUP(V158,[1]Minimas!$C$3:$CD$12,7,FALSE)</f>
        <v>#VALUE!</v>
      </c>
      <c r="AH158" s="103" t="e">
        <f>T158-HLOOKUP(V158,[1]Minimas!$C$3:$CD$12,8,FALSE)</f>
        <v>#VALUE!</v>
      </c>
      <c r="AI158" s="103" t="e">
        <f>T158-HLOOKUP(V158,[1]Minimas!$C$3:$CD$12,9,FALSE)</f>
        <v>#VALUE!</v>
      </c>
      <c r="AJ158" s="103" t="e">
        <f>T158-HLOOKUP(V158,[1]Minimas!$C$3:$CD$12,10,FALSE)</f>
        <v>#VALUE!</v>
      </c>
      <c r="AK158" s="104" t="str">
        <f t="shared" si="77"/>
        <v xml:space="preserve"> </v>
      </c>
      <c r="AL158" s="104"/>
      <c r="AM158" s="104" t="str">
        <f t="shared" si="78"/>
        <v xml:space="preserve"> </v>
      </c>
      <c r="AN158" s="104" t="str">
        <f t="shared" si="79"/>
        <v xml:space="preserve"> </v>
      </c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134"/>
      <c r="BX158" s="134"/>
      <c r="BY158" s="134"/>
      <c r="BZ158" s="134"/>
      <c r="CA158" s="134"/>
      <c r="CB158" s="134"/>
      <c r="CC158" s="134"/>
      <c r="CD158" s="134"/>
      <c r="CE158" s="134"/>
      <c r="CF158" s="134"/>
      <c r="CG158" s="134"/>
      <c r="CH158" s="134"/>
      <c r="CI158" s="134"/>
      <c r="CJ158" s="134"/>
      <c r="CK158" s="134"/>
      <c r="CL158" s="134"/>
      <c r="CM158" s="134"/>
      <c r="CN158" s="134"/>
      <c r="CO158" s="134"/>
      <c r="CP158" s="134"/>
      <c r="CQ158" s="134"/>
      <c r="CR158" s="134"/>
      <c r="CS158" s="134"/>
      <c r="CT158" s="134"/>
      <c r="CU158" s="134"/>
      <c r="CV158" s="134"/>
      <c r="CW158" s="134"/>
      <c r="CX158" s="134"/>
      <c r="CY158" s="134"/>
      <c r="CZ158" s="134"/>
      <c r="DA158" s="134"/>
      <c r="DB158" s="134"/>
      <c r="DC158" s="134"/>
      <c r="DD158" s="134"/>
      <c r="DE158" s="134"/>
      <c r="DF158" s="134"/>
      <c r="DG158" s="134"/>
      <c r="DH158" s="134"/>
      <c r="DI158" s="134"/>
      <c r="DJ158" s="134"/>
      <c r="DK158" s="134"/>
      <c r="DL158" s="134"/>
      <c r="DM158" s="134"/>
      <c r="DN158" s="134"/>
      <c r="DO158" s="134"/>
      <c r="DP158" s="134"/>
      <c r="DQ158" s="134"/>
      <c r="DR158" s="134"/>
      <c r="DS158" s="134"/>
      <c r="DT158" s="134"/>
    </row>
    <row r="159" spans="2:124" s="133" customFormat="1" ht="30" customHeight="1" x14ac:dyDescent="0.25">
      <c r="B159" s="92" t="s">
        <v>202</v>
      </c>
      <c r="C159" s="164"/>
      <c r="D159" s="93"/>
      <c r="E159" s="160"/>
      <c r="F159" s="94"/>
      <c r="G159" s="94"/>
      <c r="H159" s="131"/>
      <c r="I159" s="131"/>
      <c r="J159" s="163"/>
      <c r="K159" s="162"/>
      <c r="L159" s="237"/>
      <c r="M159" s="238"/>
      <c r="N159" s="239"/>
      <c r="O159" s="135" t="str">
        <f t="shared" si="72"/>
        <v/>
      </c>
      <c r="P159" s="344"/>
      <c r="Q159" s="345"/>
      <c r="R159" s="346"/>
      <c r="S159" s="135" t="str">
        <f t="shared" si="73"/>
        <v/>
      </c>
      <c r="T159" s="136" t="str">
        <f t="shared" si="74"/>
        <v/>
      </c>
      <c r="U159" s="137" t="str">
        <f t="shared" si="75"/>
        <v xml:space="preserve">   </v>
      </c>
      <c r="V159" s="138" t="str">
        <f>IF(E159=0," ",IF(E159="H",IF(H159&lt;2000,VLOOKUP(K159,[1]Minimas!$A$15:$F$29,6),IF(AND(H159&gt;1999,H159&lt;2003),VLOOKUP(K159,[1]Minimas!$A$15:$F$29,5),IF(AND(H159&gt;2002,H159&lt;2005),VLOOKUP(K159,[1]Minimas!$A$15:$F$29,4),IF(AND(H159&gt;2004,H159&lt;2007),VLOOKUP(K159,[1]Minimas!$A$15:$F$29,3),VLOOKUP(K159,[1]Minimas!$A$15:$F$29,2))))),IF(H159&lt;2000,VLOOKUP(K159,[1]Minimas!$G$15:$L$29,6),IF(AND(H159&gt;1999,H159&lt;2003),VLOOKUP(K159,[1]Minimas!$G$15:$FL$29,5),IF(AND(H159&gt;2002,H159&lt;2005),VLOOKUP(K159,[1]Minimas!$G$15:$L$29,4),IF(AND(H159&gt;2004,H159&lt;2007),VLOOKUP(K159,[1]Minimas!$G$15:$L$29,3),VLOOKUP(K159,[1]Minimas!$G$15:$L$29,2)))))))</f>
        <v xml:space="preserve"> </v>
      </c>
      <c r="W159" s="139" t="str">
        <f t="shared" si="76"/>
        <v/>
      </c>
      <c r="X159" s="98"/>
      <c r="Y159" s="96"/>
      <c r="Z159" s="129"/>
      <c r="AA159" s="132"/>
      <c r="AB159" s="103" t="e">
        <f>T159-HLOOKUP(V159,[1]Minimas!$C$3:$CD$12,2,FALSE)</f>
        <v>#VALUE!</v>
      </c>
      <c r="AC159" s="103" t="e">
        <f>T159-HLOOKUP(V159,[1]Minimas!$C$3:$CD$12,3,FALSE)</f>
        <v>#VALUE!</v>
      </c>
      <c r="AD159" s="103" t="e">
        <f>T159-HLOOKUP(V159,[1]Minimas!$C$3:$CD$12,4,FALSE)</f>
        <v>#VALUE!</v>
      </c>
      <c r="AE159" s="103" t="e">
        <f>T159-HLOOKUP(V159,[1]Minimas!$C$3:$CD$12,5,FALSE)</f>
        <v>#VALUE!</v>
      </c>
      <c r="AF159" s="103" t="e">
        <f>T159-HLOOKUP(V159,[1]Minimas!$C$3:$CD$12,6,FALSE)</f>
        <v>#VALUE!</v>
      </c>
      <c r="AG159" s="103" t="e">
        <f>T159-HLOOKUP(V159,[1]Minimas!$C$3:$CD$12,7,FALSE)</f>
        <v>#VALUE!</v>
      </c>
      <c r="AH159" s="103" t="e">
        <f>T159-HLOOKUP(V159,[1]Minimas!$C$3:$CD$12,8,FALSE)</f>
        <v>#VALUE!</v>
      </c>
      <c r="AI159" s="103" t="e">
        <f>T159-HLOOKUP(V159,[1]Minimas!$C$3:$CD$12,9,FALSE)</f>
        <v>#VALUE!</v>
      </c>
      <c r="AJ159" s="103" t="e">
        <f>T159-HLOOKUP(V159,[1]Minimas!$C$3:$CD$12,10,FALSE)</f>
        <v>#VALUE!</v>
      </c>
      <c r="AK159" s="104" t="str">
        <f t="shared" si="77"/>
        <v xml:space="preserve"> </v>
      </c>
      <c r="AL159" s="104"/>
      <c r="AM159" s="104" t="str">
        <f t="shared" si="78"/>
        <v xml:space="preserve"> </v>
      </c>
      <c r="AN159" s="104" t="str">
        <f t="shared" si="79"/>
        <v xml:space="preserve"> </v>
      </c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134"/>
      <c r="BV159" s="134"/>
      <c r="BW159" s="134"/>
      <c r="BX159" s="134"/>
      <c r="BY159" s="134"/>
      <c r="BZ159" s="134"/>
      <c r="CA159" s="134"/>
      <c r="CB159" s="134"/>
      <c r="CC159" s="134"/>
      <c r="CD159" s="134"/>
      <c r="CE159" s="134"/>
      <c r="CF159" s="134"/>
      <c r="CG159" s="134"/>
      <c r="CH159" s="134"/>
      <c r="CI159" s="134"/>
      <c r="CJ159" s="134"/>
      <c r="CK159" s="134"/>
      <c r="CL159" s="134"/>
      <c r="CM159" s="134"/>
      <c r="CN159" s="134"/>
      <c r="CO159" s="134"/>
      <c r="CP159" s="134"/>
      <c r="CQ159" s="134"/>
      <c r="CR159" s="134"/>
      <c r="CS159" s="134"/>
      <c r="CT159" s="134"/>
      <c r="CU159" s="134"/>
      <c r="CV159" s="134"/>
      <c r="CW159" s="134"/>
      <c r="CX159" s="134"/>
      <c r="CY159" s="134"/>
      <c r="CZ159" s="134"/>
      <c r="DA159" s="134"/>
      <c r="DB159" s="134"/>
      <c r="DC159" s="134"/>
      <c r="DD159" s="134"/>
      <c r="DE159" s="134"/>
      <c r="DF159" s="134"/>
      <c r="DG159" s="134"/>
      <c r="DH159" s="134"/>
      <c r="DI159" s="134"/>
      <c r="DJ159" s="134"/>
      <c r="DK159" s="134"/>
      <c r="DL159" s="134"/>
      <c r="DM159" s="134"/>
      <c r="DN159" s="134"/>
      <c r="DO159" s="134"/>
      <c r="DP159" s="134"/>
      <c r="DQ159" s="134"/>
      <c r="DR159" s="134"/>
      <c r="DS159" s="134"/>
      <c r="DT159" s="134"/>
    </row>
    <row r="160" spans="2:124" s="133" customFormat="1" ht="30" customHeight="1" x14ac:dyDescent="0.25">
      <c r="B160" s="92" t="s">
        <v>202</v>
      </c>
      <c r="C160" s="164"/>
      <c r="D160" s="93"/>
      <c r="E160" s="160"/>
      <c r="F160" s="94"/>
      <c r="G160" s="94"/>
      <c r="H160" s="131"/>
      <c r="I160" s="131"/>
      <c r="J160" s="163"/>
      <c r="K160" s="162"/>
      <c r="L160" s="237"/>
      <c r="M160" s="238"/>
      <c r="N160" s="239"/>
      <c r="O160" s="135" t="str">
        <f t="shared" si="72"/>
        <v/>
      </c>
      <c r="P160" s="344"/>
      <c r="Q160" s="345"/>
      <c r="R160" s="346"/>
      <c r="S160" s="135" t="str">
        <f t="shared" si="73"/>
        <v/>
      </c>
      <c r="T160" s="136" t="str">
        <f t="shared" si="74"/>
        <v/>
      </c>
      <c r="U160" s="137" t="str">
        <f t="shared" si="75"/>
        <v xml:space="preserve">   </v>
      </c>
      <c r="V160" s="138" t="str">
        <f>IF(E160=0," ",IF(E160="H",IF(H160&lt;2000,VLOOKUP(K160,[1]Minimas!$A$15:$F$29,6),IF(AND(H160&gt;1999,H160&lt;2003),VLOOKUP(K160,[1]Minimas!$A$15:$F$29,5),IF(AND(H160&gt;2002,H160&lt;2005),VLOOKUP(K160,[1]Minimas!$A$15:$F$29,4),IF(AND(H160&gt;2004,H160&lt;2007),VLOOKUP(K160,[1]Minimas!$A$15:$F$29,3),VLOOKUP(K160,[1]Minimas!$A$15:$F$29,2))))),IF(H160&lt;2000,VLOOKUP(K160,[1]Minimas!$G$15:$L$29,6),IF(AND(H160&gt;1999,H160&lt;2003),VLOOKUP(K160,[1]Minimas!$G$15:$FL$29,5),IF(AND(H160&gt;2002,H160&lt;2005),VLOOKUP(K160,[1]Minimas!$G$15:$L$29,4),IF(AND(H160&gt;2004,H160&lt;2007),VLOOKUP(K160,[1]Minimas!$G$15:$L$29,3),VLOOKUP(K160,[1]Minimas!$G$15:$L$29,2)))))))</f>
        <v xml:space="preserve"> </v>
      </c>
      <c r="W160" s="139" t="str">
        <f t="shared" si="76"/>
        <v/>
      </c>
      <c r="X160" s="98"/>
      <c r="Y160" s="96"/>
      <c r="Z160" s="129"/>
      <c r="AA160" s="132"/>
      <c r="AB160" s="103" t="e">
        <f>T160-HLOOKUP(V160,[1]Minimas!$C$3:$CD$12,2,FALSE)</f>
        <v>#VALUE!</v>
      </c>
      <c r="AC160" s="103" t="e">
        <f>T160-HLOOKUP(V160,[1]Minimas!$C$3:$CD$12,3,FALSE)</f>
        <v>#VALUE!</v>
      </c>
      <c r="AD160" s="103" t="e">
        <f>T160-HLOOKUP(V160,[1]Minimas!$C$3:$CD$12,4,FALSE)</f>
        <v>#VALUE!</v>
      </c>
      <c r="AE160" s="103" t="e">
        <f>T160-HLOOKUP(V160,[1]Minimas!$C$3:$CD$12,5,FALSE)</f>
        <v>#VALUE!</v>
      </c>
      <c r="AF160" s="103" t="e">
        <f>T160-HLOOKUP(V160,[1]Minimas!$C$3:$CD$12,6,FALSE)</f>
        <v>#VALUE!</v>
      </c>
      <c r="AG160" s="103" t="e">
        <f>T160-HLOOKUP(V160,[1]Minimas!$C$3:$CD$12,7,FALSE)</f>
        <v>#VALUE!</v>
      </c>
      <c r="AH160" s="103" t="e">
        <f>T160-HLOOKUP(V160,[1]Minimas!$C$3:$CD$12,8,FALSE)</f>
        <v>#VALUE!</v>
      </c>
      <c r="AI160" s="103" t="e">
        <f>T160-HLOOKUP(V160,[1]Minimas!$C$3:$CD$12,9,FALSE)</f>
        <v>#VALUE!</v>
      </c>
      <c r="AJ160" s="103" t="e">
        <f>T160-HLOOKUP(V160,[1]Minimas!$C$3:$CD$12,10,FALSE)</f>
        <v>#VALUE!</v>
      </c>
      <c r="AK160" s="104" t="str">
        <f t="shared" si="77"/>
        <v xml:space="preserve"> </v>
      </c>
      <c r="AL160" s="104"/>
      <c r="AM160" s="104" t="str">
        <f t="shared" si="78"/>
        <v xml:space="preserve"> </v>
      </c>
      <c r="AN160" s="104" t="str">
        <f t="shared" si="79"/>
        <v xml:space="preserve"> </v>
      </c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134"/>
      <c r="BQ160" s="134"/>
      <c r="BR160" s="134"/>
      <c r="BS160" s="134"/>
      <c r="BT160" s="134"/>
      <c r="BU160" s="134"/>
      <c r="BV160" s="134"/>
      <c r="BW160" s="134"/>
      <c r="BX160" s="134"/>
      <c r="BY160" s="134"/>
      <c r="BZ160" s="134"/>
      <c r="CA160" s="134"/>
      <c r="CB160" s="134"/>
      <c r="CC160" s="134"/>
      <c r="CD160" s="134"/>
      <c r="CE160" s="134"/>
      <c r="CF160" s="134"/>
      <c r="CG160" s="134"/>
      <c r="CH160" s="134"/>
      <c r="CI160" s="134"/>
      <c r="CJ160" s="134"/>
      <c r="CK160" s="134"/>
      <c r="CL160" s="134"/>
      <c r="CM160" s="134"/>
      <c r="CN160" s="134"/>
      <c r="CO160" s="134"/>
      <c r="CP160" s="134"/>
      <c r="CQ160" s="134"/>
      <c r="CR160" s="134"/>
      <c r="CS160" s="134"/>
      <c r="CT160" s="134"/>
      <c r="CU160" s="134"/>
      <c r="CV160" s="134"/>
      <c r="CW160" s="134"/>
      <c r="CX160" s="134"/>
      <c r="CY160" s="134"/>
      <c r="CZ160" s="134"/>
      <c r="DA160" s="134"/>
      <c r="DB160" s="134"/>
      <c r="DC160" s="134"/>
      <c r="DD160" s="134"/>
      <c r="DE160" s="134"/>
      <c r="DF160" s="134"/>
      <c r="DG160" s="134"/>
      <c r="DH160" s="134"/>
      <c r="DI160" s="134"/>
      <c r="DJ160" s="134"/>
      <c r="DK160" s="134"/>
      <c r="DL160" s="134"/>
      <c r="DM160" s="134"/>
      <c r="DN160" s="134"/>
      <c r="DO160" s="134"/>
      <c r="DP160" s="134"/>
      <c r="DQ160" s="134"/>
      <c r="DR160" s="134"/>
      <c r="DS160" s="134"/>
      <c r="DT160" s="134"/>
    </row>
    <row r="161" spans="2:124" s="133" customFormat="1" ht="30" customHeight="1" x14ac:dyDescent="0.25">
      <c r="B161" s="92" t="s">
        <v>202</v>
      </c>
      <c r="C161" s="164"/>
      <c r="D161" s="93"/>
      <c r="E161" s="160"/>
      <c r="F161" s="94"/>
      <c r="G161" s="94"/>
      <c r="H161" s="131"/>
      <c r="I161" s="131"/>
      <c r="J161" s="163"/>
      <c r="K161" s="162"/>
      <c r="L161" s="354"/>
      <c r="M161" s="355"/>
      <c r="N161" s="356"/>
      <c r="O161" s="135" t="str">
        <f t="shared" si="72"/>
        <v/>
      </c>
      <c r="P161" s="357"/>
      <c r="Q161" s="358"/>
      <c r="R161" s="359"/>
      <c r="S161" s="135" t="str">
        <f t="shared" si="73"/>
        <v/>
      </c>
      <c r="T161" s="136" t="str">
        <f t="shared" si="74"/>
        <v/>
      </c>
      <c r="U161" s="137" t="str">
        <f t="shared" si="75"/>
        <v xml:space="preserve">   </v>
      </c>
      <c r="V161" s="138" t="str">
        <f>IF(E161=0," ",IF(E161="H",IF(H161&lt;2000,VLOOKUP(K161,[1]Minimas!$A$15:$F$29,6),IF(AND(H161&gt;1999,H161&lt;2003),VLOOKUP(K161,[1]Minimas!$A$15:$F$29,5),IF(AND(H161&gt;2002,H161&lt;2005),VLOOKUP(K161,[1]Minimas!$A$15:$F$29,4),IF(AND(H161&gt;2004,H161&lt;2007),VLOOKUP(K161,[1]Minimas!$A$15:$F$29,3),VLOOKUP(K161,[1]Minimas!$A$15:$F$29,2))))),IF(H161&lt;2000,VLOOKUP(K161,[1]Minimas!$G$15:$L$29,6),IF(AND(H161&gt;1999,H161&lt;2003),VLOOKUP(K161,[1]Minimas!$G$15:$FL$29,5),IF(AND(H161&gt;2002,H161&lt;2005),VLOOKUP(K161,[1]Minimas!$G$15:$L$29,4),IF(AND(H161&gt;2004,H161&lt;2007),VLOOKUP(K161,[1]Minimas!$G$15:$L$29,3),VLOOKUP(K161,[1]Minimas!$G$15:$L$29,2)))))))</f>
        <v xml:space="preserve"> </v>
      </c>
      <c r="W161" s="139" t="str">
        <f t="shared" si="76"/>
        <v/>
      </c>
      <c r="X161" s="98"/>
      <c r="Y161" s="96"/>
      <c r="Z161" s="129"/>
      <c r="AA161" s="132"/>
      <c r="AB161" s="103" t="e">
        <f>T161-HLOOKUP(V161,[1]Minimas!$C$3:$CD$12,2,FALSE)</f>
        <v>#VALUE!</v>
      </c>
      <c r="AC161" s="103" t="e">
        <f>T161-HLOOKUP(V161,[1]Minimas!$C$3:$CD$12,3,FALSE)</f>
        <v>#VALUE!</v>
      </c>
      <c r="AD161" s="103" t="e">
        <f>T161-HLOOKUP(V161,[1]Minimas!$C$3:$CD$12,4,FALSE)</f>
        <v>#VALUE!</v>
      </c>
      <c r="AE161" s="103" t="e">
        <f>T161-HLOOKUP(V161,[1]Minimas!$C$3:$CD$12,5,FALSE)</f>
        <v>#VALUE!</v>
      </c>
      <c r="AF161" s="103" t="e">
        <f>T161-HLOOKUP(V161,[1]Minimas!$C$3:$CD$12,6,FALSE)</f>
        <v>#VALUE!</v>
      </c>
      <c r="AG161" s="103" t="e">
        <f>T161-HLOOKUP(V161,[1]Minimas!$C$3:$CD$12,7,FALSE)</f>
        <v>#VALUE!</v>
      </c>
      <c r="AH161" s="103" t="e">
        <f>T161-HLOOKUP(V161,[1]Minimas!$C$3:$CD$12,8,FALSE)</f>
        <v>#VALUE!</v>
      </c>
      <c r="AI161" s="103" t="e">
        <f>T161-HLOOKUP(V161,[1]Minimas!$C$3:$CD$12,9,FALSE)</f>
        <v>#VALUE!</v>
      </c>
      <c r="AJ161" s="103" t="e">
        <f>T161-HLOOKUP(V161,[1]Minimas!$C$3:$CD$12,10,FALSE)</f>
        <v>#VALUE!</v>
      </c>
      <c r="AK161" s="104" t="str">
        <f t="shared" si="77"/>
        <v xml:space="preserve"> </v>
      </c>
      <c r="AL161" s="104"/>
      <c r="AM161" s="104" t="str">
        <f t="shared" si="78"/>
        <v xml:space="preserve"> </v>
      </c>
      <c r="AN161" s="104" t="str">
        <f t="shared" si="79"/>
        <v xml:space="preserve"> </v>
      </c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134"/>
      <c r="BQ161" s="134"/>
      <c r="BR161" s="134"/>
      <c r="BS161" s="134"/>
      <c r="BT161" s="134"/>
      <c r="BU161" s="134"/>
      <c r="BV161" s="134"/>
      <c r="BW161" s="134"/>
      <c r="BX161" s="134"/>
      <c r="BY161" s="134"/>
      <c r="BZ161" s="134"/>
      <c r="CA161" s="134"/>
      <c r="CB161" s="134"/>
      <c r="CC161" s="134"/>
      <c r="CD161" s="134"/>
      <c r="CE161" s="134"/>
      <c r="CF161" s="134"/>
      <c r="CG161" s="134"/>
      <c r="CH161" s="134"/>
      <c r="CI161" s="134"/>
      <c r="CJ161" s="134"/>
      <c r="CK161" s="134"/>
      <c r="CL161" s="134"/>
      <c r="CM161" s="134"/>
      <c r="CN161" s="134"/>
      <c r="CO161" s="134"/>
      <c r="CP161" s="134"/>
      <c r="CQ161" s="134"/>
      <c r="CR161" s="134"/>
      <c r="CS161" s="134"/>
      <c r="CT161" s="134"/>
      <c r="CU161" s="134"/>
      <c r="CV161" s="134"/>
      <c r="CW161" s="134"/>
      <c r="CX161" s="134"/>
      <c r="CY161" s="134"/>
      <c r="CZ161" s="134"/>
      <c r="DA161" s="134"/>
      <c r="DB161" s="134"/>
      <c r="DC161" s="134"/>
      <c r="DD161" s="134"/>
      <c r="DE161" s="134"/>
      <c r="DF161" s="134"/>
      <c r="DG161" s="134"/>
      <c r="DH161" s="134"/>
      <c r="DI161" s="134"/>
      <c r="DJ161" s="134"/>
      <c r="DK161" s="134"/>
      <c r="DL161" s="134"/>
      <c r="DM161" s="134"/>
      <c r="DN161" s="134"/>
      <c r="DO161" s="134"/>
      <c r="DP161" s="134"/>
      <c r="DQ161" s="134"/>
      <c r="DR161" s="134"/>
      <c r="DS161" s="134"/>
      <c r="DT161" s="134"/>
    </row>
    <row r="162" spans="2:124" s="133" customFormat="1" ht="30" customHeight="1" x14ac:dyDescent="0.25">
      <c r="B162" s="92" t="s">
        <v>202</v>
      </c>
      <c r="C162" s="164"/>
      <c r="D162" s="93"/>
      <c r="E162" s="160"/>
      <c r="F162" s="94"/>
      <c r="G162" s="94"/>
      <c r="H162" s="131"/>
      <c r="I162" s="131"/>
      <c r="J162" s="163"/>
      <c r="K162" s="162"/>
      <c r="L162" s="237"/>
      <c r="M162" s="238"/>
      <c r="N162" s="239"/>
      <c r="O162" s="135" t="str">
        <f t="shared" si="72"/>
        <v/>
      </c>
      <c r="P162" s="344"/>
      <c r="Q162" s="345"/>
      <c r="R162" s="346"/>
      <c r="S162" s="135" t="str">
        <f t="shared" si="73"/>
        <v/>
      </c>
      <c r="T162" s="136" t="str">
        <f t="shared" si="74"/>
        <v/>
      </c>
      <c r="U162" s="137" t="str">
        <f t="shared" si="75"/>
        <v xml:space="preserve">   </v>
      </c>
      <c r="V162" s="138" t="str">
        <f>IF(E162=0," ",IF(E162="H",IF(H162&lt;2000,VLOOKUP(K162,[1]Minimas!$A$15:$F$29,6),IF(AND(H162&gt;1999,H162&lt;2003),VLOOKUP(K162,[1]Minimas!$A$15:$F$29,5),IF(AND(H162&gt;2002,H162&lt;2005),VLOOKUP(K162,[1]Minimas!$A$15:$F$29,4),IF(AND(H162&gt;2004,H162&lt;2007),VLOOKUP(K162,[1]Minimas!$A$15:$F$29,3),VLOOKUP(K162,[1]Minimas!$A$15:$F$29,2))))),IF(H162&lt;2000,VLOOKUP(K162,[1]Minimas!$G$15:$L$29,6),IF(AND(H162&gt;1999,H162&lt;2003),VLOOKUP(K162,[1]Minimas!$G$15:$FL$29,5),IF(AND(H162&gt;2002,H162&lt;2005),VLOOKUP(K162,[1]Minimas!$G$15:$L$29,4),IF(AND(H162&gt;2004,H162&lt;2007),VLOOKUP(K162,[1]Minimas!$G$15:$L$29,3),VLOOKUP(K162,[1]Minimas!$G$15:$L$29,2)))))))</f>
        <v xml:space="preserve"> </v>
      </c>
      <c r="W162" s="139" t="str">
        <f t="shared" si="76"/>
        <v/>
      </c>
      <c r="X162" s="98"/>
      <c r="Y162" s="96"/>
      <c r="Z162" s="129"/>
      <c r="AA162" s="132"/>
      <c r="AB162" s="103" t="e">
        <f>T162-HLOOKUP(V162,[1]Minimas!$C$3:$CD$12,2,FALSE)</f>
        <v>#VALUE!</v>
      </c>
      <c r="AC162" s="103" t="e">
        <f>T162-HLOOKUP(V162,[1]Minimas!$C$3:$CD$12,3,FALSE)</f>
        <v>#VALUE!</v>
      </c>
      <c r="AD162" s="103" t="e">
        <f>T162-HLOOKUP(V162,[1]Minimas!$C$3:$CD$12,4,FALSE)</f>
        <v>#VALUE!</v>
      </c>
      <c r="AE162" s="103" t="e">
        <f>T162-HLOOKUP(V162,[1]Minimas!$C$3:$CD$12,5,FALSE)</f>
        <v>#VALUE!</v>
      </c>
      <c r="AF162" s="103" t="e">
        <f>T162-HLOOKUP(V162,[1]Minimas!$C$3:$CD$12,6,FALSE)</f>
        <v>#VALUE!</v>
      </c>
      <c r="AG162" s="103" t="e">
        <f>T162-HLOOKUP(V162,[1]Minimas!$C$3:$CD$12,7,FALSE)</f>
        <v>#VALUE!</v>
      </c>
      <c r="AH162" s="103" t="e">
        <f>T162-HLOOKUP(V162,[1]Minimas!$C$3:$CD$12,8,FALSE)</f>
        <v>#VALUE!</v>
      </c>
      <c r="AI162" s="103" t="e">
        <f>T162-HLOOKUP(V162,[1]Minimas!$C$3:$CD$12,9,FALSE)</f>
        <v>#VALUE!</v>
      </c>
      <c r="AJ162" s="103" t="e">
        <f>T162-HLOOKUP(V162,[1]Minimas!$C$3:$CD$12,10,FALSE)</f>
        <v>#VALUE!</v>
      </c>
      <c r="AK162" s="104" t="str">
        <f t="shared" si="77"/>
        <v xml:space="preserve"> </v>
      </c>
      <c r="AL162" s="104"/>
      <c r="AM162" s="104" t="str">
        <f t="shared" si="78"/>
        <v xml:space="preserve"> </v>
      </c>
      <c r="AN162" s="104" t="str">
        <f t="shared" si="79"/>
        <v xml:space="preserve"> </v>
      </c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  <c r="BR162" s="134"/>
      <c r="BS162" s="134"/>
      <c r="BT162" s="134"/>
      <c r="BU162" s="134"/>
      <c r="BV162" s="134"/>
      <c r="BW162" s="134"/>
      <c r="BX162" s="134"/>
      <c r="BY162" s="134"/>
      <c r="BZ162" s="134"/>
      <c r="CA162" s="134"/>
      <c r="CB162" s="134"/>
      <c r="CC162" s="134"/>
      <c r="CD162" s="134"/>
      <c r="CE162" s="134"/>
      <c r="CF162" s="134"/>
      <c r="CG162" s="134"/>
      <c r="CH162" s="134"/>
      <c r="CI162" s="134"/>
      <c r="CJ162" s="134"/>
      <c r="CK162" s="134"/>
      <c r="CL162" s="134"/>
      <c r="CM162" s="134"/>
      <c r="CN162" s="134"/>
      <c r="CO162" s="134"/>
      <c r="CP162" s="134"/>
      <c r="CQ162" s="134"/>
      <c r="CR162" s="134"/>
      <c r="CS162" s="134"/>
      <c r="CT162" s="134"/>
      <c r="CU162" s="134"/>
      <c r="CV162" s="134"/>
      <c r="CW162" s="134"/>
      <c r="CX162" s="134"/>
      <c r="CY162" s="134"/>
      <c r="CZ162" s="134"/>
      <c r="DA162" s="134"/>
      <c r="DB162" s="134"/>
      <c r="DC162" s="134"/>
      <c r="DD162" s="134"/>
      <c r="DE162" s="134"/>
      <c r="DF162" s="134"/>
      <c r="DG162" s="134"/>
      <c r="DH162" s="134"/>
      <c r="DI162" s="134"/>
      <c r="DJ162" s="134"/>
      <c r="DK162" s="134"/>
      <c r="DL162" s="134"/>
      <c r="DM162" s="134"/>
      <c r="DN162" s="134"/>
      <c r="DO162" s="134"/>
      <c r="DP162" s="134"/>
      <c r="DQ162" s="134"/>
      <c r="DR162" s="134"/>
      <c r="DS162" s="134"/>
      <c r="DT162" s="134"/>
    </row>
    <row r="163" spans="2:124" s="133" customFormat="1" ht="30" customHeight="1" x14ac:dyDescent="0.25">
      <c r="B163" s="92" t="s">
        <v>202</v>
      </c>
      <c r="C163" s="164"/>
      <c r="D163" s="93"/>
      <c r="E163" s="160"/>
      <c r="F163" s="94"/>
      <c r="G163" s="94"/>
      <c r="H163" s="131"/>
      <c r="I163" s="131"/>
      <c r="J163" s="163"/>
      <c r="K163" s="162"/>
      <c r="L163" s="237"/>
      <c r="M163" s="238"/>
      <c r="N163" s="239"/>
      <c r="O163" s="135" t="str">
        <f t="shared" si="72"/>
        <v/>
      </c>
      <c r="P163" s="344"/>
      <c r="Q163" s="345"/>
      <c r="R163" s="346"/>
      <c r="S163" s="135" t="str">
        <f t="shared" si="73"/>
        <v/>
      </c>
      <c r="T163" s="136" t="str">
        <f t="shared" si="74"/>
        <v/>
      </c>
      <c r="U163" s="137" t="str">
        <f t="shared" si="75"/>
        <v xml:space="preserve">   </v>
      </c>
      <c r="V163" s="138" t="str">
        <f>IF(E163=0," ",IF(E163="H",IF(H163&lt;2000,VLOOKUP(K163,[1]Minimas!$A$15:$F$29,6),IF(AND(H163&gt;1999,H163&lt;2003),VLOOKUP(K163,[1]Minimas!$A$15:$F$29,5),IF(AND(H163&gt;2002,H163&lt;2005),VLOOKUP(K163,[1]Minimas!$A$15:$F$29,4),IF(AND(H163&gt;2004,H163&lt;2007),VLOOKUP(K163,[1]Minimas!$A$15:$F$29,3),VLOOKUP(K163,[1]Minimas!$A$15:$F$29,2))))),IF(H163&lt;2000,VLOOKUP(K163,[1]Minimas!$G$15:$L$29,6),IF(AND(H163&gt;1999,H163&lt;2003),VLOOKUP(K163,[1]Minimas!$G$15:$FL$29,5),IF(AND(H163&gt;2002,H163&lt;2005),VLOOKUP(K163,[1]Minimas!$G$15:$L$29,4),IF(AND(H163&gt;2004,H163&lt;2007),VLOOKUP(K163,[1]Minimas!$G$15:$L$29,3),VLOOKUP(K163,[1]Minimas!$G$15:$L$29,2)))))))</f>
        <v xml:space="preserve"> </v>
      </c>
      <c r="W163" s="139" t="str">
        <f t="shared" si="76"/>
        <v/>
      </c>
      <c r="X163" s="98"/>
      <c r="Y163" s="96"/>
      <c r="Z163" s="129"/>
      <c r="AA163" s="132"/>
      <c r="AB163" s="103" t="e">
        <f>T163-HLOOKUP(V163,[1]Minimas!$C$3:$CD$12,2,FALSE)</f>
        <v>#VALUE!</v>
      </c>
      <c r="AC163" s="103" t="e">
        <f>T163-HLOOKUP(V163,[1]Minimas!$C$3:$CD$12,3,FALSE)</f>
        <v>#VALUE!</v>
      </c>
      <c r="AD163" s="103" t="e">
        <f>T163-HLOOKUP(V163,[1]Minimas!$C$3:$CD$12,4,FALSE)</f>
        <v>#VALUE!</v>
      </c>
      <c r="AE163" s="103" t="e">
        <f>T163-HLOOKUP(V163,[1]Minimas!$C$3:$CD$12,5,FALSE)</f>
        <v>#VALUE!</v>
      </c>
      <c r="AF163" s="103" t="e">
        <f>T163-HLOOKUP(V163,[1]Minimas!$C$3:$CD$12,6,FALSE)</f>
        <v>#VALUE!</v>
      </c>
      <c r="AG163" s="103" t="e">
        <f>T163-HLOOKUP(V163,[1]Minimas!$C$3:$CD$12,7,FALSE)</f>
        <v>#VALUE!</v>
      </c>
      <c r="AH163" s="103" t="e">
        <f>T163-HLOOKUP(V163,[1]Minimas!$C$3:$CD$12,8,FALSE)</f>
        <v>#VALUE!</v>
      </c>
      <c r="AI163" s="103" t="e">
        <f>T163-HLOOKUP(V163,[1]Minimas!$C$3:$CD$12,9,FALSE)</f>
        <v>#VALUE!</v>
      </c>
      <c r="AJ163" s="103" t="e">
        <f>T163-HLOOKUP(V163,[1]Minimas!$C$3:$CD$12,10,FALSE)</f>
        <v>#VALUE!</v>
      </c>
      <c r="AK163" s="104" t="str">
        <f t="shared" si="77"/>
        <v xml:space="preserve"> </v>
      </c>
      <c r="AL163" s="104"/>
      <c r="AM163" s="104" t="str">
        <f t="shared" si="78"/>
        <v xml:space="preserve"> </v>
      </c>
      <c r="AN163" s="104" t="str">
        <f t="shared" si="79"/>
        <v xml:space="preserve"> </v>
      </c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/>
      <c r="BX163" s="134"/>
      <c r="BY163" s="134"/>
      <c r="BZ163" s="134"/>
      <c r="CA163" s="134"/>
      <c r="CB163" s="134"/>
      <c r="CC163" s="134"/>
      <c r="CD163" s="134"/>
      <c r="CE163" s="134"/>
      <c r="CF163" s="134"/>
      <c r="CG163" s="134"/>
      <c r="CH163" s="134"/>
      <c r="CI163" s="134"/>
      <c r="CJ163" s="134"/>
      <c r="CK163" s="134"/>
      <c r="CL163" s="134"/>
      <c r="CM163" s="134"/>
      <c r="CN163" s="134"/>
      <c r="CO163" s="134"/>
      <c r="CP163" s="134"/>
      <c r="CQ163" s="134"/>
      <c r="CR163" s="134"/>
      <c r="CS163" s="134"/>
      <c r="CT163" s="134"/>
      <c r="CU163" s="134"/>
      <c r="CV163" s="134"/>
      <c r="CW163" s="134"/>
      <c r="CX163" s="134"/>
      <c r="CY163" s="134"/>
      <c r="CZ163" s="134"/>
      <c r="DA163" s="134"/>
      <c r="DB163" s="134"/>
      <c r="DC163" s="134"/>
      <c r="DD163" s="134"/>
      <c r="DE163" s="134"/>
      <c r="DF163" s="134"/>
      <c r="DG163" s="134"/>
      <c r="DH163" s="134"/>
      <c r="DI163" s="134"/>
      <c r="DJ163" s="134"/>
      <c r="DK163" s="134"/>
      <c r="DL163" s="134"/>
      <c r="DM163" s="134"/>
      <c r="DN163" s="134"/>
      <c r="DO163" s="134"/>
      <c r="DP163" s="134"/>
      <c r="DQ163" s="134"/>
      <c r="DR163" s="134"/>
      <c r="DS163" s="134"/>
      <c r="DT163" s="134"/>
    </row>
    <row r="164" spans="2:124" s="133" customFormat="1" ht="30" customHeight="1" x14ac:dyDescent="0.25">
      <c r="B164" s="92" t="s">
        <v>202</v>
      </c>
      <c r="C164" s="164"/>
      <c r="D164" s="93"/>
      <c r="E164" s="160"/>
      <c r="F164" s="94"/>
      <c r="G164" s="94"/>
      <c r="H164" s="131"/>
      <c r="I164" s="131"/>
      <c r="J164" s="163"/>
      <c r="K164" s="162"/>
      <c r="L164" s="354"/>
      <c r="M164" s="355"/>
      <c r="N164" s="356"/>
      <c r="O164" s="135" t="str">
        <f t="shared" si="72"/>
        <v/>
      </c>
      <c r="P164" s="357"/>
      <c r="Q164" s="358"/>
      <c r="R164" s="359"/>
      <c r="S164" s="135" t="str">
        <f t="shared" si="73"/>
        <v/>
      </c>
      <c r="T164" s="136" t="str">
        <f t="shared" si="74"/>
        <v/>
      </c>
      <c r="U164" s="137" t="str">
        <f t="shared" si="75"/>
        <v xml:space="preserve">   </v>
      </c>
      <c r="V164" s="138" t="str">
        <f>IF(E164=0," ",IF(E164="H",IF(H164&lt;2000,VLOOKUP(K164,[1]Minimas!$A$15:$F$29,6),IF(AND(H164&gt;1999,H164&lt;2003),VLOOKUP(K164,[1]Minimas!$A$15:$F$29,5),IF(AND(H164&gt;2002,H164&lt;2005),VLOOKUP(K164,[1]Minimas!$A$15:$F$29,4),IF(AND(H164&gt;2004,H164&lt;2007),VLOOKUP(K164,[1]Minimas!$A$15:$F$29,3),VLOOKUP(K164,[1]Minimas!$A$15:$F$29,2))))),IF(H164&lt;2000,VLOOKUP(K164,[1]Minimas!$G$15:$L$29,6),IF(AND(H164&gt;1999,H164&lt;2003),VLOOKUP(K164,[1]Minimas!$G$15:$FL$29,5),IF(AND(H164&gt;2002,H164&lt;2005),VLOOKUP(K164,[1]Minimas!$G$15:$L$29,4),IF(AND(H164&gt;2004,H164&lt;2007),VLOOKUP(K164,[1]Minimas!$G$15:$L$29,3),VLOOKUP(K164,[1]Minimas!$G$15:$L$29,2)))))))</f>
        <v xml:space="preserve"> </v>
      </c>
      <c r="W164" s="139" t="str">
        <f t="shared" si="76"/>
        <v/>
      </c>
      <c r="X164" s="98"/>
      <c r="Y164" s="96"/>
      <c r="Z164" s="129"/>
      <c r="AA164" s="132"/>
      <c r="AB164" s="103" t="e">
        <f>T164-HLOOKUP(V164,[1]Minimas!$C$3:$CD$12,2,FALSE)</f>
        <v>#VALUE!</v>
      </c>
      <c r="AC164" s="103" t="e">
        <f>T164-HLOOKUP(V164,[1]Minimas!$C$3:$CD$12,3,FALSE)</f>
        <v>#VALUE!</v>
      </c>
      <c r="AD164" s="103" t="e">
        <f>T164-HLOOKUP(V164,[1]Minimas!$C$3:$CD$12,4,FALSE)</f>
        <v>#VALUE!</v>
      </c>
      <c r="AE164" s="103" t="e">
        <f>T164-HLOOKUP(V164,[1]Minimas!$C$3:$CD$12,5,FALSE)</f>
        <v>#VALUE!</v>
      </c>
      <c r="AF164" s="103" t="e">
        <f>T164-HLOOKUP(V164,[1]Minimas!$C$3:$CD$12,6,FALSE)</f>
        <v>#VALUE!</v>
      </c>
      <c r="AG164" s="103" t="e">
        <f>T164-HLOOKUP(V164,[1]Minimas!$C$3:$CD$12,7,FALSE)</f>
        <v>#VALUE!</v>
      </c>
      <c r="AH164" s="103" t="e">
        <f>T164-HLOOKUP(V164,[1]Minimas!$C$3:$CD$12,8,FALSE)</f>
        <v>#VALUE!</v>
      </c>
      <c r="AI164" s="103" t="e">
        <f>T164-HLOOKUP(V164,[1]Minimas!$C$3:$CD$12,9,FALSE)</f>
        <v>#VALUE!</v>
      </c>
      <c r="AJ164" s="103" t="e">
        <f>T164-HLOOKUP(V164,[1]Minimas!$C$3:$CD$12,10,FALSE)</f>
        <v>#VALUE!</v>
      </c>
      <c r="AK164" s="104" t="str">
        <f t="shared" si="77"/>
        <v xml:space="preserve"> </v>
      </c>
      <c r="AL164" s="104"/>
      <c r="AM164" s="104" t="str">
        <f t="shared" si="78"/>
        <v xml:space="preserve"> </v>
      </c>
      <c r="AN164" s="104" t="str">
        <f t="shared" si="79"/>
        <v xml:space="preserve"> </v>
      </c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4"/>
      <c r="BR164" s="134"/>
      <c r="BS164" s="134"/>
      <c r="BT164" s="134"/>
      <c r="BU164" s="134"/>
      <c r="BV164" s="134"/>
      <c r="BW164" s="134"/>
      <c r="BX164" s="134"/>
      <c r="BY164" s="134"/>
      <c r="BZ164" s="134"/>
      <c r="CA164" s="134"/>
      <c r="CB164" s="134"/>
      <c r="CC164" s="134"/>
      <c r="CD164" s="134"/>
      <c r="CE164" s="134"/>
      <c r="CF164" s="134"/>
      <c r="CG164" s="134"/>
      <c r="CH164" s="134"/>
      <c r="CI164" s="134"/>
      <c r="CJ164" s="134"/>
      <c r="CK164" s="134"/>
      <c r="CL164" s="134"/>
      <c r="CM164" s="134"/>
      <c r="CN164" s="134"/>
      <c r="CO164" s="134"/>
      <c r="CP164" s="134"/>
      <c r="CQ164" s="134"/>
      <c r="CR164" s="134"/>
      <c r="CS164" s="134"/>
      <c r="CT164" s="134"/>
      <c r="CU164" s="134"/>
      <c r="CV164" s="134"/>
      <c r="CW164" s="134"/>
      <c r="CX164" s="134"/>
      <c r="CY164" s="134"/>
      <c r="CZ164" s="134"/>
      <c r="DA164" s="134"/>
      <c r="DB164" s="134"/>
      <c r="DC164" s="134"/>
      <c r="DD164" s="134"/>
      <c r="DE164" s="134"/>
      <c r="DF164" s="134"/>
      <c r="DG164" s="134"/>
      <c r="DH164" s="134"/>
      <c r="DI164" s="134"/>
      <c r="DJ164" s="134"/>
      <c r="DK164" s="134"/>
      <c r="DL164" s="134"/>
      <c r="DM164" s="134"/>
      <c r="DN164" s="134"/>
      <c r="DO164" s="134"/>
      <c r="DP164" s="134"/>
      <c r="DQ164" s="134"/>
      <c r="DR164" s="134"/>
      <c r="DS164" s="134"/>
      <c r="DT164" s="134"/>
    </row>
    <row r="165" spans="2:124" s="133" customFormat="1" ht="30.95" customHeight="1" x14ac:dyDescent="0.25">
      <c r="B165" s="92" t="s">
        <v>202</v>
      </c>
      <c r="C165" s="164"/>
      <c r="D165" s="93"/>
      <c r="E165" s="160"/>
      <c r="F165" s="94"/>
      <c r="G165" s="94"/>
      <c r="H165" s="131"/>
      <c r="I165" s="131"/>
      <c r="J165" s="163"/>
      <c r="K165" s="162"/>
      <c r="L165" s="237"/>
      <c r="M165" s="238"/>
      <c r="N165" s="239"/>
      <c r="O165" s="135" t="str">
        <f t="shared" si="72"/>
        <v/>
      </c>
      <c r="P165" s="344"/>
      <c r="Q165" s="345"/>
      <c r="R165" s="346"/>
      <c r="S165" s="135" t="str">
        <f t="shared" si="73"/>
        <v/>
      </c>
      <c r="T165" s="136" t="str">
        <f t="shared" si="74"/>
        <v/>
      </c>
      <c r="U165" s="137" t="str">
        <f t="shared" si="75"/>
        <v xml:space="preserve">   </v>
      </c>
      <c r="V165" s="138" t="str">
        <f>IF(E165=0," ",IF(E165="H",IF(H165&lt;2000,VLOOKUP(K165,[1]Minimas!$A$15:$F$29,6),IF(AND(H165&gt;1999,H165&lt;2003),VLOOKUP(K165,[1]Minimas!$A$15:$F$29,5),IF(AND(H165&gt;2002,H165&lt;2005),VLOOKUP(K165,[1]Minimas!$A$15:$F$29,4),IF(AND(H165&gt;2004,H165&lt;2007),VLOOKUP(K165,[1]Minimas!$A$15:$F$29,3),VLOOKUP(K165,[1]Minimas!$A$15:$F$29,2))))),IF(H165&lt;2000,VLOOKUP(K165,[1]Minimas!$G$15:$L$29,6),IF(AND(H165&gt;1999,H165&lt;2003),VLOOKUP(K165,[1]Minimas!$G$15:$FL$29,5),IF(AND(H165&gt;2002,H165&lt;2005),VLOOKUP(K165,[1]Minimas!$G$15:$L$29,4),IF(AND(H165&gt;2004,H165&lt;2007),VLOOKUP(K165,[1]Minimas!$G$15:$L$29,3),VLOOKUP(K165,[1]Minimas!$G$15:$L$29,2)))))))</f>
        <v xml:space="preserve"> </v>
      </c>
      <c r="W165" s="139" t="str">
        <f t="shared" si="76"/>
        <v/>
      </c>
      <c r="X165" s="98"/>
      <c r="Y165" s="96"/>
      <c r="Z165" s="129"/>
      <c r="AA165" s="132"/>
      <c r="AB165" s="103" t="e">
        <f>T165-HLOOKUP(V165,[1]Minimas!$C$3:$CD$12,2,FALSE)</f>
        <v>#VALUE!</v>
      </c>
      <c r="AC165" s="103" t="e">
        <f>T165-HLOOKUP(V165,[1]Minimas!$C$3:$CD$12,3,FALSE)</f>
        <v>#VALUE!</v>
      </c>
      <c r="AD165" s="103" t="e">
        <f>T165-HLOOKUP(V165,[1]Minimas!$C$3:$CD$12,4,FALSE)</f>
        <v>#VALUE!</v>
      </c>
      <c r="AE165" s="103" t="e">
        <f>T165-HLOOKUP(V165,[1]Minimas!$C$3:$CD$12,5,FALSE)</f>
        <v>#VALUE!</v>
      </c>
      <c r="AF165" s="103" t="e">
        <f>T165-HLOOKUP(V165,[1]Minimas!$C$3:$CD$12,6,FALSE)</f>
        <v>#VALUE!</v>
      </c>
      <c r="AG165" s="103" t="e">
        <f>T165-HLOOKUP(V165,[1]Minimas!$C$3:$CD$12,7,FALSE)</f>
        <v>#VALUE!</v>
      </c>
      <c r="AH165" s="103" t="e">
        <f>T165-HLOOKUP(V165,[1]Minimas!$C$3:$CD$12,8,FALSE)</f>
        <v>#VALUE!</v>
      </c>
      <c r="AI165" s="103" t="e">
        <f>T165-HLOOKUP(V165,[1]Minimas!$C$3:$CD$12,9,FALSE)</f>
        <v>#VALUE!</v>
      </c>
      <c r="AJ165" s="103" t="e">
        <f>T165-HLOOKUP(V165,[1]Minimas!$C$3:$CD$12,10,FALSE)</f>
        <v>#VALUE!</v>
      </c>
      <c r="AK165" s="104" t="str">
        <f t="shared" si="77"/>
        <v xml:space="preserve"> </v>
      </c>
      <c r="AL165" s="104"/>
      <c r="AM165" s="104" t="str">
        <f t="shared" si="78"/>
        <v xml:space="preserve"> </v>
      </c>
      <c r="AN165" s="104" t="str">
        <f t="shared" si="79"/>
        <v xml:space="preserve"> </v>
      </c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  <c r="BR165" s="134"/>
      <c r="BS165" s="134"/>
      <c r="BT165" s="134"/>
      <c r="BU165" s="134"/>
      <c r="BV165" s="134"/>
      <c r="BW165" s="134"/>
      <c r="BX165" s="134"/>
      <c r="BY165" s="134"/>
      <c r="BZ165" s="134"/>
      <c r="CA165" s="134"/>
      <c r="CB165" s="134"/>
      <c r="CC165" s="134"/>
      <c r="CD165" s="134"/>
      <c r="CE165" s="134"/>
      <c r="CF165" s="134"/>
      <c r="CG165" s="134"/>
      <c r="CH165" s="134"/>
      <c r="CI165" s="134"/>
      <c r="CJ165" s="134"/>
      <c r="CK165" s="134"/>
      <c r="CL165" s="134"/>
      <c r="CM165" s="134"/>
      <c r="CN165" s="134"/>
      <c r="CO165" s="134"/>
      <c r="CP165" s="134"/>
      <c r="CQ165" s="134"/>
      <c r="CR165" s="134"/>
      <c r="CS165" s="134"/>
      <c r="CT165" s="134"/>
      <c r="CU165" s="134"/>
      <c r="CV165" s="134"/>
      <c r="CW165" s="134"/>
      <c r="CX165" s="134"/>
      <c r="CY165" s="134"/>
      <c r="CZ165" s="134"/>
      <c r="DA165" s="134"/>
      <c r="DB165" s="134"/>
      <c r="DC165" s="134"/>
      <c r="DD165" s="134"/>
      <c r="DE165" s="134"/>
      <c r="DF165" s="134"/>
      <c r="DG165" s="134"/>
      <c r="DH165" s="134"/>
      <c r="DI165" s="134"/>
      <c r="DJ165" s="134"/>
      <c r="DK165" s="134"/>
      <c r="DL165" s="134"/>
      <c r="DM165" s="134"/>
      <c r="DN165" s="134"/>
      <c r="DO165" s="134"/>
      <c r="DP165" s="134"/>
      <c r="DQ165" s="134"/>
      <c r="DR165" s="134"/>
      <c r="DS165" s="134"/>
      <c r="DT165" s="134"/>
    </row>
    <row r="166" spans="2:124" s="133" customFormat="1" ht="30.95" customHeight="1" x14ac:dyDescent="0.25">
      <c r="B166" s="92" t="s">
        <v>202</v>
      </c>
      <c r="C166" s="164"/>
      <c r="D166" s="93"/>
      <c r="E166" s="160"/>
      <c r="F166" s="94"/>
      <c r="G166" s="94"/>
      <c r="H166" s="131"/>
      <c r="I166" s="131"/>
      <c r="J166" s="163"/>
      <c r="K166" s="162"/>
      <c r="L166" s="237"/>
      <c r="M166" s="238"/>
      <c r="N166" s="239"/>
      <c r="O166" s="135" t="str">
        <f t="shared" si="72"/>
        <v/>
      </c>
      <c r="P166" s="344"/>
      <c r="Q166" s="345"/>
      <c r="R166" s="346"/>
      <c r="S166" s="135" t="str">
        <f t="shared" si="73"/>
        <v/>
      </c>
      <c r="T166" s="136" t="str">
        <f t="shared" si="74"/>
        <v/>
      </c>
      <c r="U166" s="137" t="str">
        <f t="shared" si="75"/>
        <v xml:space="preserve">   </v>
      </c>
      <c r="V166" s="138" t="str">
        <f>IF(E166=0," ",IF(E166="H",IF(H166&lt;2000,VLOOKUP(K166,[1]Minimas!$A$15:$F$29,6),IF(AND(H166&gt;1999,H166&lt;2003),VLOOKUP(K166,[1]Minimas!$A$15:$F$29,5),IF(AND(H166&gt;2002,H166&lt;2005),VLOOKUP(K166,[1]Minimas!$A$15:$F$29,4),IF(AND(H166&gt;2004,H166&lt;2007),VLOOKUP(K166,[1]Minimas!$A$15:$F$29,3),VLOOKUP(K166,[1]Minimas!$A$15:$F$29,2))))),IF(H166&lt;2000,VLOOKUP(K166,[1]Minimas!$G$15:$L$29,6),IF(AND(H166&gt;1999,H166&lt;2003),VLOOKUP(K166,[1]Minimas!$G$15:$FL$29,5),IF(AND(H166&gt;2002,H166&lt;2005),VLOOKUP(K166,[1]Minimas!$G$15:$L$29,4),IF(AND(H166&gt;2004,H166&lt;2007),VLOOKUP(K166,[1]Minimas!$G$15:$L$29,3),VLOOKUP(K166,[1]Minimas!$G$15:$L$29,2)))))))</f>
        <v xml:space="preserve"> </v>
      </c>
      <c r="W166" s="139" t="str">
        <f t="shared" si="76"/>
        <v/>
      </c>
      <c r="X166" s="98"/>
      <c r="Y166" s="96"/>
      <c r="Z166" s="129"/>
      <c r="AA166" s="132"/>
      <c r="AB166" s="103" t="e">
        <f>T166-HLOOKUP(V166,[1]Minimas!$C$3:$CD$12,2,FALSE)</f>
        <v>#VALUE!</v>
      </c>
      <c r="AC166" s="103" t="e">
        <f>T166-HLOOKUP(V166,[1]Minimas!$C$3:$CD$12,3,FALSE)</f>
        <v>#VALUE!</v>
      </c>
      <c r="AD166" s="103" t="e">
        <f>T166-HLOOKUP(V166,[1]Minimas!$C$3:$CD$12,4,FALSE)</f>
        <v>#VALUE!</v>
      </c>
      <c r="AE166" s="103" t="e">
        <f>T166-HLOOKUP(V166,[1]Minimas!$C$3:$CD$12,5,FALSE)</f>
        <v>#VALUE!</v>
      </c>
      <c r="AF166" s="103" t="e">
        <f>T166-HLOOKUP(V166,[1]Minimas!$C$3:$CD$12,6,FALSE)</f>
        <v>#VALUE!</v>
      </c>
      <c r="AG166" s="103" t="e">
        <f>T166-HLOOKUP(V166,[1]Minimas!$C$3:$CD$12,7,FALSE)</f>
        <v>#VALUE!</v>
      </c>
      <c r="AH166" s="103" t="e">
        <f>T166-HLOOKUP(V166,[1]Minimas!$C$3:$CD$12,8,FALSE)</f>
        <v>#VALUE!</v>
      </c>
      <c r="AI166" s="103" t="e">
        <f>T166-HLOOKUP(V166,[1]Minimas!$C$3:$CD$12,9,FALSE)</f>
        <v>#VALUE!</v>
      </c>
      <c r="AJ166" s="103" t="e">
        <f>T166-HLOOKUP(V166,[1]Minimas!$C$3:$CD$12,10,FALSE)</f>
        <v>#VALUE!</v>
      </c>
      <c r="AK166" s="104" t="str">
        <f t="shared" si="77"/>
        <v xml:space="preserve"> </v>
      </c>
      <c r="AL166" s="104"/>
      <c r="AM166" s="104" t="str">
        <f t="shared" si="78"/>
        <v xml:space="preserve"> </v>
      </c>
      <c r="AN166" s="104" t="str">
        <f t="shared" si="79"/>
        <v xml:space="preserve"> </v>
      </c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134"/>
      <c r="BX166" s="134"/>
      <c r="BY166" s="134"/>
      <c r="BZ166" s="134"/>
      <c r="CA166" s="134"/>
      <c r="CB166" s="134"/>
      <c r="CC166" s="134"/>
      <c r="CD166" s="134"/>
      <c r="CE166" s="134"/>
      <c r="CF166" s="134"/>
      <c r="CG166" s="134"/>
      <c r="CH166" s="134"/>
      <c r="CI166" s="134"/>
      <c r="CJ166" s="134"/>
      <c r="CK166" s="134"/>
      <c r="CL166" s="134"/>
      <c r="CM166" s="134"/>
      <c r="CN166" s="134"/>
      <c r="CO166" s="134"/>
      <c r="CP166" s="134"/>
      <c r="CQ166" s="134"/>
      <c r="CR166" s="134"/>
      <c r="CS166" s="134"/>
      <c r="CT166" s="134"/>
      <c r="CU166" s="134"/>
      <c r="CV166" s="134"/>
      <c r="CW166" s="134"/>
      <c r="CX166" s="134"/>
      <c r="CY166" s="134"/>
      <c r="CZ166" s="134"/>
      <c r="DA166" s="134"/>
      <c r="DB166" s="134"/>
      <c r="DC166" s="134"/>
      <c r="DD166" s="134"/>
      <c r="DE166" s="134"/>
      <c r="DF166" s="134"/>
      <c r="DG166" s="134"/>
      <c r="DH166" s="134"/>
      <c r="DI166" s="134"/>
      <c r="DJ166" s="134"/>
      <c r="DK166" s="134"/>
      <c r="DL166" s="134"/>
      <c r="DM166" s="134"/>
      <c r="DN166" s="134"/>
      <c r="DO166" s="134"/>
      <c r="DP166" s="134"/>
      <c r="DQ166" s="134"/>
      <c r="DR166" s="134"/>
      <c r="DS166" s="134"/>
      <c r="DT166" s="134"/>
    </row>
    <row r="167" spans="2:124" s="133" customFormat="1" ht="30.95" customHeight="1" x14ac:dyDescent="0.25">
      <c r="B167" s="92" t="s">
        <v>202</v>
      </c>
      <c r="C167" s="164"/>
      <c r="D167" s="93"/>
      <c r="E167" s="160"/>
      <c r="F167" s="94"/>
      <c r="G167" s="94"/>
      <c r="H167" s="131"/>
      <c r="I167" s="131"/>
      <c r="J167" s="163"/>
      <c r="K167" s="162"/>
      <c r="L167" s="354"/>
      <c r="M167" s="355"/>
      <c r="N167" s="356"/>
      <c r="O167" s="135" t="str">
        <f t="shared" si="72"/>
        <v/>
      </c>
      <c r="P167" s="357"/>
      <c r="Q167" s="358"/>
      <c r="R167" s="359"/>
      <c r="S167" s="135" t="str">
        <f t="shared" si="73"/>
        <v/>
      </c>
      <c r="T167" s="136" t="str">
        <f t="shared" si="74"/>
        <v/>
      </c>
      <c r="U167" s="137" t="str">
        <f t="shared" si="75"/>
        <v xml:space="preserve">   </v>
      </c>
      <c r="V167" s="138" t="str">
        <f>IF(E167=0," ",IF(E167="H",IF(H167&lt;2000,VLOOKUP(K167,[1]Minimas!$A$15:$F$29,6),IF(AND(H167&gt;1999,H167&lt;2003),VLOOKUP(K167,[1]Minimas!$A$15:$F$29,5),IF(AND(H167&gt;2002,H167&lt;2005),VLOOKUP(K167,[1]Minimas!$A$15:$F$29,4),IF(AND(H167&gt;2004,H167&lt;2007),VLOOKUP(K167,[1]Minimas!$A$15:$F$29,3),VLOOKUP(K167,[1]Minimas!$A$15:$F$29,2))))),IF(H167&lt;2000,VLOOKUP(K167,[1]Minimas!$G$15:$L$29,6),IF(AND(H167&gt;1999,H167&lt;2003),VLOOKUP(K167,[1]Minimas!$G$15:$FL$29,5),IF(AND(H167&gt;2002,H167&lt;2005),VLOOKUP(K167,[1]Minimas!$G$15:$L$29,4),IF(AND(H167&gt;2004,H167&lt;2007),VLOOKUP(K167,[1]Minimas!$G$15:$L$29,3),VLOOKUP(K167,[1]Minimas!$G$15:$L$29,2)))))))</f>
        <v xml:space="preserve"> </v>
      </c>
      <c r="W167" s="139" t="str">
        <f t="shared" si="76"/>
        <v/>
      </c>
      <c r="X167" s="98"/>
      <c r="Y167" s="96"/>
      <c r="Z167" s="129"/>
      <c r="AA167" s="132"/>
      <c r="AB167" s="103" t="e">
        <f>T167-HLOOKUP(V167,[1]Minimas!$C$3:$CD$12,2,FALSE)</f>
        <v>#VALUE!</v>
      </c>
      <c r="AC167" s="103" t="e">
        <f>T167-HLOOKUP(V167,[1]Minimas!$C$3:$CD$12,3,FALSE)</f>
        <v>#VALUE!</v>
      </c>
      <c r="AD167" s="103" t="e">
        <f>T167-HLOOKUP(V167,[1]Minimas!$C$3:$CD$12,4,FALSE)</f>
        <v>#VALUE!</v>
      </c>
      <c r="AE167" s="103" t="e">
        <f>T167-HLOOKUP(V167,[1]Minimas!$C$3:$CD$12,5,FALSE)</f>
        <v>#VALUE!</v>
      </c>
      <c r="AF167" s="103" t="e">
        <f>T167-HLOOKUP(V167,[1]Minimas!$C$3:$CD$12,6,FALSE)</f>
        <v>#VALUE!</v>
      </c>
      <c r="AG167" s="103" t="e">
        <f>T167-HLOOKUP(V167,[1]Minimas!$C$3:$CD$12,7,FALSE)</f>
        <v>#VALUE!</v>
      </c>
      <c r="AH167" s="103" t="e">
        <f>T167-HLOOKUP(V167,[1]Minimas!$C$3:$CD$12,8,FALSE)</f>
        <v>#VALUE!</v>
      </c>
      <c r="AI167" s="103" t="e">
        <f>T167-HLOOKUP(V167,[1]Minimas!$C$3:$CD$12,9,FALSE)</f>
        <v>#VALUE!</v>
      </c>
      <c r="AJ167" s="103" t="e">
        <f>T167-HLOOKUP(V167,[1]Minimas!$C$3:$CD$12,10,FALSE)</f>
        <v>#VALUE!</v>
      </c>
      <c r="AK167" s="104" t="str">
        <f t="shared" si="77"/>
        <v xml:space="preserve"> </v>
      </c>
      <c r="AL167" s="104"/>
      <c r="AM167" s="104" t="str">
        <f t="shared" si="78"/>
        <v xml:space="preserve"> </v>
      </c>
      <c r="AN167" s="104" t="str">
        <f t="shared" si="79"/>
        <v xml:space="preserve"> </v>
      </c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  <c r="BR167" s="134"/>
      <c r="BS167" s="134"/>
      <c r="BT167" s="134"/>
      <c r="BU167" s="134"/>
      <c r="BV167" s="134"/>
      <c r="BW167" s="134"/>
      <c r="BX167" s="134"/>
      <c r="BY167" s="134"/>
      <c r="BZ167" s="134"/>
      <c r="CA167" s="134"/>
      <c r="CB167" s="134"/>
      <c r="CC167" s="134"/>
      <c r="CD167" s="134"/>
      <c r="CE167" s="134"/>
      <c r="CF167" s="134"/>
      <c r="CG167" s="134"/>
      <c r="CH167" s="134"/>
      <c r="CI167" s="134"/>
      <c r="CJ167" s="134"/>
      <c r="CK167" s="134"/>
      <c r="CL167" s="134"/>
      <c r="CM167" s="134"/>
      <c r="CN167" s="134"/>
      <c r="CO167" s="134"/>
      <c r="CP167" s="134"/>
      <c r="CQ167" s="134"/>
      <c r="CR167" s="134"/>
      <c r="CS167" s="134"/>
      <c r="CT167" s="134"/>
      <c r="CU167" s="134"/>
      <c r="CV167" s="134"/>
      <c r="CW167" s="134"/>
      <c r="CX167" s="134"/>
      <c r="CY167" s="134"/>
      <c r="CZ167" s="134"/>
      <c r="DA167" s="134"/>
      <c r="DB167" s="134"/>
      <c r="DC167" s="134"/>
      <c r="DD167" s="134"/>
      <c r="DE167" s="134"/>
      <c r="DF167" s="134"/>
      <c r="DG167" s="134"/>
      <c r="DH167" s="134"/>
      <c r="DI167" s="134"/>
      <c r="DJ167" s="134"/>
      <c r="DK167" s="134"/>
      <c r="DL167" s="134"/>
      <c r="DM167" s="134"/>
      <c r="DN167" s="134"/>
      <c r="DO167" s="134"/>
      <c r="DP167" s="134"/>
      <c r="DQ167" s="134"/>
      <c r="DR167" s="134"/>
      <c r="DS167" s="134"/>
      <c r="DT167" s="134"/>
    </row>
    <row r="168" spans="2:124" s="133" customFormat="1" ht="30" customHeight="1" x14ac:dyDescent="0.25">
      <c r="B168" s="92" t="s">
        <v>202</v>
      </c>
      <c r="C168" s="164"/>
      <c r="D168" s="93"/>
      <c r="E168" s="160"/>
      <c r="F168" s="94"/>
      <c r="G168" s="94"/>
      <c r="H168" s="131"/>
      <c r="I168" s="131"/>
      <c r="J168" s="163"/>
      <c r="K168" s="162"/>
      <c r="L168" s="237"/>
      <c r="M168" s="238"/>
      <c r="N168" s="239"/>
      <c r="O168" s="135" t="str">
        <f t="shared" si="72"/>
        <v/>
      </c>
      <c r="P168" s="344"/>
      <c r="Q168" s="345"/>
      <c r="R168" s="346"/>
      <c r="S168" s="135" t="str">
        <f t="shared" si="73"/>
        <v/>
      </c>
      <c r="T168" s="136" t="str">
        <f t="shared" si="74"/>
        <v/>
      </c>
      <c r="U168" s="137" t="str">
        <f t="shared" si="75"/>
        <v xml:space="preserve">   </v>
      </c>
      <c r="V168" s="138" t="str">
        <f>IF(E168=0," ",IF(E168="H",IF(H168&lt;2000,VLOOKUP(K168,[1]Minimas!$A$15:$F$29,6),IF(AND(H168&gt;1999,H168&lt;2003),VLOOKUP(K168,[1]Minimas!$A$15:$F$29,5),IF(AND(H168&gt;2002,H168&lt;2005),VLOOKUP(K168,[1]Minimas!$A$15:$F$29,4),IF(AND(H168&gt;2004,H168&lt;2007),VLOOKUP(K168,[1]Minimas!$A$15:$F$29,3),VLOOKUP(K168,[1]Minimas!$A$15:$F$29,2))))),IF(H168&lt;2000,VLOOKUP(K168,[1]Minimas!$G$15:$L$29,6),IF(AND(H168&gt;1999,H168&lt;2003),VLOOKUP(K168,[1]Minimas!$G$15:$FL$29,5),IF(AND(H168&gt;2002,H168&lt;2005),VLOOKUP(K168,[1]Minimas!$G$15:$L$29,4),IF(AND(H168&gt;2004,H168&lt;2007),VLOOKUP(K168,[1]Minimas!$G$15:$L$29,3),VLOOKUP(K168,[1]Minimas!$G$15:$L$29,2)))))))</f>
        <v xml:space="preserve"> </v>
      </c>
      <c r="W168" s="139" t="str">
        <f t="shared" si="76"/>
        <v/>
      </c>
      <c r="X168" s="98"/>
      <c r="Y168" s="96"/>
      <c r="Z168" s="129"/>
      <c r="AA168" s="132"/>
      <c r="AB168" s="103" t="e">
        <f>T168-HLOOKUP(V168,[1]Minimas!$C$3:$CD$12,2,FALSE)</f>
        <v>#VALUE!</v>
      </c>
      <c r="AC168" s="103" t="e">
        <f>T168-HLOOKUP(V168,[1]Minimas!$C$3:$CD$12,3,FALSE)</f>
        <v>#VALUE!</v>
      </c>
      <c r="AD168" s="103" t="e">
        <f>T168-HLOOKUP(V168,[1]Minimas!$C$3:$CD$12,4,FALSE)</f>
        <v>#VALUE!</v>
      </c>
      <c r="AE168" s="103" t="e">
        <f>T168-HLOOKUP(V168,[1]Minimas!$C$3:$CD$12,5,FALSE)</f>
        <v>#VALUE!</v>
      </c>
      <c r="AF168" s="103" t="e">
        <f>T168-HLOOKUP(V168,[1]Minimas!$C$3:$CD$12,6,FALSE)</f>
        <v>#VALUE!</v>
      </c>
      <c r="AG168" s="103" t="e">
        <f>T168-HLOOKUP(V168,[1]Minimas!$C$3:$CD$12,7,FALSE)</f>
        <v>#VALUE!</v>
      </c>
      <c r="AH168" s="103" t="e">
        <f>T168-HLOOKUP(V168,[1]Minimas!$C$3:$CD$12,8,FALSE)</f>
        <v>#VALUE!</v>
      </c>
      <c r="AI168" s="103" t="e">
        <f>T168-HLOOKUP(V168,[1]Minimas!$C$3:$CD$12,9,FALSE)</f>
        <v>#VALUE!</v>
      </c>
      <c r="AJ168" s="103" t="e">
        <f>T168-HLOOKUP(V168,[1]Minimas!$C$3:$CD$12,10,FALSE)</f>
        <v>#VALUE!</v>
      </c>
      <c r="AK168" s="104" t="str">
        <f t="shared" si="77"/>
        <v xml:space="preserve"> </v>
      </c>
      <c r="AL168" s="104"/>
      <c r="AM168" s="104" t="str">
        <f t="shared" si="78"/>
        <v xml:space="preserve"> </v>
      </c>
      <c r="AN168" s="104" t="str">
        <f t="shared" si="79"/>
        <v xml:space="preserve"> </v>
      </c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134"/>
      <c r="BQ168" s="134"/>
      <c r="BR168" s="134"/>
      <c r="BS168" s="134"/>
      <c r="BT168" s="134"/>
      <c r="BU168" s="134"/>
      <c r="BV168" s="134"/>
      <c r="BW168" s="134"/>
      <c r="BX168" s="134"/>
      <c r="BY168" s="134"/>
      <c r="BZ168" s="134"/>
      <c r="CA168" s="134"/>
      <c r="CB168" s="134"/>
      <c r="CC168" s="134"/>
      <c r="CD168" s="134"/>
      <c r="CE168" s="134"/>
      <c r="CF168" s="134"/>
      <c r="CG168" s="134"/>
      <c r="CH168" s="134"/>
      <c r="CI168" s="134"/>
      <c r="CJ168" s="134"/>
      <c r="CK168" s="134"/>
      <c r="CL168" s="134"/>
      <c r="CM168" s="134"/>
      <c r="CN168" s="134"/>
      <c r="CO168" s="134"/>
      <c r="CP168" s="134"/>
      <c r="CQ168" s="134"/>
      <c r="CR168" s="134"/>
      <c r="CS168" s="134"/>
      <c r="CT168" s="134"/>
      <c r="CU168" s="134"/>
      <c r="CV168" s="134"/>
      <c r="CW168" s="134"/>
      <c r="CX168" s="134"/>
      <c r="CY168" s="134"/>
      <c r="CZ168" s="134"/>
      <c r="DA168" s="134"/>
      <c r="DB168" s="134"/>
      <c r="DC168" s="134"/>
      <c r="DD168" s="134"/>
      <c r="DE168" s="134"/>
      <c r="DF168" s="134"/>
      <c r="DG168" s="134"/>
      <c r="DH168" s="134"/>
      <c r="DI168" s="134"/>
      <c r="DJ168" s="134"/>
      <c r="DK168" s="134"/>
      <c r="DL168" s="134"/>
      <c r="DM168" s="134"/>
      <c r="DN168" s="134"/>
      <c r="DO168" s="134"/>
      <c r="DP168" s="134"/>
      <c r="DQ168" s="134"/>
      <c r="DR168" s="134"/>
      <c r="DS168" s="134"/>
      <c r="DT168" s="134"/>
    </row>
    <row r="169" spans="2:124" s="133" customFormat="1" ht="30" customHeight="1" x14ac:dyDescent="0.25">
      <c r="B169" s="92" t="s">
        <v>202</v>
      </c>
      <c r="C169" s="164"/>
      <c r="D169" s="93"/>
      <c r="E169" s="160"/>
      <c r="F169" s="94"/>
      <c r="G169" s="94"/>
      <c r="H169" s="131"/>
      <c r="I169" s="131"/>
      <c r="J169" s="163"/>
      <c r="K169" s="162"/>
      <c r="L169" s="237"/>
      <c r="M169" s="238"/>
      <c r="N169" s="239"/>
      <c r="O169" s="135" t="str">
        <f t="shared" si="72"/>
        <v/>
      </c>
      <c r="P169" s="344"/>
      <c r="Q169" s="345"/>
      <c r="R169" s="346"/>
      <c r="S169" s="135" t="str">
        <f t="shared" si="73"/>
        <v/>
      </c>
      <c r="T169" s="136" t="str">
        <f t="shared" si="74"/>
        <v/>
      </c>
      <c r="U169" s="137" t="str">
        <f t="shared" si="75"/>
        <v xml:space="preserve">   </v>
      </c>
      <c r="V169" s="138" t="str">
        <f>IF(E169=0," ",IF(E169="H",IF(H169&lt;2000,VLOOKUP(K169,[1]Minimas!$A$15:$F$29,6),IF(AND(H169&gt;1999,H169&lt;2003),VLOOKUP(K169,[1]Minimas!$A$15:$F$29,5),IF(AND(H169&gt;2002,H169&lt;2005),VLOOKUP(K169,[1]Minimas!$A$15:$F$29,4),IF(AND(H169&gt;2004,H169&lt;2007),VLOOKUP(K169,[1]Minimas!$A$15:$F$29,3),VLOOKUP(K169,[1]Minimas!$A$15:$F$29,2))))),IF(H169&lt;2000,VLOOKUP(K169,[1]Minimas!$G$15:$L$29,6),IF(AND(H169&gt;1999,H169&lt;2003),VLOOKUP(K169,[1]Minimas!$G$15:$FL$29,5),IF(AND(H169&gt;2002,H169&lt;2005),VLOOKUP(K169,[1]Minimas!$G$15:$L$29,4),IF(AND(H169&gt;2004,H169&lt;2007),VLOOKUP(K169,[1]Minimas!$G$15:$L$29,3),VLOOKUP(K169,[1]Minimas!$G$15:$L$29,2)))))))</f>
        <v xml:space="preserve"> </v>
      </c>
      <c r="W169" s="139" t="str">
        <f t="shared" si="76"/>
        <v/>
      </c>
      <c r="X169" s="98"/>
      <c r="Y169" s="96"/>
      <c r="Z169" s="129"/>
      <c r="AA169" s="132"/>
      <c r="AB169" s="103" t="e">
        <f>T169-HLOOKUP(V169,[1]Minimas!$C$3:$CD$12,2,FALSE)</f>
        <v>#VALUE!</v>
      </c>
      <c r="AC169" s="103" t="e">
        <f>T169-HLOOKUP(V169,[1]Minimas!$C$3:$CD$12,3,FALSE)</f>
        <v>#VALUE!</v>
      </c>
      <c r="AD169" s="103" t="e">
        <f>T169-HLOOKUP(V169,[1]Minimas!$C$3:$CD$12,4,FALSE)</f>
        <v>#VALUE!</v>
      </c>
      <c r="AE169" s="103" t="e">
        <f>T169-HLOOKUP(V169,[1]Minimas!$C$3:$CD$12,5,FALSE)</f>
        <v>#VALUE!</v>
      </c>
      <c r="AF169" s="103" t="e">
        <f>T169-HLOOKUP(V169,[1]Minimas!$C$3:$CD$12,6,FALSE)</f>
        <v>#VALUE!</v>
      </c>
      <c r="AG169" s="103" t="e">
        <f>T169-HLOOKUP(V169,[1]Minimas!$C$3:$CD$12,7,FALSE)</f>
        <v>#VALUE!</v>
      </c>
      <c r="AH169" s="103" t="e">
        <f>T169-HLOOKUP(V169,[1]Minimas!$C$3:$CD$12,8,FALSE)</f>
        <v>#VALUE!</v>
      </c>
      <c r="AI169" s="103" t="e">
        <f>T169-HLOOKUP(V169,[1]Minimas!$C$3:$CD$12,9,FALSE)</f>
        <v>#VALUE!</v>
      </c>
      <c r="AJ169" s="103" t="e">
        <f>T169-HLOOKUP(V169,[1]Minimas!$C$3:$CD$12,10,FALSE)</f>
        <v>#VALUE!</v>
      </c>
      <c r="AK169" s="104" t="str">
        <f t="shared" si="77"/>
        <v xml:space="preserve"> </v>
      </c>
      <c r="AL169" s="104"/>
      <c r="AM169" s="104" t="str">
        <f t="shared" si="78"/>
        <v xml:space="preserve"> </v>
      </c>
      <c r="AN169" s="104" t="str">
        <f t="shared" si="79"/>
        <v xml:space="preserve"> </v>
      </c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  <c r="BR169" s="134"/>
      <c r="BS169" s="134"/>
      <c r="BT169" s="134"/>
      <c r="BU169" s="134"/>
      <c r="BV169" s="134"/>
      <c r="BW169" s="134"/>
      <c r="BX169" s="134"/>
      <c r="BY169" s="134"/>
      <c r="BZ169" s="134"/>
      <c r="CA169" s="134"/>
      <c r="CB169" s="134"/>
      <c r="CC169" s="134"/>
      <c r="CD169" s="134"/>
      <c r="CE169" s="134"/>
      <c r="CF169" s="134"/>
      <c r="CG169" s="134"/>
      <c r="CH169" s="134"/>
      <c r="CI169" s="134"/>
      <c r="CJ169" s="134"/>
      <c r="CK169" s="134"/>
      <c r="CL169" s="134"/>
      <c r="CM169" s="134"/>
      <c r="CN169" s="134"/>
      <c r="CO169" s="134"/>
      <c r="CP169" s="134"/>
      <c r="CQ169" s="134"/>
      <c r="CR169" s="134"/>
      <c r="CS169" s="134"/>
      <c r="CT169" s="134"/>
      <c r="CU169" s="134"/>
      <c r="CV169" s="134"/>
      <c r="CW169" s="134"/>
      <c r="CX169" s="134"/>
      <c r="CY169" s="134"/>
      <c r="CZ169" s="134"/>
      <c r="DA169" s="134"/>
      <c r="DB169" s="134"/>
      <c r="DC169" s="134"/>
      <c r="DD169" s="134"/>
      <c r="DE169" s="134"/>
      <c r="DF169" s="134"/>
      <c r="DG169" s="134"/>
      <c r="DH169" s="134"/>
      <c r="DI169" s="134"/>
      <c r="DJ169" s="134"/>
      <c r="DK169" s="134"/>
      <c r="DL169" s="134"/>
      <c r="DM169" s="134"/>
      <c r="DN169" s="134"/>
      <c r="DO169" s="134"/>
      <c r="DP169" s="134"/>
      <c r="DQ169" s="134"/>
      <c r="DR169" s="134"/>
      <c r="DS169" s="134"/>
      <c r="DT169" s="134"/>
    </row>
    <row r="170" spans="2:124" s="133" customFormat="1" ht="30" customHeight="1" x14ac:dyDescent="0.25">
      <c r="B170" s="92" t="s">
        <v>202</v>
      </c>
      <c r="C170" s="164"/>
      <c r="D170" s="93"/>
      <c r="E170" s="160"/>
      <c r="F170" s="94"/>
      <c r="G170" s="94"/>
      <c r="H170" s="131"/>
      <c r="I170" s="131"/>
      <c r="J170" s="163"/>
      <c r="K170" s="162"/>
      <c r="L170" s="354"/>
      <c r="M170" s="355"/>
      <c r="N170" s="356"/>
      <c r="O170" s="135" t="str">
        <f t="shared" si="72"/>
        <v/>
      </c>
      <c r="P170" s="357"/>
      <c r="Q170" s="358"/>
      <c r="R170" s="359"/>
      <c r="S170" s="135" t="str">
        <f t="shared" si="73"/>
        <v/>
      </c>
      <c r="T170" s="136" t="str">
        <f t="shared" si="74"/>
        <v/>
      </c>
      <c r="U170" s="137" t="str">
        <f t="shared" si="75"/>
        <v xml:space="preserve">   </v>
      </c>
      <c r="V170" s="138" t="str">
        <f>IF(E170=0," ",IF(E170="H",IF(H170&lt;2000,VLOOKUP(K170,[1]Minimas!$A$15:$F$29,6),IF(AND(H170&gt;1999,H170&lt;2003),VLOOKUP(K170,[1]Minimas!$A$15:$F$29,5),IF(AND(H170&gt;2002,H170&lt;2005),VLOOKUP(K170,[1]Minimas!$A$15:$F$29,4),IF(AND(H170&gt;2004,H170&lt;2007),VLOOKUP(K170,[1]Minimas!$A$15:$F$29,3),VLOOKUP(K170,[1]Minimas!$A$15:$F$29,2))))),IF(H170&lt;2000,VLOOKUP(K170,[1]Minimas!$G$15:$L$29,6),IF(AND(H170&gt;1999,H170&lt;2003),VLOOKUP(K170,[1]Minimas!$G$15:$FL$29,5),IF(AND(H170&gt;2002,H170&lt;2005),VLOOKUP(K170,[1]Minimas!$G$15:$L$29,4),IF(AND(H170&gt;2004,H170&lt;2007),VLOOKUP(K170,[1]Minimas!$G$15:$L$29,3),VLOOKUP(K170,[1]Minimas!$G$15:$L$29,2)))))))</f>
        <v xml:space="preserve"> </v>
      </c>
      <c r="W170" s="139" t="str">
        <f t="shared" si="76"/>
        <v/>
      </c>
      <c r="X170" s="98"/>
      <c r="Y170" s="96"/>
      <c r="Z170" s="129"/>
      <c r="AA170" s="132"/>
      <c r="AB170" s="103" t="e">
        <f>T170-HLOOKUP(V170,[1]Minimas!$C$3:$CD$12,2,FALSE)</f>
        <v>#VALUE!</v>
      </c>
      <c r="AC170" s="103" t="e">
        <f>T170-HLOOKUP(V170,[1]Minimas!$C$3:$CD$12,3,FALSE)</f>
        <v>#VALUE!</v>
      </c>
      <c r="AD170" s="103" t="e">
        <f>T170-HLOOKUP(V170,[1]Minimas!$C$3:$CD$12,4,FALSE)</f>
        <v>#VALUE!</v>
      </c>
      <c r="AE170" s="103" t="e">
        <f>T170-HLOOKUP(V170,[1]Minimas!$C$3:$CD$12,5,FALSE)</f>
        <v>#VALUE!</v>
      </c>
      <c r="AF170" s="103" t="e">
        <f>T170-HLOOKUP(V170,[1]Minimas!$C$3:$CD$12,6,FALSE)</f>
        <v>#VALUE!</v>
      </c>
      <c r="AG170" s="103" t="e">
        <f>T170-HLOOKUP(V170,[1]Minimas!$C$3:$CD$12,7,FALSE)</f>
        <v>#VALUE!</v>
      </c>
      <c r="AH170" s="103" t="e">
        <f>T170-HLOOKUP(V170,[1]Minimas!$C$3:$CD$12,8,FALSE)</f>
        <v>#VALUE!</v>
      </c>
      <c r="AI170" s="103" t="e">
        <f>T170-HLOOKUP(V170,[1]Minimas!$C$3:$CD$12,9,FALSE)</f>
        <v>#VALUE!</v>
      </c>
      <c r="AJ170" s="103" t="e">
        <f>T170-HLOOKUP(V170,[1]Minimas!$C$3:$CD$12,10,FALSE)</f>
        <v>#VALUE!</v>
      </c>
      <c r="AK170" s="104" t="str">
        <f t="shared" si="77"/>
        <v xml:space="preserve"> </v>
      </c>
      <c r="AL170" s="104"/>
      <c r="AM170" s="104" t="str">
        <f t="shared" si="78"/>
        <v xml:space="preserve"> </v>
      </c>
      <c r="AN170" s="104" t="str">
        <f t="shared" si="79"/>
        <v xml:space="preserve"> </v>
      </c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/>
      <c r="BX170" s="134"/>
      <c r="BY170" s="134"/>
      <c r="BZ170" s="134"/>
      <c r="CA170" s="134"/>
      <c r="CB170" s="134"/>
      <c r="CC170" s="134"/>
      <c r="CD170" s="134"/>
      <c r="CE170" s="134"/>
      <c r="CF170" s="134"/>
      <c r="CG170" s="134"/>
      <c r="CH170" s="134"/>
      <c r="CI170" s="134"/>
      <c r="CJ170" s="134"/>
      <c r="CK170" s="134"/>
      <c r="CL170" s="134"/>
      <c r="CM170" s="134"/>
      <c r="CN170" s="134"/>
      <c r="CO170" s="134"/>
      <c r="CP170" s="134"/>
      <c r="CQ170" s="134"/>
      <c r="CR170" s="134"/>
      <c r="CS170" s="134"/>
      <c r="CT170" s="134"/>
      <c r="CU170" s="134"/>
      <c r="CV170" s="134"/>
      <c r="CW170" s="134"/>
      <c r="CX170" s="134"/>
      <c r="CY170" s="134"/>
      <c r="CZ170" s="134"/>
      <c r="DA170" s="134"/>
      <c r="DB170" s="134"/>
      <c r="DC170" s="134"/>
      <c r="DD170" s="134"/>
      <c r="DE170" s="134"/>
      <c r="DF170" s="134"/>
      <c r="DG170" s="134"/>
      <c r="DH170" s="134"/>
      <c r="DI170" s="134"/>
      <c r="DJ170" s="134"/>
      <c r="DK170" s="134"/>
      <c r="DL170" s="134"/>
      <c r="DM170" s="134"/>
      <c r="DN170" s="134"/>
      <c r="DO170" s="134"/>
      <c r="DP170" s="134"/>
      <c r="DQ170" s="134"/>
      <c r="DR170" s="134"/>
      <c r="DS170" s="134"/>
      <c r="DT170" s="134"/>
    </row>
    <row r="171" spans="2:124" s="133" customFormat="1" ht="30" customHeight="1" x14ac:dyDescent="0.25">
      <c r="B171" s="92" t="s">
        <v>202</v>
      </c>
      <c r="C171" s="164"/>
      <c r="D171" s="93"/>
      <c r="E171" s="160"/>
      <c r="F171" s="94"/>
      <c r="G171" s="94"/>
      <c r="H171" s="131"/>
      <c r="I171" s="131"/>
      <c r="J171" s="163"/>
      <c r="K171" s="162"/>
      <c r="L171" s="237"/>
      <c r="M171" s="238"/>
      <c r="N171" s="239"/>
      <c r="O171" s="135" t="str">
        <f t="shared" si="72"/>
        <v/>
      </c>
      <c r="P171" s="344"/>
      <c r="Q171" s="345"/>
      <c r="R171" s="346"/>
      <c r="S171" s="135" t="str">
        <f t="shared" si="73"/>
        <v/>
      </c>
      <c r="T171" s="136" t="str">
        <f t="shared" si="74"/>
        <v/>
      </c>
      <c r="U171" s="137" t="str">
        <f t="shared" si="75"/>
        <v xml:space="preserve">   </v>
      </c>
      <c r="V171" s="138" t="str">
        <f>IF(E171=0," ",IF(E171="H",IF(H171&lt;2000,VLOOKUP(K171,[1]Minimas!$A$15:$F$29,6),IF(AND(H171&gt;1999,H171&lt;2003),VLOOKUP(K171,[1]Minimas!$A$15:$F$29,5),IF(AND(H171&gt;2002,H171&lt;2005),VLOOKUP(K171,[1]Minimas!$A$15:$F$29,4),IF(AND(H171&gt;2004,H171&lt;2007),VLOOKUP(K171,[1]Minimas!$A$15:$F$29,3),VLOOKUP(K171,[1]Minimas!$A$15:$F$29,2))))),IF(H171&lt;2000,VLOOKUP(K171,[1]Minimas!$G$15:$L$29,6),IF(AND(H171&gt;1999,H171&lt;2003),VLOOKUP(K171,[1]Minimas!$G$15:$FL$29,5),IF(AND(H171&gt;2002,H171&lt;2005),VLOOKUP(K171,[1]Minimas!$G$15:$L$29,4),IF(AND(H171&gt;2004,H171&lt;2007),VLOOKUP(K171,[1]Minimas!$G$15:$L$29,3),VLOOKUP(K171,[1]Minimas!$G$15:$L$29,2)))))))</f>
        <v xml:space="preserve"> </v>
      </c>
      <c r="W171" s="139" t="str">
        <f t="shared" si="76"/>
        <v/>
      </c>
      <c r="X171" s="98"/>
      <c r="Y171" s="96"/>
      <c r="Z171" s="129"/>
      <c r="AA171" s="132"/>
      <c r="AB171" s="103" t="e">
        <f>T171-HLOOKUP(V171,[1]Minimas!$C$3:$CD$12,2,FALSE)</f>
        <v>#VALUE!</v>
      </c>
      <c r="AC171" s="103" t="e">
        <f>T171-HLOOKUP(V171,[1]Minimas!$C$3:$CD$12,3,FALSE)</f>
        <v>#VALUE!</v>
      </c>
      <c r="AD171" s="103" t="e">
        <f>T171-HLOOKUP(V171,[1]Minimas!$C$3:$CD$12,4,FALSE)</f>
        <v>#VALUE!</v>
      </c>
      <c r="AE171" s="103" t="e">
        <f>T171-HLOOKUP(V171,[1]Minimas!$C$3:$CD$12,5,FALSE)</f>
        <v>#VALUE!</v>
      </c>
      <c r="AF171" s="103" t="e">
        <f>T171-HLOOKUP(V171,[1]Minimas!$C$3:$CD$12,6,FALSE)</f>
        <v>#VALUE!</v>
      </c>
      <c r="AG171" s="103" t="e">
        <f>T171-HLOOKUP(V171,[1]Minimas!$C$3:$CD$12,7,FALSE)</f>
        <v>#VALUE!</v>
      </c>
      <c r="AH171" s="103" t="e">
        <f>T171-HLOOKUP(V171,[1]Minimas!$C$3:$CD$12,8,FALSE)</f>
        <v>#VALUE!</v>
      </c>
      <c r="AI171" s="103" t="e">
        <f>T171-HLOOKUP(V171,[1]Minimas!$C$3:$CD$12,9,FALSE)</f>
        <v>#VALUE!</v>
      </c>
      <c r="AJ171" s="103" t="e">
        <f>T171-HLOOKUP(V171,[1]Minimas!$C$3:$CD$12,10,FALSE)</f>
        <v>#VALUE!</v>
      </c>
      <c r="AK171" s="104" t="str">
        <f t="shared" si="77"/>
        <v xml:space="preserve"> </v>
      </c>
      <c r="AL171" s="104"/>
      <c r="AM171" s="104" t="str">
        <f t="shared" si="78"/>
        <v xml:space="preserve"> </v>
      </c>
      <c r="AN171" s="104" t="str">
        <f t="shared" si="79"/>
        <v xml:space="preserve"> </v>
      </c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4"/>
      <c r="BQ171" s="134"/>
      <c r="BR171" s="134"/>
      <c r="BS171" s="134"/>
      <c r="BT171" s="134"/>
      <c r="BU171" s="134"/>
      <c r="BV171" s="134"/>
      <c r="BW171" s="134"/>
      <c r="BX171" s="134"/>
      <c r="BY171" s="134"/>
      <c r="BZ171" s="134"/>
      <c r="CA171" s="134"/>
      <c r="CB171" s="134"/>
      <c r="CC171" s="134"/>
      <c r="CD171" s="134"/>
      <c r="CE171" s="134"/>
      <c r="CF171" s="134"/>
      <c r="CG171" s="134"/>
      <c r="CH171" s="134"/>
      <c r="CI171" s="134"/>
      <c r="CJ171" s="134"/>
      <c r="CK171" s="134"/>
      <c r="CL171" s="134"/>
      <c r="CM171" s="134"/>
      <c r="CN171" s="134"/>
      <c r="CO171" s="134"/>
      <c r="CP171" s="134"/>
      <c r="CQ171" s="134"/>
      <c r="CR171" s="134"/>
      <c r="CS171" s="134"/>
      <c r="CT171" s="134"/>
      <c r="CU171" s="134"/>
      <c r="CV171" s="134"/>
      <c r="CW171" s="134"/>
      <c r="CX171" s="134"/>
      <c r="CY171" s="134"/>
      <c r="CZ171" s="134"/>
      <c r="DA171" s="134"/>
      <c r="DB171" s="134"/>
      <c r="DC171" s="134"/>
      <c r="DD171" s="134"/>
      <c r="DE171" s="134"/>
      <c r="DF171" s="134"/>
      <c r="DG171" s="134"/>
      <c r="DH171" s="134"/>
      <c r="DI171" s="134"/>
      <c r="DJ171" s="134"/>
      <c r="DK171" s="134"/>
      <c r="DL171" s="134"/>
      <c r="DM171" s="134"/>
      <c r="DN171" s="134"/>
      <c r="DO171" s="134"/>
      <c r="DP171" s="134"/>
      <c r="DQ171" s="134"/>
      <c r="DR171" s="134"/>
      <c r="DS171" s="134"/>
      <c r="DT171" s="134"/>
    </row>
    <row r="172" spans="2:124" s="133" customFormat="1" ht="30" customHeight="1" x14ac:dyDescent="0.25">
      <c r="B172" s="92" t="s">
        <v>202</v>
      </c>
      <c r="C172" s="164"/>
      <c r="D172" s="93"/>
      <c r="E172" s="160"/>
      <c r="F172" s="94"/>
      <c r="G172" s="94"/>
      <c r="H172" s="131"/>
      <c r="I172" s="131"/>
      <c r="J172" s="163"/>
      <c r="K172" s="162"/>
      <c r="L172" s="237"/>
      <c r="M172" s="238"/>
      <c r="N172" s="239"/>
      <c r="O172" s="135" t="str">
        <f t="shared" si="72"/>
        <v/>
      </c>
      <c r="P172" s="344"/>
      <c r="Q172" s="345"/>
      <c r="R172" s="346"/>
      <c r="S172" s="135" t="str">
        <f t="shared" si="73"/>
        <v/>
      </c>
      <c r="T172" s="136" t="str">
        <f t="shared" si="74"/>
        <v/>
      </c>
      <c r="U172" s="137" t="str">
        <f t="shared" si="75"/>
        <v xml:space="preserve">   </v>
      </c>
      <c r="V172" s="138" t="str">
        <f>IF(E172=0," ",IF(E172="H",IF(H172&lt;2000,VLOOKUP(K172,[1]Minimas!$A$15:$F$29,6),IF(AND(H172&gt;1999,H172&lt;2003),VLOOKUP(K172,[1]Minimas!$A$15:$F$29,5),IF(AND(H172&gt;2002,H172&lt;2005),VLOOKUP(K172,[1]Minimas!$A$15:$F$29,4),IF(AND(H172&gt;2004,H172&lt;2007),VLOOKUP(K172,[1]Minimas!$A$15:$F$29,3),VLOOKUP(K172,[1]Minimas!$A$15:$F$29,2))))),IF(H172&lt;2000,VLOOKUP(K172,[1]Minimas!$G$15:$L$29,6),IF(AND(H172&gt;1999,H172&lt;2003),VLOOKUP(K172,[1]Minimas!$G$15:$FL$29,5),IF(AND(H172&gt;2002,H172&lt;2005),VLOOKUP(K172,[1]Minimas!$G$15:$L$29,4),IF(AND(H172&gt;2004,H172&lt;2007),VLOOKUP(K172,[1]Minimas!$G$15:$L$29,3),VLOOKUP(K172,[1]Minimas!$G$15:$L$29,2)))))))</f>
        <v xml:space="preserve"> </v>
      </c>
      <c r="W172" s="139" t="str">
        <f t="shared" si="76"/>
        <v/>
      </c>
      <c r="X172" s="98"/>
      <c r="Y172" s="96"/>
      <c r="Z172" s="129"/>
      <c r="AA172" s="132"/>
      <c r="AB172" s="103" t="e">
        <f>T172-HLOOKUP(V172,[1]Minimas!$C$3:$CD$12,2,FALSE)</f>
        <v>#VALUE!</v>
      </c>
      <c r="AC172" s="103" t="e">
        <f>T172-HLOOKUP(V172,[1]Minimas!$C$3:$CD$12,3,FALSE)</f>
        <v>#VALUE!</v>
      </c>
      <c r="AD172" s="103" t="e">
        <f>T172-HLOOKUP(V172,[1]Minimas!$C$3:$CD$12,4,FALSE)</f>
        <v>#VALUE!</v>
      </c>
      <c r="AE172" s="103" t="e">
        <f>T172-HLOOKUP(V172,[1]Minimas!$C$3:$CD$12,5,FALSE)</f>
        <v>#VALUE!</v>
      </c>
      <c r="AF172" s="103" t="e">
        <f>T172-HLOOKUP(V172,[1]Minimas!$C$3:$CD$12,6,FALSE)</f>
        <v>#VALUE!</v>
      </c>
      <c r="AG172" s="103" t="e">
        <f>T172-HLOOKUP(V172,[1]Minimas!$C$3:$CD$12,7,FALSE)</f>
        <v>#VALUE!</v>
      </c>
      <c r="AH172" s="103" t="e">
        <f>T172-HLOOKUP(V172,[1]Minimas!$C$3:$CD$12,8,FALSE)</f>
        <v>#VALUE!</v>
      </c>
      <c r="AI172" s="103" t="e">
        <f>T172-HLOOKUP(V172,[1]Minimas!$C$3:$CD$12,9,FALSE)</f>
        <v>#VALUE!</v>
      </c>
      <c r="AJ172" s="103" t="e">
        <f>T172-HLOOKUP(V172,[1]Minimas!$C$3:$CD$12,10,FALSE)</f>
        <v>#VALUE!</v>
      </c>
      <c r="AK172" s="104" t="str">
        <f t="shared" si="77"/>
        <v xml:space="preserve"> </v>
      </c>
      <c r="AL172" s="104"/>
      <c r="AM172" s="104" t="str">
        <f t="shared" si="78"/>
        <v xml:space="preserve"> </v>
      </c>
      <c r="AN172" s="104" t="str">
        <f t="shared" si="79"/>
        <v xml:space="preserve"> </v>
      </c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/>
      <c r="BX172" s="134"/>
      <c r="BY172" s="134"/>
      <c r="BZ172" s="134"/>
      <c r="CA172" s="134"/>
      <c r="CB172" s="134"/>
      <c r="CC172" s="134"/>
      <c r="CD172" s="134"/>
      <c r="CE172" s="134"/>
      <c r="CF172" s="134"/>
      <c r="CG172" s="134"/>
      <c r="CH172" s="134"/>
      <c r="CI172" s="134"/>
      <c r="CJ172" s="134"/>
      <c r="CK172" s="134"/>
      <c r="CL172" s="134"/>
      <c r="CM172" s="134"/>
      <c r="CN172" s="134"/>
      <c r="CO172" s="134"/>
      <c r="CP172" s="134"/>
      <c r="CQ172" s="134"/>
      <c r="CR172" s="134"/>
      <c r="CS172" s="134"/>
      <c r="CT172" s="134"/>
      <c r="CU172" s="134"/>
      <c r="CV172" s="134"/>
      <c r="CW172" s="134"/>
      <c r="CX172" s="134"/>
      <c r="CY172" s="134"/>
      <c r="CZ172" s="134"/>
      <c r="DA172" s="134"/>
      <c r="DB172" s="134"/>
      <c r="DC172" s="134"/>
      <c r="DD172" s="134"/>
      <c r="DE172" s="134"/>
      <c r="DF172" s="134"/>
      <c r="DG172" s="134"/>
      <c r="DH172" s="134"/>
      <c r="DI172" s="134"/>
      <c r="DJ172" s="134"/>
      <c r="DK172" s="134"/>
      <c r="DL172" s="134"/>
      <c r="DM172" s="134"/>
      <c r="DN172" s="134"/>
      <c r="DO172" s="134"/>
      <c r="DP172" s="134"/>
      <c r="DQ172" s="134"/>
      <c r="DR172" s="134"/>
      <c r="DS172" s="134"/>
      <c r="DT172" s="134"/>
    </row>
    <row r="173" spans="2:124" s="133" customFormat="1" ht="30" customHeight="1" x14ac:dyDescent="0.25">
      <c r="B173" s="92" t="s">
        <v>202</v>
      </c>
      <c r="C173" s="164"/>
      <c r="D173" s="93"/>
      <c r="E173" s="160"/>
      <c r="F173" s="94"/>
      <c r="G173" s="94"/>
      <c r="H173" s="131"/>
      <c r="I173" s="131"/>
      <c r="J173" s="163"/>
      <c r="K173" s="162"/>
      <c r="L173" s="354"/>
      <c r="M173" s="355"/>
      <c r="N173" s="356"/>
      <c r="O173" s="135" t="str">
        <f t="shared" si="72"/>
        <v/>
      </c>
      <c r="P173" s="357"/>
      <c r="Q173" s="358"/>
      <c r="R173" s="359"/>
      <c r="S173" s="135" t="str">
        <f t="shared" si="73"/>
        <v/>
      </c>
      <c r="T173" s="136" t="str">
        <f t="shared" si="74"/>
        <v/>
      </c>
      <c r="U173" s="137" t="str">
        <f t="shared" si="75"/>
        <v xml:space="preserve">   </v>
      </c>
      <c r="V173" s="138" t="str">
        <f>IF(E173=0," ",IF(E173="H",IF(H173&lt;2000,VLOOKUP(K173,[1]Minimas!$A$15:$F$29,6),IF(AND(H173&gt;1999,H173&lt;2003),VLOOKUP(K173,[1]Minimas!$A$15:$F$29,5),IF(AND(H173&gt;2002,H173&lt;2005),VLOOKUP(K173,[1]Minimas!$A$15:$F$29,4),IF(AND(H173&gt;2004,H173&lt;2007),VLOOKUP(K173,[1]Minimas!$A$15:$F$29,3),VLOOKUP(K173,[1]Minimas!$A$15:$F$29,2))))),IF(H173&lt;2000,VLOOKUP(K173,[1]Minimas!$G$15:$L$29,6),IF(AND(H173&gt;1999,H173&lt;2003),VLOOKUP(K173,[1]Minimas!$G$15:$FL$29,5),IF(AND(H173&gt;2002,H173&lt;2005),VLOOKUP(K173,[1]Minimas!$G$15:$L$29,4),IF(AND(H173&gt;2004,H173&lt;2007),VLOOKUP(K173,[1]Minimas!$G$15:$L$29,3),VLOOKUP(K173,[1]Minimas!$G$15:$L$29,2)))))))</f>
        <v xml:space="preserve"> </v>
      </c>
      <c r="W173" s="139" t="str">
        <f t="shared" si="76"/>
        <v/>
      </c>
      <c r="X173" s="98"/>
      <c r="Y173" s="96"/>
      <c r="Z173" s="129"/>
      <c r="AA173" s="132"/>
      <c r="AB173" s="103" t="e">
        <f>T173-HLOOKUP(V173,[1]Minimas!$C$3:$CD$12,2,FALSE)</f>
        <v>#VALUE!</v>
      </c>
      <c r="AC173" s="103" t="e">
        <f>T173-HLOOKUP(V173,[1]Minimas!$C$3:$CD$12,3,FALSE)</f>
        <v>#VALUE!</v>
      </c>
      <c r="AD173" s="103" t="e">
        <f>T173-HLOOKUP(V173,[1]Minimas!$C$3:$CD$12,4,FALSE)</f>
        <v>#VALUE!</v>
      </c>
      <c r="AE173" s="103" t="e">
        <f>T173-HLOOKUP(V173,[1]Minimas!$C$3:$CD$12,5,FALSE)</f>
        <v>#VALUE!</v>
      </c>
      <c r="AF173" s="103" t="e">
        <f>T173-HLOOKUP(V173,[1]Minimas!$C$3:$CD$12,6,FALSE)</f>
        <v>#VALUE!</v>
      </c>
      <c r="AG173" s="103" t="e">
        <f>T173-HLOOKUP(V173,[1]Minimas!$C$3:$CD$12,7,FALSE)</f>
        <v>#VALUE!</v>
      </c>
      <c r="AH173" s="103" t="e">
        <f>T173-HLOOKUP(V173,[1]Minimas!$C$3:$CD$12,8,FALSE)</f>
        <v>#VALUE!</v>
      </c>
      <c r="AI173" s="103" t="e">
        <f>T173-HLOOKUP(V173,[1]Minimas!$C$3:$CD$12,9,FALSE)</f>
        <v>#VALUE!</v>
      </c>
      <c r="AJ173" s="103" t="e">
        <f>T173-HLOOKUP(V173,[1]Minimas!$C$3:$CD$12,10,FALSE)</f>
        <v>#VALUE!</v>
      </c>
      <c r="AK173" s="104" t="str">
        <f t="shared" si="77"/>
        <v xml:space="preserve"> </v>
      </c>
      <c r="AL173" s="104"/>
      <c r="AM173" s="104" t="str">
        <f t="shared" si="78"/>
        <v xml:space="preserve"> </v>
      </c>
      <c r="AN173" s="104" t="str">
        <f t="shared" si="79"/>
        <v xml:space="preserve"> </v>
      </c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  <c r="CA173" s="134"/>
      <c r="CB173" s="134"/>
      <c r="CC173" s="134"/>
      <c r="CD173" s="134"/>
      <c r="CE173" s="134"/>
      <c r="CF173" s="134"/>
      <c r="CG173" s="134"/>
      <c r="CH173" s="134"/>
      <c r="CI173" s="134"/>
      <c r="CJ173" s="134"/>
      <c r="CK173" s="134"/>
      <c r="CL173" s="134"/>
      <c r="CM173" s="134"/>
      <c r="CN173" s="134"/>
      <c r="CO173" s="134"/>
      <c r="CP173" s="134"/>
      <c r="CQ173" s="134"/>
      <c r="CR173" s="134"/>
      <c r="CS173" s="134"/>
      <c r="CT173" s="134"/>
      <c r="CU173" s="134"/>
      <c r="CV173" s="134"/>
      <c r="CW173" s="134"/>
      <c r="CX173" s="134"/>
      <c r="CY173" s="134"/>
      <c r="CZ173" s="134"/>
      <c r="DA173" s="134"/>
      <c r="DB173" s="134"/>
      <c r="DC173" s="134"/>
      <c r="DD173" s="134"/>
      <c r="DE173" s="134"/>
      <c r="DF173" s="134"/>
      <c r="DG173" s="134"/>
      <c r="DH173" s="134"/>
      <c r="DI173" s="134"/>
      <c r="DJ173" s="134"/>
      <c r="DK173" s="134"/>
      <c r="DL173" s="134"/>
      <c r="DM173" s="134"/>
      <c r="DN173" s="134"/>
      <c r="DO173" s="134"/>
      <c r="DP173" s="134"/>
      <c r="DQ173" s="134"/>
      <c r="DR173" s="134"/>
      <c r="DS173" s="134"/>
      <c r="DT173" s="134"/>
    </row>
    <row r="174" spans="2:124" s="133" customFormat="1" ht="30" customHeight="1" x14ac:dyDescent="0.25">
      <c r="B174" s="92" t="s">
        <v>202</v>
      </c>
      <c r="C174" s="164"/>
      <c r="D174" s="93"/>
      <c r="E174" s="160"/>
      <c r="F174" s="94"/>
      <c r="G174" s="94"/>
      <c r="H174" s="131"/>
      <c r="I174" s="131"/>
      <c r="J174" s="163"/>
      <c r="K174" s="162"/>
      <c r="L174" s="237"/>
      <c r="M174" s="238"/>
      <c r="N174" s="239"/>
      <c r="O174" s="135" t="str">
        <f t="shared" si="72"/>
        <v/>
      </c>
      <c r="P174" s="344"/>
      <c r="Q174" s="345"/>
      <c r="R174" s="346"/>
      <c r="S174" s="135" t="str">
        <f t="shared" si="73"/>
        <v/>
      </c>
      <c r="T174" s="136" t="str">
        <f t="shared" si="74"/>
        <v/>
      </c>
      <c r="U174" s="137" t="str">
        <f t="shared" si="75"/>
        <v xml:space="preserve">   </v>
      </c>
      <c r="V174" s="138" t="str">
        <f>IF(E174=0," ",IF(E174="H",IF(H174&lt;2000,VLOOKUP(K174,[1]Minimas!$A$15:$F$29,6),IF(AND(H174&gt;1999,H174&lt;2003),VLOOKUP(K174,[1]Minimas!$A$15:$F$29,5),IF(AND(H174&gt;2002,H174&lt;2005),VLOOKUP(K174,[1]Minimas!$A$15:$F$29,4),IF(AND(H174&gt;2004,H174&lt;2007),VLOOKUP(K174,[1]Minimas!$A$15:$F$29,3),VLOOKUP(K174,[1]Minimas!$A$15:$F$29,2))))),IF(H174&lt;2000,VLOOKUP(K174,[1]Minimas!$G$15:$L$29,6),IF(AND(H174&gt;1999,H174&lt;2003),VLOOKUP(K174,[1]Minimas!$G$15:$FL$29,5),IF(AND(H174&gt;2002,H174&lt;2005),VLOOKUP(K174,[1]Minimas!$G$15:$L$29,4),IF(AND(H174&gt;2004,H174&lt;2007),VLOOKUP(K174,[1]Minimas!$G$15:$L$29,3),VLOOKUP(K174,[1]Minimas!$G$15:$L$29,2)))))))</f>
        <v xml:space="preserve"> </v>
      </c>
      <c r="W174" s="139" t="str">
        <f t="shared" si="76"/>
        <v/>
      </c>
      <c r="X174" s="98"/>
      <c r="Y174" s="96"/>
      <c r="Z174" s="129"/>
      <c r="AA174" s="132"/>
      <c r="AB174" s="103" t="e">
        <f>T174-HLOOKUP(V174,[1]Minimas!$C$3:$CD$12,2,FALSE)</f>
        <v>#VALUE!</v>
      </c>
      <c r="AC174" s="103" t="e">
        <f>T174-HLOOKUP(V174,[1]Minimas!$C$3:$CD$12,3,FALSE)</f>
        <v>#VALUE!</v>
      </c>
      <c r="AD174" s="103" t="e">
        <f>T174-HLOOKUP(V174,[1]Minimas!$C$3:$CD$12,4,FALSE)</f>
        <v>#VALUE!</v>
      </c>
      <c r="AE174" s="103" t="e">
        <f>T174-HLOOKUP(V174,[1]Minimas!$C$3:$CD$12,5,FALSE)</f>
        <v>#VALUE!</v>
      </c>
      <c r="AF174" s="103" t="e">
        <f>T174-HLOOKUP(V174,[1]Minimas!$C$3:$CD$12,6,FALSE)</f>
        <v>#VALUE!</v>
      </c>
      <c r="AG174" s="103" t="e">
        <f>T174-HLOOKUP(V174,[1]Minimas!$C$3:$CD$12,7,FALSE)</f>
        <v>#VALUE!</v>
      </c>
      <c r="AH174" s="103" t="e">
        <f>T174-HLOOKUP(V174,[1]Minimas!$C$3:$CD$12,8,FALSE)</f>
        <v>#VALUE!</v>
      </c>
      <c r="AI174" s="103" t="e">
        <f>T174-HLOOKUP(V174,[1]Minimas!$C$3:$CD$12,9,FALSE)</f>
        <v>#VALUE!</v>
      </c>
      <c r="AJ174" s="103" t="e">
        <f>T174-HLOOKUP(V174,[1]Minimas!$C$3:$CD$12,10,FALSE)</f>
        <v>#VALUE!</v>
      </c>
      <c r="AK174" s="104" t="str">
        <f t="shared" si="77"/>
        <v xml:space="preserve"> </v>
      </c>
      <c r="AL174" s="104"/>
      <c r="AM174" s="104" t="str">
        <f t="shared" si="78"/>
        <v xml:space="preserve"> </v>
      </c>
      <c r="AN174" s="104" t="str">
        <f t="shared" si="79"/>
        <v xml:space="preserve"> </v>
      </c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134"/>
      <c r="BX174" s="134"/>
      <c r="BY174" s="134"/>
      <c r="BZ174" s="134"/>
      <c r="CA174" s="134"/>
      <c r="CB174" s="134"/>
      <c r="CC174" s="134"/>
      <c r="CD174" s="134"/>
      <c r="CE174" s="134"/>
      <c r="CF174" s="134"/>
      <c r="CG174" s="134"/>
      <c r="CH174" s="134"/>
      <c r="CI174" s="134"/>
      <c r="CJ174" s="134"/>
      <c r="CK174" s="134"/>
      <c r="CL174" s="134"/>
      <c r="CM174" s="134"/>
      <c r="CN174" s="134"/>
      <c r="CO174" s="134"/>
      <c r="CP174" s="134"/>
      <c r="CQ174" s="134"/>
      <c r="CR174" s="134"/>
      <c r="CS174" s="134"/>
      <c r="CT174" s="134"/>
      <c r="CU174" s="134"/>
      <c r="CV174" s="134"/>
      <c r="CW174" s="134"/>
      <c r="CX174" s="134"/>
      <c r="CY174" s="134"/>
      <c r="CZ174" s="134"/>
      <c r="DA174" s="134"/>
      <c r="DB174" s="134"/>
      <c r="DC174" s="134"/>
      <c r="DD174" s="134"/>
      <c r="DE174" s="134"/>
      <c r="DF174" s="134"/>
      <c r="DG174" s="134"/>
      <c r="DH174" s="134"/>
      <c r="DI174" s="134"/>
      <c r="DJ174" s="134"/>
      <c r="DK174" s="134"/>
      <c r="DL174" s="134"/>
      <c r="DM174" s="134"/>
      <c r="DN174" s="134"/>
      <c r="DO174" s="134"/>
      <c r="DP174" s="134"/>
      <c r="DQ174" s="134"/>
      <c r="DR174" s="134"/>
      <c r="DS174" s="134"/>
      <c r="DT174" s="134"/>
    </row>
    <row r="175" spans="2:124" s="133" customFormat="1" ht="30" customHeight="1" x14ac:dyDescent="0.25">
      <c r="B175" s="92" t="s">
        <v>202</v>
      </c>
      <c r="C175" s="164"/>
      <c r="D175" s="93"/>
      <c r="E175" s="160"/>
      <c r="F175" s="94"/>
      <c r="G175" s="94"/>
      <c r="H175" s="131"/>
      <c r="I175" s="131"/>
      <c r="J175" s="163"/>
      <c r="K175" s="162"/>
      <c r="L175" s="237"/>
      <c r="M175" s="238"/>
      <c r="N175" s="239"/>
      <c r="O175" s="135" t="str">
        <f t="shared" si="72"/>
        <v/>
      </c>
      <c r="P175" s="344"/>
      <c r="Q175" s="345"/>
      <c r="R175" s="346"/>
      <c r="S175" s="135" t="str">
        <f t="shared" si="73"/>
        <v/>
      </c>
      <c r="T175" s="136" t="str">
        <f t="shared" si="74"/>
        <v/>
      </c>
      <c r="U175" s="137" t="str">
        <f t="shared" si="75"/>
        <v xml:space="preserve">   </v>
      </c>
      <c r="V175" s="138" t="str">
        <f>IF(E175=0," ",IF(E175="H",IF(H175&lt;2000,VLOOKUP(K175,[1]Minimas!$A$15:$F$29,6),IF(AND(H175&gt;1999,H175&lt;2003),VLOOKUP(K175,[1]Minimas!$A$15:$F$29,5),IF(AND(H175&gt;2002,H175&lt;2005),VLOOKUP(K175,[1]Minimas!$A$15:$F$29,4),IF(AND(H175&gt;2004,H175&lt;2007),VLOOKUP(K175,[1]Minimas!$A$15:$F$29,3),VLOOKUP(K175,[1]Minimas!$A$15:$F$29,2))))),IF(H175&lt;2000,VLOOKUP(K175,[1]Minimas!$G$15:$L$29,6),IF(AND(H175&gt;1999,H175&lt;2003),VLOOKUP(K175,[1]Minimas!$G$15:$FL$29,5),IF(AND(H175&gt;2002,H175&lt;2005),VLOOKUP(K175,[1]Minimas!$G$15:$L$29,4),IF(AND(H175&gt;2004,H175&lt;2007),VLOOKUP(K175,[1]Minimas!$G$15:$L$29,3),VLOOKUP(K175,[1]Minimas!$G$15:$L$29,2)))))))</f>
        <v xml:space="preserve"> </v>
      </c>
      <c r="W175" s="139" t="str">
        <f t="shared" si="76"/>
        <v/>
      </c>
      <c r="X175" s="98"/>
      <c r="Y175" s="96"/>
      <c r="Z175" s="129"/>
      <c r="AA175" s="132"/>
      <c r="AB175" s="103" t="e">
        <f>T175-HLOOKUP(V175,[1]Minimas!$C$3:$CD$12,2,FALSE)</f>
        <v>#VALUE!</v>
      </c>
      <c r="AC175" s="103" t="e">
        <f>T175-HLOOKUP(V175,[1]Minimas!$C$3:$CD$12,3,FALSE)</f>
        <v>#VALUE!</v>
      </c>
      <c r="AD175" s="103" t="e">
        <f>T175-HLOOKUP(V175,[1]Minimas!$C$3:$CD$12,4,FALSE)</f>
        <v>#VALUE!</v>
      </c>
      <c r="AE175" s="103" t="e">
        <f>T175-HLOOKUP(V175,[1]Minimas!$C$3:$CD$12,5,FALSE)</f>
        <v>#VALUE!</v>
      </c>
      <c r="AF175" s="103" t="e">
        <f>T175-HLOOKUP(V175,[1]Minimas!$C$3:$CD$12,6,FALSE)</f>
        <v>#VALUE!</v>
      </c>
      <c r="AG175" s="103" t="e">
        <f>T175-HLOOKUP(V175,[1]Minimas!$C$3:$CD$12,7,FALSE)</f>
        <v>#VALUE!</v>
      </c>
      <c r="AH175" s="103" t="e">
        <f>T175-HLOOKUP(V175,[1]Minimas!$C$3:$CD$12,8,FALSE)</f>
        <v>#VALUE!</v>
      </c>
      <c r="AI175" s="103" t="e">
        <f>T175-HLOOKUP(V175,[1]Minimas!$C$3:$CD$12,9,FALSE)</f>
        <v>#VALUE!</v>
      </c>
      <c r="AJ175" s="103" t="e">
        <f>T175-HLOOKUP(V175,[1]Minimas!$C$3:$CD$12,10,FALSE)</f>
        <v>#VALUE!</v>
      </c>
      <c r="AK175" s="104" t="str">
        <f t="shared" si="77"/>
        <v xml:space="preserve"> </v>
      </c>
      <c r="AL175" s="104"/>
      <c r="AM175" s="104" t="str">
        <f t="shared" si="78"/>
        <v xml:space="preserve"> </v>
      </c>
      <c r="AN175" s="104" t="str">
        <f t="shared" si="79"/>
        <v xml:space="preserve"> </v>
      </c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134"/>
      <c r="BQ175" s="134"/>
      <c r="BR175" s="134"/>
      <c r="BS175" s="134"/>
      <c r="BT175" s="134"/>
      <c r="BU175" s="134"/>
      <c r="BV175" s="134"/>
      <c r="BW175" s="134"/>
      <c r="BX175" s="134"/>
      <c r="BY175" s="134"/>
      <c r="BZ175" s="134"/>
      <c r="CA175" s="134"/>
      <c r="CB175" s="134"/>
      <c r="CC175" s="134"/>
      <c r="CD175" s="134"/>
      <c r="CE175" s="134"/>
      <c r="CF175" s="134"/>
      <c r="CG175" s="134"/>
      <c r="CH175" s="134"/>
      <c r="CI175" s="134"/>
      <c r="CJ175" s="134"/>
      <c r="CK175" s="134"/>
      <c r="CL175" s="134"/>
      <c r="CM175" s="134"/>
      <c r="CN175" s="134"/>
      <c r="CO175" s="134"/>
      <c r="CP175" s="134"/>
      <c r="CQ175" s="134"/>
      <c r="CR175" s="134"/>
      <c r="CS175" s="134"/>
      <c r="CT175" s="134"/>
      <c r="CU175" s="134"/>
      <c r="CV175" s="134"/>
      <c r="CW175" s="134"/>
      <c r="CX175" s="134"/>
      <c r="CY175" s="134"/>
      <c r="CZ175" s="134"/>
      <c r="DA175" s="134"/>
      <c r="DB175" s="134"/>
      <c r="DC175" s="134"/>
      <c r="DD175" s="134"/>
      <c r="DE175" s="134"/>
      <c r="DF175" s="134"/>
      <c r="DG175" s="134"/>
      <c r="DH175" s="134"/>
      <c r="DI175" s="134"/>
      <c r="DJ175" s="134"/>
      <c r="DK175" s="134"/>
      <c r="DL175" s="134"/>
      <c r="DM175" s="134"/>
      <c r="DN175" s="134"/>
      <c r="DO175" s="134"/>
      <c r="DP175" s="134"/>
      <c r="DQ175" s="134"/>
      <c r="DR175" s="134"/>
      <c r="DS175" s="134"/>
      <c r="DT175" s="134"/>
    </row>
    <row r="176" spans="2:124" s="133" customFormat="1" ht="30" customHeight="1" x14ac:dyDescent="0.25">
      <c r="B176" s="92" t="s">
        <v>202</v>
      </c>
      <c r="C176" s="164"/>
      <c r="D176" s="93"/>
      <c r="E176" s="160"/>
      <c r="F176" s="94"/>
      <c r="G176" s="94"/>
      <c r="H176" s="131"/>
      <c r="I176" s="131"/>
      <c r="J176" s="163"/>
      <c r="K176" s="162"/>
      <c r="L176" s="354"/>
      <c r="M176" s="355"/>
      <c r="N176" s="356"/>
      <c r="O176" s="135" t="str">
        <f t="shared" si="72"/>
        <v/>
      </c>
      <c r="P176" s="357"/>
      <c r="Q176" s="358"/>
      <c r="R176" s="359"/>
      <c r="S176" s="135" t="str">
        <f t="shared" si="73"/>
        <v/>
      </c>
      <c r="T176" s="136" t="str">
        <f t="shared" si="74"/>
        <v/>
      </c>
      <c r="U176" s="137" t="str">
        <f t="shared" si="75"/>
        <v xml:space="preserve">   </v>
      </c>
      <c r="V176" s="138" t="str">
        <f>IF(E176=0," ",IF(E176="H",IF(H176&lt;2000,VLOOKUP(K176,[1]Minimas!$A$15:$F$29,6),IF(AND(H176&gt;1999,H176&lt;2003),VLOOKUP(K176,[1]Minimas!$A$15:$F$29,5),IF(AND(H176&gt;2002,H176&lt;2005),VLOOKUP(K176,[1]Minimas!$A$15:$F$29,4),IF(AND(H176&gt;2004,H176&lt;2007),VLOOKUP(K176,[1]Minimas!$A$15:$F$29,3),VLOOKUP(K176,[1]Minimas!$A$15:$F$29,2))))),IF(H176&lt;2000,VLOOKUP(K176,[1]Minimas!$G$15:$L$29,6),IF(AND(H176&gt;1999,H176&lt;2003),VLOOKUP(K176,[1]Minimas!$G$15:$FL$29,5),IF(AND(H176&gt;2002,H176&lt;2005),VLOOKUP(K176,[1]Minimas!$G$15:$L$29,4),IF(AND(H176&gt;2004,H176&lt;2007),VLOOKUP(K176,[1]Minimas!$G$15:$L$29,3),VLOOKUP(K176,[1]Minimas!$G$15:$L$29,2)))))))</f>
        <v xml:space="preserve"> </v>
      </c>
      <c r="W176" s="139" t="str">
        <f t="shared" si="76"/>
        <v/>
      </c>
      <c r="X176" s="98"/>
      <c r="Y176" s="96"/>
      <c r="Z176" s="129"/>
      <c r="AA176" s="132"/>
      <c r="AB176" s="103" t="e">
        <f>T176-HLOOKUP(V176,[1]Minimas!$C$3:$CD$12,2,FALSE)</f>
        <v>#VALUE!</v>
      </c>
      <c r="AC176" s="103" t="e">
        <f>T176-HLOOKUP(V176,[1]Minimas!$C$3:$CD$12,3,FALSE)</f>
        <v>#VALUE!</v>
      </c>
      <c r="AD176" s="103" t="e">
        <f>T176-HLOOKUP(V176,[1]Minimas!$C$3:$CD$12,4,FALSE)</f>
        <v>#VALUE!</v>
      </c>
      <c r="AE176" s="103" t="e">
        <f>T176-HLOOKUP(V176,[1]Minimas!$C$3:$CD$12,5,FALSE)</f>
        <v>#VALUE!</v>
      </c>
      <c r="AF176" s="103" t="e">
        <f>T176-HLOOKUP(V176,[1]Minimas!$C$3:$CD$12,6,FALSE)</f>
        <v>#VALUE!</v>
      </c>
      <c r="AG176" s="103" t="e">
        <f>T176-HLOOKUP(V176,[1]Minimas!$C$3:$CD$12,7,FALSE)</f>
        <v>#VALUE!</v>
      </c>
      <c r="AH176" s="103" t="e">
        <f>T176-HLOOKUP(V176,[1]Minimas!$C$3:$CD$12,8,FALSE)</f>
        <v>#VALUE!</v>
      </c>
      <c r="AI176" s="103" t="e">
        <f>T176-HLOOKUP(V176,[1]Minimas!$C$3:$CD$12,9,FALSE)</f>
        <v>#VALUE!</v>
      </c>
      <c r="AJ176" s="103" t="e">
        <f>T176-HLOOKUP(V176,[1]Minimas!$C$3:$CD$12,10,FALSE)</f>
        <v>#VALUE!</v>
      </c>
      <c r="AK176" s="104" t="str">
        <f t="shared" si="77"/>
        <v xml:space="preserve"> </v>
      </c>
      <c r="AL176" s="104"/>
      <c r="AM176" s="104" t="str">
        <f t="shared" si="78"/>
        <v xml:space="preserve"> </v>
      </c>
      <c r="AN176" s="104" t="str">
        <f t="shared" si="79"/>
        <v xml:space="preserve"> </v>
      </c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134"/>
      <c r="BQ176" s="134"/>
      <c r="BR176" s="134"/>
      <c r="BS176" s="134"/>
      <c r="BT176" s="134"/>
      <c r="BU176" s="134"/>
      <c r="BV176" s="134"/>
      <c r="BW176" s="134"/>
      <c r="BX176" s="134"/>
      <c r="BY176" s="134"/>
      <c r="BZ176" s="134"/>
      <c r="CA176" s="134"/>
      <c r="CB176" s="134"/>
      <c r="CC176" s="134"/>
      <c r="CD176" s="134"/>
      <c r="CE176" s="134"/>
      <c r="CF176" s="134"/>
      <c r="CG176" s="134"/>
      <c r="CH176" s="134"/>
      <c r="CI176" s="134"/>
      <c r="CJ176" s="134"/>
      <c r="CK176" s="134"/>
      <c r="CL176" s="134"/>
      <c r="CM176" s="134"/>
      <c r="CN176" s="134"/>
      <c r="CO176" s="134"/>
      <c r="CP176" s="134"/>
      <c r="CQ176" s="134"/>
      <c r="CR176" s="134"/>
      <c r="CS176" s="134"/>
      <c r="CT176" s="134"/>
      <c r="CU176" s="134"/>
      <c r="CV176" s="134"/>
      <c r="CW176" s="134"/>
      <c r="CX176" s="134"/>
      <c r="CY176" s="134"/>
      <c r="CZ176" s="134"/>
      <c r="DA176" s="134"/>
      <c r="DB176" s="134"/>
      <c r="DC176" s="134"/>
      <c r="DD176" s="134"/>
      <c r="DE176" s="134"/>
      <c r="DF176" s="134"/>
      <c r="DG176" s="134"/>
      <c r="DH176" s="134"/>
      <c r="DI176" s="134"/>
      <c r="DJ176" s="134"/>
      <c r="DK176" s="134"/>
      <c r="DL176" s="134"/>
      <c r="DM176" s="134"/>
      <c r="DN176" s="134"/>
      <c r="DO176" s="134"/>
      <c r="DP176" s="134"/>
      <c r="DQ176" s="134"/>
      <c r="DR176" s="134"/>
      <c r="DS176" s="134"/>
      <c r="DT176" s="134"/>
    </row>
    <row r="177" spans="28:40" x14ac:dyDescent="0.2">
      <c r="AB177" s="103" t="e">
        <f>T177-HLOOKUP(V177,Minimas!$C$3:$CD$12,2,FALSE)</f>
        <v>#N/A</v>
      </c>
      <c r="AC177" s="103" t="e">
        <f>T177-HLOOKUP(V177,Minimas!$C$3:$CD$12,3,FALSE)</f>
        <v>#N/A</v>
      </c>
      <c r="AD177" s="103" t="e">
        <f>T177-HLOOKUP(V177,Minimas!$C$3:$CD$12,4,FALSE)</f>
        <v>#N/A</v>
      </c>
      <c r="AE177" s="103" t="e">
        <f>T177-HLOOKUP(V177,Minimas!$C$3:$CD$12,5,FALSE)</f>
        <v>#N/A</v>
      </c>
      <c r="AF177" s="103" t="e">
        <f>T177-HLOOKUP(V177,Minimas!$C$3:$CD$12,6,FALSE)</f>
        <v>#N/A</v>
      </c>
      <c r="AG177" s="103" t="e">
        <f>T177-HLOOKUP(V177,Minimas!$C$3:$CD$12,7,FALSE)</f>
        <v>#N/A</v>
      </c>
      <c r="AH177" s="103" t="e">
        <f>T177-HLOOKUP(V177,Minimas!$C$3:$CD$12,8,FALSE)</f>
        <v>#N/A</v>
      </c>
      <c r="AI177" s="103" t="e">
        <f>T177-HLOOKUP(V177,Minimas!$C$3:$CD$12,9,FALSE)</f>
        <v>#N/A</v>
      </c>
      <c r="AJ177" s="103" t="e">
        <f>T177-HLOOKUP(V177,Minimas!$C$3:$CD$12,10,FALSE)</f>
        <v>#N/A</v>
      </c>
      <c r="AK177" s="104" t="str">
        <f t="shared" ref="AK177:AK239" si="80">IF(E177=0," ",IF(AJ177&gt;=0,$AJ$5,IF(AI177&gt;=0,$AI$5,IF(AH177&gt;=0,$AH$5,IF(AG177&gt;=0,$AG$5,IF(AF177&gt;=0,$AF$5,IF(AE177&gt;=0,$AE$5,IF(AD177&gt;=0,$AD$5,IF(AC177&gt;=0,$AC$5,$AB$5)))))))))</f>
        <v xml:space="preserve"> </v>
      </c>
      <c r="AL177" s="105"/>
      <c r="AM177" s="105" t="str">
        <f t="shared" ref="AM177:AM239" si="81">IF(AK177="","",AK177)</f>
        <v xml:space="preserve"> </v>
      </c>
      <c r="AN177" s="105" t="str">
        <f t="shared" ref="AN177:AN239" si="82">IF(E177=0," ",IF(AJ177&gt;=0,AJ177,IF(AI177&gt;=0,AI177,IF(AH177&gt;=0,AH177,IF(AG177&gt;=0,AG177,IF(AF177&gt;=0,AF177,IF(AE177&gt;=0,AE177,IF(AD177&gt;=0,AD177,IF(AC177&gt;=0,AC177,AB177)))))))))</f>
        <v xml:space="preserve"> </v>
      </c>
    </row>
    <row r="178" spans="28:40" x14ac:dyDescent="0.2">
      <c r="AB178" s="103" t="e">
        <f>T178-HLOOKUP(V178,Minimas!$C$3:$CD$12,2,FALSE)</f>
        <v>#N/A</v>
      </c>
      <c r="AC178" s="103" t="e">
        <f>T178-HLOOKUP(V178,Minimas!$C$3:$CD$12,3,FALSE)</f>
        <v>#N/A</v>
      </c>
      <c r="AD178" s="103" t="e">
        <f>T178-HLOOKUP(V178,Minimas!$C$3:$CD$12,4,FALSE)</f>
        <v>#N/A</v>
      </c>
      <c r="AE178" s="103" t="e">
        <f>T178-HLOOKUP(V178,Minimas!$C$3:$CD$12,5,FALSE)</f>
        <v>#N/A</v>
      </c>
      <c r="AF178" s="103" t="e">
        <f>T178-HLOOKUP(V178,Minimas!$C$3:$CD$12,6,FALSE)</f>
        <v>#N/A</v>
      </c>
      <c r="AG178" s="103" t="e">
        <f>T178-HLOOKUP(V178,Minimas!$C$3:$CD$12,7,FALSE)</f>
        <v>#N/A</v>
      </c>
      <c r="AH178" s="103" t="e">
        <f>T178-HLOOKUP(V178,Minimas!$C$3:$CD$12,8,FALSE)</f>
        <v>#N/A</v>
      </c>
      <c r="AI178" s="103" t="e">
        <f>T178-HLOOKUP(V178,Minimas!$C$3:$CD$12,9,FALSE)</f>
        <v>#N/A</v>
      </c>
      <c r="AJ178" s="103" t="e">
        <f>T178-HLOOKUP(V178,Minimas!$C$3:$CD$12,10,FALSE)</f>
        <v>#N/A</v>
      </c>
      <c r="AK178" s="104" t="str">
        <f t="shared" si="80"/>
        <v xml:space="preserve"> </v>
      </c>
      <c r="AL178" s="105"/>
      <c r="AM178" s="105" t="str">
        <f t="shared" si="81"/>
        <v xml:space="preserve"> </v>
      </c>
      <c r="AN178" s="105" t="str">
        <f t="shared" si="82"/>
        <v xml:space="preserve"> </v>
      </c>
    </row>
    <row r="179" spans="28:40" x14ac:dyDescent="0.2">
      <c r="AB179" s="103" t="e">
        <f>T179-HLOOKUP(V179,Minimas!$C$3:$CD$12,2,FALSE)</f>
        <v>#N/A</v>
      </c>
      <c r="AC179" s="103" t="e">
        <f>T179-HLOOKUP(V179,Minimas!$C$3:$CD$12,3,FALSE)</f>
        <v>#N/A</v>
      </c>
      <c r="AD179" s="103" t="e">
        <f>T179-HLOOKUP(V179,Minimas!$C$3:$CD$12,4,FALSE)</f>
        <v>#N/A</v>
      </c>
      <c r="AE179" s="103" t="e">
        <f>T179-HLOOKUP(V179,Minimas!$C$3:$CD$12,5,FALSE)</f>
        <v>#N/A</v>
      </c>
      <c r="AF179" s="103" t="e">
        <f>T179-HLOOKUP(V179,Minimas!$C$3:$CD$12,6,FALSE)</f>
        <v>#N/A</v>
      </c>
      <c r="AG179" s="103" t="e">
        <f>T179-HLOOKUP(V179,Minimas!$C$3:$CD$12,7,FALSE)</f>
        <v>#N/A</v>
      </c>
      <c r="AH179" s="103" t="e">
        <f>T179-HLOOKUP(V179,Minimas!$C$3:$CD$12,8,FALSE)</f>
        <v>#N/A</v>
      </c>
      <c r="AI179" s="103" t="e">
        <f>T179-HLOOKUP(V179,Minimas!$C$3:$CD$12,9,FALSE)</f>
        <v>#N/A</v>
      </c>
      <c r="AJ179" s="103" t="e">
        <f>T179-HLOOKUP(V179,Minimas!$C$3:$CD$12,10,FALSE)</f>
        <v>#N/A</v>
      </c>
      <c r="AK179" s="104" t="str">
        <f t="shared" si="80"/>
        <v xml:space="preserve"> </v>
      </c>
      <c r="AL179" s="105"/>
      <c r="AM179" s="105" t="str">
        <f t="shared" si="81"/>
        <v xml:space="preserve"> </v>
      </c>
      <c r="AN179" s="105" t="str">
        <f t="shared" si="82"/>
        <v xml:space="preserve"> </v>
      </c>
    </row>
    <row r="180" spans="28:40" x14ac:dyDescent="0.2">
      <c r="AB180" s="103" t="e">
        <f>T180-HLOOKUP(V180,Minimas!$C$3:$CD$12,2,FALSE)</f>
        <v>#N/A</v>
      </c>
      <c r="AC180" s="103" t="e">
        <f>T180-HLOOKUP(V180,Minimas!$C$3:$CD$12,3,FALSE)</f>
        <v>#N/A</v>
      </c>
      <c r="AD180" s="103" t="e">
        <f>T180-HLOOKUP(V180,Minimas!$C$3:$CD$12,4,FALSE)</f>
        <v>#N/A</v>
      </c>
      <c r="AE180" s="103" t="e">
        <f>T180-HLOOKUP(V180,Minimas!$C$3:$CD$12,5,FALSE)</f>
        <v>#N/A</v>
      </c>
      <c r="AF180" s="103" t="e">
        <f>T180-HLOOKUP(V180,Minimas!$C$3:$CD$12,6,FALSE)</f>
        <v>#N/A</v>
      </c>
      <c r="AG180" s="103" t="e">
        <f>T180-HLOOKUP(V180,Minimas!$C$3:$CD$12,7,FALSE)</f>
        <v>#N/A</v>
      </c>
      <c r="AH180" s="103" t="e">
        <f>T180-HLOOKUP(V180,Minimas!$C$3:$CD$12,8,FALSE)</f>
        <v>#N/A</v>
      </c>
      <c r="AI180" s="103" t="e">
        <f>T180-HLOOKUP(V180,Minimas!$C$3:$CD$12,9,FALSE)</f>
        <v>#N/A</v>
      </c>
      <c r="AJ180" s="103" t="e">
        <f>T180-HLOOKUP(V180,Minimas!$C$3:$CD$12,10,FALSE)</f>
        <v>#N/A</v>
      </c>
      <c r="AK180" s="104" t="str">
        <f t="shared" si="80"/>
        <v xml:space="preserve"> </v>
      </c>
      <c r="AL180" s="105"/>
      <c r="AM180" s="105" t="str">
        <f t="shared" si="81"/>
        <v xml:space="preserve"> </v>
      </c>
      <c r="AN180" s="105" t="str">
        <f t="shared" si="82"/>
        <v xml:space="preserve"> </v>
      </c>
    </row>
    <row r="181" spans="28:40" x14ac:dyDescent="0.2">
      <c r="AB181" s="103" t="e">
        <f>T181-HLOOKUP(V181,Minimas!$C$3:$CD$12,2,FALSE)</f>
        <v>#N/A</v>
      </c>
      <c r="AC181" s="103" t="e">
        <f>T181-HLOOKUP(V181,Minimas!$C$3:$CD$12,3,FALSE)</f>
        <v>#N/A</v>
      </c>
      <c r="AD181" s="103" t="e">
        <f>T181-HLOOKUP(V181,Minimas!$C$3:$CD$12,4,FALSE)</f>
        <v>#N/A</v>
      </c>
      <c r="AE181" s="103" t="e">
        <f>T181-HLOOKUP(V181,Minimas!$C$3:$CD$12,5,FALSE)</f>
        <v>#N/A</v>
      </c>
      <c r="AF181" s="103" t="e">
        <f>T181-HLOOKUP(V181,Minimas!$C$3:$CD$12,6,FALSE)</f>
        <v>#N/A</v>
      </c>
      <c r="AG181" s="103" t="e">
        <f>T181-HLOOKUP(V181,Minimas!$C$3:$CD$12,7,FALSE)</f>
        <v>#N/A</v>
      </c>
      <c r="AH181" s="103" t="e">
        <f>T181-HLOOKUP(V181,Minimas!$C$3:$CD$12,8,FALSE)</f>
        <v>#N/A</v>
      </c>
      <c r="AI181" s="103" t="e">
        <f>T181-HLOOKUP(V181,Minimas!$C$3:$CD$12,9,FALSE)</f>
        <v>#N/A</v>
      </c>
      <c r="AJ181" s="103" t="e">
        <f>T181-HLOOKUP(V181,Minimas!$C$3:$CD$12,10,FALSE)</f>
        <v>#N/A</v>
      </c>
      <c r="AK181" s="104" t="str">
        <f t="shared" si="80"/>
        <v xml:space="preserve"> </v>
      </c>
      <c r="AL181" s="105"/>
      <c r="AM181" s="105" t="str">
        <f t="shared" si="81"/>
        <v xml:space="preserve"> </v>
      </c>
      <c r="AN181" s="105" t="str">
        <f t="shared" si="82"/>
        <v xml:space="preserve"> </v>
      </c>
    </row>
    <row r="182" spans="28:40" x14ac:dyDescent="0.2">
      <c r="AB182" s="103" t="e">
        <f>T182-HLOOKUP(V182,Minimas!$C$3:$CD$12,2,FALSE)</f>
        <v>#N/A</v>
      </c>
      <c r="AC182" s="103" t="e">
        <f>T182-HLOOKUP(V182,Minimas!$C$3:$CD$12,3,FALSE)</f>
        <v>#N/A</v>
      </c>
      <c r="AD182" s="103" t="e">
        <f>T182-HLOOKUP(V182,Minimas!$C$3:$CD$12,4,FALSE)</f>
        <v>#N/A</v>
      </c>
      <c r="AE182" s="103" t="e">
        <f>T182-HLOOKUP(V182,Minimas!$C$3:$CD$12,5,FALSE)</f>
        <v>#N/A</v>
      </c>
      <c r="AF182" s="103" t="e">
        <f>T182-HLOOKUP(V182,Minimas!$C$3:$CD$12,6,FALSE)</f>
        <v>#N/A</v>
      </c>
      <c r="AG182" s="103" t="e">
        <f>T182-HLOOKUP(V182,Minimas!$C$3:$CD$12,7,FALSE)</f>
        <v>#N/A</v>
      </c>
      <c r="AH182" s="103" t="e">
        <f>T182-HLOOKUP(V182,Minimas!$C$3:$CD$12,8,FALSE)</f>
        <v>#N/A</v>
      </c>
      <c r="AI182" s="103" t="e">
        <f>T182-HLOOKUP(V182,Minimas!$C$3:$CD$12,9,FALSE)</f>
        <v>#N/A</v>
      </c>
      <c r="AJ182" s="103" t="e">
        <f>T182-HLOOKUP(V182,Minimas!$C$3:$CD$12,10,FALSE)</f>
        <v>#N/A</v>
      </c>
      <c r="AK182" s="104" t="str">
        <f t="shared" si="80"/>
        <v xml:space="preserve"> </v>
      </c>
      <c r="AL182" s="105"/>
      <c r="AM182" s="105" t="str">
        <f t="shared" si="81"/>
        <v xml:space="preserve"> </v>
      </c>
      <c r="AN182" s="105" t="str">
        <f t="shared" si="82"/>
        <v xml:space="preserve"> </v>
      </c>
    </row>
    <row r="183" spans="28:40" x14ac:dyDescent="0.2">
      <c r="AB183" s="103" t="e">
        <f>T183-HLOOKUP(V183,Minimas!$C$3:$CD$12,2,FALSE)</f>
        <v>#N/A</v>
      </c>
      <c r="AC183" s="103" t="e">
        <f>T183-HLOOKUP(V183,Minimas!$C$3:$CD$12,3,FALSE)</f>
        <v>#N/A</v>
      </c>
      <c r="AD183" s="103" t="e">
        <f>T183-HLOOKUP(V183,Minimas!$C$3:$CD$12,4,FALSE)</f>
        <v>#N/A</v>
      </c>
      <c r="AE183" s="103" t="e">
        <f>T183-HLOOKUP(V183,Minimas!$C$3:$CD$12,5,FALSE)</f>
        <v>#N/A</v>
      </c>
      <c r="AF183" s="103" t="e">
        <f>T183-HLOOKUP(V183,Minimas!$C$3:$CD$12,6,FALSE)</f>
        <v>#N/A</v>
      </c>
      <c r="AG183" s="103" t="e">
        <f>T183-HLOOKUP(V183,Minimas!$C$3:$CD$12,7,FALSE)</f>
        <v>#N/A</v>
      </c>
      <c r="AH183" s="103" t="e">
        <f>T183-HLOOKUP(V183,Minimas!$C$3:$CD$12,8,FALSE)</f>
        <v>#N/A</v>
      </c>
      <c r="AI183" s="103" t="e">
        <f>T183-HLOOKUP(V183,Minimas!$C$3:$CD$12,9,FALSE)</f>
        <v>#N/A</v>
      </c>
      <c r="AJ183" s="103" t="e">
        <f>T183-HLOOKUP(V183,Minimas!$C$3:$CD$12,10,FALSE)</f>
        <v>#N/A</v>
      </c>
      <c r="AK183" s="104" t="str">
        <f t="shared" si="80"/>
        <v xml:space="preserve"> </v>
      </c>
      <c r="AL183" s="105"/>
      <c r="AM183" s="105" t="str">
        <f t="shared" si="81"/>
        <v xml:space="preserve"> </v>
      </c>
      <c r="AN183" s="105" t="str">
        <f t="shared" si="82"/>
        <v xml:space="preserve"> </v>
      </c>
    </row>
    <row r="184" spans="28:40" x14ac:dyDescent="0.2">
      <c r="AB184" s="103" t="e">
        <f>T184-HLOOKUP(V184,Minimas!$C$3:$CD$12,2,FALSE)</f>
        <v>#N/A</v>
      </c>
      <c r="AC184" s="103" t="e">
        <f>T184-HLOOKUP(V184,Minimas!$C$3:$CD$12,3,FALSE)</f>
        <v>#N/A</v>
      </c>
      <c r="AD184" s="103" t="e">
        <f>T184-HLOOKUP(V184,Minimas!$C$3:$CD$12,4,FALSE)</f>
        <v>#N/A</v>
      </c>
      <c r="AE184" s="103" t="e">
        <f>T184-HLOOKUP(V184,Minimas!$C$3:$CD$12,5,FALSE)</f>
        <v>#N/A</v>
      </c>
      <c r="AF184" s="103" t="e">
        <f>T184-HLOOKUP(V184,Minimas!$C$3:$CD$12,6,FALSE)</f>
        <v>#N/A</v>
      </c>
      <c r="AG184" s="103" t="e">
        <f>T184-HLOOKUP(V184,Minimas!$C$3:$CD$12,7,FALSE)</f>
        <v>#N/A</v>
      </c>
      <c r="AH184" s="103" t="e">
        <f>T184-HLOOKUP(V184,Minimas!$C$3:$CD$12,8,FALSE)</f>
        <v>#N/A</v>
      </c>
      <c r="AI184" s="103" t="e">
        <f>T184-HLOOKUP(V184,Minimas!$C$3:$CD$12,9,FALSE)</f>
        <v>#N/A</v>
      </c>
      <c r="AJ184" s="103" t="e">
        <f>T184-HLOOKUP(V184,Minimas!$C$3:$CD$12,10,FALSE)</f>
        <v>#N/A</v>
      </c>
      <c r="AK184" s="104" t="str">
        <f t="shared" si="80"/>
        <v xml:space="preserve"> </v>
      </c>
      <c r="AL184" s="105"/>
      <c r="AM184" s="105" t="str">
        <f t="shared" si="81"/>
        <v xml:space="preserve"> </v>
      </c>
      <c r="AN184" s="105" t="str">
        <f t="shared" si="82"/>
        <v xml:space="preserve"> </v>
      </c>
    </row>
    <row r="185" spans="28:40" x14ac:dyDescent="0.2">
      <c r="AB185" s="103" t="e">
        <f>T185-HLOOKUP(V185,Minimas!$C$3:$CD$12,2,FALSE)</f>
        <v>#N/A</v>
      </c>
      <c r="AC185" s="103" t="e">
        <f>T185-HLOOKUP(V185,Minimas!$C$3:$CD$12,3,FALSE)</f>
        <v>#N/A</v>
      </c>
      <c r="AD185" s="103" t="e">
        <f>T185-HLOOKUP(V185,Minimas!$C$3:$CD$12,4,FALSE)</f>
        <v>#N/A</v>
      </c>
      <c r="AE185" s="103" t="e">
        <f>T185-HLOOKUP(V185,Minimas!$C$3:$CD$12,5,FALSE)</f>
        <v>#N/A</v>
      </c>
      <c r="AF185" s="103" t="e">
        <f>T185-HLOOKUP(V185,Minimas!$C$3:$CD$12,6,FALSE)</f>
        <v>#N/A</v>
      </c>
      <c r="AG185" s="103" t="e">
        <f>T185-HLOOKUP(V185,Minimas!$C$3:$CD$12,7,FALSE)</f>
        <v>#N/A</v>
      </c>
      <c r="AH185" s="103" t="e">
        <f>T185-HLOOKUP(V185,Minimas!$C$3:$CD$12,8,FALSE)</f>
        <v>#N/A</v>
      </c>
      <c r="AI185" s="103" t="e">
        <f>T185-HLOOKUP(V185,Minimas!$C$3:$CD$12,9,FALSE)</f>
        <v>#N/A</v>
      </c>
      <c r="AJ185" s="103" t="e">
        <f>T185-HLOOKUP(V185,Minimas!$C$3:$CD$12,10,FALSE)</f>
        <v>#N/A</v>
      </c>
      <c r="AK185" s="104" t="str">
        <f t="shared" si="80"/>
        <v xml:space="preserve"> </v>
      </c>
      <c r="AL185" s="105"/>
      <c r="AM185" s="105" t="str">
        <f t="shared" si="81"/>
        <v xml:space="preserve"> </v>
      </c>
      <c r="AN185" s="105" t="str">
        <f t="shared" si="82"/>
        <v xml:space="preserve"> </v>
      </c>
    </row>
    <row r="186" spans="28:40" x14ac:dyDescent="0.2">
      <c r="AB186" s="103" t="e">
        <f>T186-HLOOKUP(V186,Minimas!$C$3:$CD$12,2,FALSE)</f>
        <v>#N/A</v>
      </c>
      <c r="AC186" s="103" t="e">
        <f>T186-HLOOKUP(V186,Minimas!$C$3:$CD$12,3,FALSE)</f>
        <v>#N/A</v>
      </c>
      <c r="AD186" s="103" t="e">
        <f>T186-HLOOKUP(V186,Minimas!$C$3:$CD$12,4,FALSE)</f>
        <v>#N/A</v>
      </c>
      <c r="AE186" s="103" t="e">
        <f>T186-HLOOKUP(V186,Minimas!$C$3:$CD$12,5,FALSE)</f>
        <v>#N/A</v>
      </c>
      <c r="AF186" s="103" t="e">
        <f>T186-HLOOKUP(V186,Minimas!$C$3:$CD$12,6,FALSE)</f>
        <v>#N/A</v>
      </c>
      <c r="AG186" s="103" t="e">
        <f>T186-HLOOKUP(V186,Minimas!$C$3:$CD$12,7,FALSE)</f>
        <v>#N/A</v>
      </c>
      <c r="AH186" s="103" t="e">
        <f>T186-HLOOKUP(V186,Minimas!$C$3:$CD$12,8,FALSE)</f>
        <v>#N/A</v>
      </c>
      <c r="AI186" s="103" t="e">
        <f>T186-HLOOKUP(V186,Minimas!$C$3:$CD$12,9,FALSE)</f>
        <v>#N/A</v>
      </c>
      <c r="AJ186" s="103" t="e">
        <f>T186-HLOOKUP(V186,Minimas!$C$3:$CD$12,10,FALSE)</f>
        <v>#N/A</v>
      </c>
      <c r="AK186" s="104" t="str">
        <f t="shared" si="80"/>
        <v xml:space="preserve"> </v>
      </c>
      <c r="AL186" s="105"/>
      <c r="AM186" s="105" t="str">
        <f t="shared" si="81"/>
        <v xml:space="preserve"> </v>
      </c>
      <c r="AN186" s="105" t="str">
        <f t="shared" si="82"/>
        <v xml:space="preserve"> </v>
      </c>
    </row>
    <row r="187" spans="28:40" x14ac:dyDescent="0.2">
      <c r="AB187" s="103" t="e">
        <f>T187-HLOOKUP(V187,Minimas!$C$3:$CD$12,2,FALSE)</f>
        <v>#N/A</v>
      </c>
      <c r="AC187" s="103" t="e">
        <f>T187-HLOOKUP(V187,Minimas!$C$3:$CD$12,3,FALSE)</f>
        <v>#N/A</v>
      </c>
      <c r="AD187" s="103" t="e">
        <f>T187-HLOOKUP(V187,Minimas!$C$3:$CD$12,4,FALSE)</f>
        <v>#N/A</v>
      </c>
      <c r="AE187" s="103" t="e">
        <f>T187-HLOOKUP(V187,Minimas!$C$3:$CD$12,5,FALSE)</f>
        <v>#N/A</v>
      </c>
      <c r="AF187" s="103" t="e">
        <f>T187-HLOOKUP(V187,Minimas!$C$3:$CD$12,6,FALSE)</f>
        <v>#N/A</v>
      </c>
      <c r="AG187" s="103" t="e">
        <f>T187-HLOOKUP(V187,Minimas!$C$3:$CD$12,7,FALSE)</f>
        <v>#N/A</v>
      </c>
      <c r="AH187" s="103" t="e">
        <f>T187-HLOOKUP(V187,Minimas!$C$3:$CD$12,8,FALSE)</f>
        <v>#N/A</v>
      </c>
      <c r="AI187" s="103" t="e">
        <f>T187-HLOOKUP(V187,Minimas!$C$3:$CD$12,9,FALSE)</f>
        <v>#N/A</v>
      </c>
      <c r="AJ187" s="103" t="e">
        <f>T187-HLOOKUP(V187,Minimas!$C$3:$CD$12,10,FALSE)</f>
        <v>#N/A</v>
      </c>
      <c r="AK187" s="104" t="str">
        <f t="shared" si="80"/>
        <v xml:space="preserve"> </v>
      </c>
      <c r="AL187" s="105"/>
      <c r="AM187" s="105" t="str">
        <f t="shared" si="81"/>
        <v xml:space="preserve"> </v>
      </c>
      <c r="AN187" s="105" t="str">
        <f t="shared" si="82"/>
        <v xml:space="preserve"> </v>
      </c>
    </row>
    <row r="188" spans="28:40" x14ac:dyDescent="0.2">
      <c r="AB188" s="103" t="e">
        <f>T188-HLOOKUP(V188,Minimas!$C$3:$CD$12,2,FALSE)</f>
        <v>#N/A</v>
      </c>
      <c r="AC188" s="103" t="e">
        <f>T188-HLOOKUP(V188,Minimas!$C$3:$CD$12,3,FALSE)</f>
        <v>#N/A</v>
      </c>
      <c r="AD188" s="103" t="e">
        <f>T188-HLOOKUP(V188,Minimas!$C$3:$CD$12,4,FALSE)</f>
        <v>#N/A</v>
      </c>
      <c r="AE188" s="103" t="e">
        <f>T188-HLOOKUP(V188,Minimas!$C$3:$CD$12,5,FALSE)</f>
        <v>#N/A</v>
      </c>
      <c r="AF188" s="103" t="e">
        <f>T188-HLOOKUP(V188,Minimas!$C$3:$CD$12,6,FALSE)</f>
        <v>#N/A</v>
      </c>
      <c r="AG188" s="103" t="e">
        <f>T188-HLOOKUP(V188,Minimas!$C$3:$CD$12,7,FALSE)</f>
        <v>#N/A</v>
      </c>
      <c r="AH188" s="103" t="e">
        <f>T188-HLOOKUP(V188,Minimas!$C$3:$CD$12,8,FALSE)</f>
        <v>#N/A</v>
      </c>
      <c r="AI188" s="103" t="e">
        <f>T188-HLOOKUP(V188,Minimas!$C$3:$CD$12,9,FALSE)</f>
        <v>#N/A</v>
      </c>
      <c r="AJ188" s="103" t="e">
        <f>T188-HLOOKUP(V188,Minimas!$C$3:$CD$12,10,FALSE)</f>
        <v>#N/A</v>
      </c>
      <c r="AK188" s="104" t="str">
        <f t="shared" si="80"/>
        <v xml:space="preserve"> </v>
      </c>
      <c r="AL188" s="105"/>
      <c r="AM188" s="105" t="str">
        <f t="shared" si="81"/>
        <v xml:space="preserve"> </v>
      </c>
      <c r="AN188" s="105" t="str">
        <f t="shared" si="82"/>
        <v xml:space="preserve"> </v>
      </c>
    </row>
    <row r="189" spans="28:40" x14ac:dyDescent="0.2">
      <c r="AB189" s="103" t="e">
        <f>T189-HLOOKUP(V189,Minimas!$C$3:$CD$12,2,FALSE)</f>
        <v>#N/A</v>
      </c>
      <c r="AC189" s="103" t="e">
        <f>T189-HLOOKUP(V189,Minimas!$C$3:$CD$12,3,FALSE)</f>
        <v>#N/A</v>
      </c>
      <c r="AD189" s="103" t="e">
        <f>T189-HLOOKUP(V189,Minimas!$C$3:$CD$12,4,FALSE)</f>
        <v>#N/A</v>
      </c>
      <c r="AE189" s="103" t="e">
        <f>T189-HLOOKUP(V189,Minimas!$C$3:$CD$12,5,FALSE)</f>
        <v>#N/A</v>
      </c>
      <c r="AF189" s="103" t="e">
        <f>T189-HLOOKUP(V189,Minimas!$C$3:$CD$12,6,FALSE)</f>
        <v>#N/A</v>
      </c>
      <c r="AG189" s="103" t="e">
        <f>T189-HLOOKUP(V189,Minimas!$C$3:$CD$12,7,FALSE)</f>
        <v>#N/A</v>
      </c>
      <c r="AH189" s="103" t="e">
        <f>T189-HLOOKUP(V189,Minimas!$C$3:$CD$12,8,FALSE)</f>
        <v>#N/A</v>
      </c>
      <c r="AI189" s="103" t="e">
        <f>T189-HLOOKUP(V189,Minimas!$C$3:$CD$12,9,FALSE)</f>
        <v>#N/A</v>
      </c>
      <c r="AJ189" s="103" t="e">
        <f>T189-HLOOKUP(V189,Minimas!$C$3:$CD$12,10,FALSE)</f>
        <v>#N/A</v>
      </c>
      <c r="AK189" s="104" t="str">
        <f t="shared" si="80"/>
        <v xml:space="preserve"> </v>
      </c>
      <c r="AL189" s="105"/>
      <c r="AM189" s="105" t="str">
        <f t="shared" si="81"/>
        <v xml:space="preserve"> </v>
      </c>
      <c r="AN189" s="105" t="str">
        <f t="shared" si="82"/>
        <v xml:space="preserve"> </v>
      </c>
    </row>
    <row r="190" spans="28:40" x14ac:dyDescent="0.2">
      <c r="AB190" s="103" t="e">
        <f>T190-HLOOKUP(V190,Minimas!$C$3:$CD$12,2,FALSE)</f>
        <v>#N/A</v>
      </c>
      <c r="AC190" s="103" t="e">
        <f>T190-HLOOKUP(V190,Minimas!$C$3:$CD$12,3,FALSE)</f>
        <v>#N/A</v>
      </c>
      <c r="AD190" s="103" t="e">
        <f>T190-HLOOKUP(V190,Minimas!$C$3:$CD$12,4,FALSE)</f>
        <v>#N/A</v>
      </c>
      <c r="AE190" s="103" t="e">
        <f>T190-HLOOKUP(V190,Minimas!$C$3:$CD$12,5,FALSE)</f>
        <v>#N/A</v>
      </c>
      <c r="AF190" s="103" t="e">
        <f>T190-HLOOKUP(V190,Minimas!$C$3:$CD$12,6,FALSE)</f>
        <v>#N/A</v>
      </c>
      <c r="AG190" s="103" t="e">
        <f>T190-HLOOKUP(V190,Minimas!$C$3:$CD$12,7,FALSE)</f>
        <v>#N/A</v>
      </c>
      <c r="AH190" s="103" t="e">
        <f>T190-HLOOKUP(V190,Minimas!$C$3:$CD$12,8,FALSE)</f>
        <v>#N/A</v>
      </c>
      <c r="AI190" s="103" t="e">
        <f>T190-HLOOKUP(V190,Minimas!$C$3:$CD$12,9,FALSE)</f>
        <v>#N/A</v>
      </c>
      <c r="AJ190" s="103" t="e">
        <f>T190-HLOOKUP(V190,Minimas!$C$3:$CD$12,10,FALSE)</f>
        <v>#N/A</v>
      </c>
      <c r="AK190" s="104" t="str">
        <f t="shared" si="80"/>
        <v xml:space="preserve"> </v>
      </c>
      <c r="AL190" s="105"/>
      <c r="AM190" s="105" t="str">
        <f t="shared" si="81"/>
        <v xml:space="preserve"> </v>
      </c>
      <c r="AN190" s="105" t="str">
        <f t="shared" si="82"/>
        <v xml:space="preserve"> </v>
      </c>
    </row>
    <row r="191" spans="28:40" x14ac:dyDescent="0.2">
      <c r="AB191" s="103" t="e">
        <f>T191-HLOOKUP(V191,Minimas!$C$3:$CD$12,2,FALSE)</f>
        <v>#N/A</v>
      </c>
      <c r="AC191" s="103" t="e">
        <f>T191-HLOOKUP(V191,Minimas!$C$3:$CD$12,3,FALSE)</f>
        <v>#N/A</v>
      </c>
      <c r="AD191" s="103" t="e">
        <f>T191-HLOOKUP(V191,Minimas!$C$3:$CD$12,4,FALSE)</f>
        <v>#N/A</v>
      </c>
      <c r="AE191" s="103" t="e">
        <f>T191-HLOOKUP(V191,Minimas!$C$3:$CD$12,5,FALSE)</f>
        <v>#N/A</v>
      </c>
      <c r="AF191" s="103" t="e">
        <f>T191-HLOOKUP(V191,Minimas!$C$3:$CD$12,6,FALSE)</f>
        <v>#N/A</v>
      </c>
      <c r="AG191" s="103" t="e">
        <f>T191-HLOOKUP(V191,Minimas!$C$3:$CD$12,7,FALSE)</f>
        <v>#N/A</v>
      </c>
      <c r="AH191" s="103" t="e">
        <f>T191-HLOOKUP(V191,Minimas!$C$3:$CD$12,8,FALSE)</f>
        <v>#N/A</v>
      </c>
      <c r="AI191" s="103" t="e">
        <f>T191-HLOOKUP(V191,Minimas!$C$3:$CD$12,9,FALSE)</f>
        <v>#N/A</v>
      </c>
      <c r="AJ191" s="103" t="e">
        <f>T191-HLOOKUP(V191,Minimas!$C$3:$CD$12,10,FALSE)</f>
        <v>#N/A</v>
      </c>
      <c r="AK191" s="104" t="str">
        <f t="shared" si="80"/>
        <v xml:space="preserve"> </v>
      </c>
      <c r="AL191" s="105"/>
      <c r="AM191" s="105" t="str">
        <f t="shared" si="81"/>
        <v xml:space="preserve"> </v>
      </c>
      <c r="AN191" s="105" t="str">
        <f t="shared" si="82"/>
        <v xml:space="preserve"> </v>
      </c>
    </row>
    <row r="192" spans="28:40" x14ac:dyDescent="0.2">
      <c r="AB192" s="103" t="e">
        <f>T192-HLOOKUP(V192,Minimas!$C$3:$CD$12,2,FALSE)</f>
        <v>#N/A</v>
      </c>
      <c r="AC192" s="103" t="e">
        <f>T192-HLOOKUP(V192,Minimas!$C$3:$CD$12,3,FALSE)</f>
        <v>#N/A</v>
      </c>
      <c r="AD192" s="103" t="e">
        <f>T192-HLOOKUP(V192,Minimas!$C$3:$CD$12,4,FALSE)</f>
        <v>#N/A</v>
      </c>
      <c r="AE192" s="103" t="e">
        <f>T192-HLOOKUP(V192,Minimas!$C$3:$CD$12,5,FALSE)</f>
        <v>#N/A</v>
      </c>
      <c r="AF192" s="103" t="e">
        <f>T192-HLOOKUP(V192,Minimas!$C$3:$CD$12,6,FALSE)</f>
        <v>#N/A</v>
      </c>
      <c r="AG192" s="103" t="e">
        <f>T192-HLOOKUP(V192,Minimas!$C$3:$CD$12,7,FALSE)</f>
        <v>#N/A</v>
      </c>
      <c r="AH192" s="103" t="e">
        <f>T192-HLOOKUP(V192,Minimas!$C$3:$CD$12,8,FALSE)</f>
        <v>#N/A</v>
      </c>
      <c r="AI192" s="103" t="e">
        <f>T192-HLOOKUP(V192,Minimas!$C$3:$CD$12,9,FALSE)</f>
        <v>#N/A</v>
      </c>
      <c r="AJ192" s="103" t="e">
        <f>T192-HLOOKUP(V192,Minimas!$C$3:$CD$12,10,FALSE)</f>
        <v>#N/A</v>
      </c>
      <c r="AK192" s="104" t="str">
        <f t="shared" si="80"/>
        <v xml:space="preserve"> </v>
      </c>
      <c r="AL192" s="105"/>
      <c r="AM192" s="105" t="str">
        <f t="shared" si="81"/>
        <v xml:space="preserve"> </v>
      </c>
      <c r="AN192" s="105" t="str">
        <f t="shared" si="82"/>
        <v xml:space="preserve"> </v>
      </c>
    </row>
    <row r="193" spans="28:40" x14ac:dyDescent="0.2">
      <c r="AB193" s="103" t="e">
        <f>T193-HLOOKUP(V193,Minimas!$C$3:$CD$12,2,FALSE)</f>
        <v>#N/A</v>
      </c>
      <c r="AC193" s="103" t="e">
        <f>T193-HLOOKUP(V193,Minimas!$C$3:$CD$12,3,FALSE)</f>
        <v>#N/A</v>
      </c>
      <c r="AD193" s="103" t="e">
        <f>T193-HLOOKUP(V193,Minimas!$C$3:$CD$12,4,FALSE)</f>
        <v>#N/A</v>
      </c>
      <c r="AE193" s="103" t="e">
        <f>T193-HLOOKUP(V193,Minimas!$C$3:$CD$12,5,FALSE)</f>
        <v>#N/A</v>
      </c>
      <c r="AF193" s="103" t="e">
        <f>T193-HLOOKUP(V193,Minimas!$C$3:$CD$12,6,FALSE)</f>
        <v>#N/A</v>
      </c>
      <c r="AG193" s="103" t="e">
        <f>T193-HLOOKUP(V193,Minimas!$C$3:$CD$12,7,FALSE)</f>
        <v>#N/A</v>
      </c>
      <c r="AH193" s="103" t="e">
        <f>T193-HLOOKUP(V193,Minimas!$C$3:$CD$12,8,FALSE)</f>
        <v>#N/A</v>
      </c>
      <c r="AI193" s="103" t="e">
        <f>T193-HLOOKUP(V193,Minimas!$C$3:$CD$12,9,FALSE)</f>
        <v>#N/A</v>
      </c>
      <c r="AJ193" s="103" t="e">
        <f>T193-HLOOKUP(V193,Minimas!$C$3:$CD$12,10,FALSE)</f>
        <v>#N/A</v>
      </c>
      <c r="AK193" s="104" t="str">
        <f t="shared" si="80"/>
        <v xml:space="preserve"> </v>
      </c>
      <c r="AL193" s="105"/>
      <c r="AM193" s="105" t="str">
        <f t="shared" si="81"/>
        <v xml:space="preserve"> </v>
      </c>
      <c r="AN193" s="105" t="str">
        <f t="shared" si="82"/>
        <v xml:space="preserve"> </v>
      </c>
    </row>
    <row r="194" spans="28:40" x14ac:dyDescent="0.2">
      <c r="AB194" s="103" t="e">
        <f>T194-HLOOKUP(V194,Minimas!$C$3:$CD$12,2,FALSE)</f>
        <v>#N/A</v>
      </c>
      <c r="AC194" s="103" t="e">
        <f>T194-HLOOKUP(V194,Minimas!$C$3:$CD$12,3,FALSE)</f>
        <v>#N/A</v>
      </c>
      <c r="AD194" s="103" t="e">
        <f>T194-HLOOKUP(V194,Minimas!$C$3:$CD$12,4,FALSE)</f>
        <v>#N/A</v>
      </c>
      <c r="AE194" s="103" t="e">
        <f>T194-HLOOKUP(V194,Minimas!$C$3:$CD$12,5,FALSE)</f>
        <v>#N/A</v>
      </c>
      <c r="AF194" s="103" t="e">
        <f>T194-HLOOKUP(V194,Minimas!$C$3:$CD$12,6,FALSE)</f>
        <v>#N/A</v>
      </c>
      <c r="AG194" s="103" t="e">
        <f>T194-HLOOKUP(V194,Minimas!$C$3:$CD$12,7,FALSE)</f>
        <v>#N/A</v>
      </c>
      <c r="AH194" s="103" t="e">
        <f>T194-HLOOKUP(V194,Minimas!$C$3:$CD$12,8,FALSE)</f>
        <v>#N/A</v>
      </c>
      <c r="AI194" s="103" t="e">
        <f>T194-HLOOKUP(V194,Minimas!$C$3:$CD$12,9,FALSE)</f>
        <v>#N/A</v>
      </c>
      <c r="AJ194" s="103" t="e">
        <f>T194-HLOOKUP(V194,Minimas!$C$3:$CD$12,10,FALSE)</f>
        <v>#N/A</v>
      </c>
      <c r="AK194" s="104" t="str">
        <f t="shared" si="80"/>
        <v xml:space="preserve"> </v>
      </c>
      <c r="AL194" s="105"/>
      <c r="AM194" s="105" t="str">
        <f t="shared" si="81"/>
        <v xml:space="preserve"> </v>
      </c>
      <c r="AN194" s="105" t="str">
        <f t="shared" si="82"/>
        <v xml:space="preserve"> </v>
      </c>
    </row>
    <row r="195" spans="28:40" x14ac:dyDescent="0.2">
      <c r="AB195" s="103" t="e">
        <f>T195-HLOOKUP(V195,Minimas!$C$3:$CD$12,2,FALSE)</f>
        <v>#N/A</v>
      </c>
      <c r="AC195" s="103" t="e">
        <f>T195-HLOOKUP(V195,Minimas!$C$3:$CD$12,3,FALSE)</f>
        <v>#N/A</v>
      </c>
      <c r="AD195" s="103" t="e">
        <f>T195-HLOOKUP(V195,Minimas!$C$3:$CD$12,4,FALSE)</f>
        <v>#N/A</v>
      </c>
      <c r="AE195" s="103" t="e">
        <f>T195-HLOOKUP(V195,Minimas!$C$3:$CD$12,5,FALSE)</f>
        <v>#N/A</v>
      </c>
      <c r="AF195" s="103" t="e">
        <f>T195-HLOOKUP(V195,Minimas!$C$3:$CD$12,6,FALSE)</f>
        <v>#N/A</v>
      </c>
      <c r="AG195" s="103" t="e">
        <f>T195-HLOOKUP(V195,Minimas!$C$3:$CD$12,7,FALSE)</f>
        <v>#N/A</v>
      </c>
      <c r="AH195" s="103" t="e">
        <f>T195-HLOOKUP(V195,Minimas!$C$3:$CD$12,8,FALSE)</f>
        <v>#N/A</v>
      </c>
      <c r="AI195" s="103" t="e">
        <f>T195-HLOOKUP(V195,Minimas!$C$3:$CD$12,9,FALSE)</f>
        <v>#N/A</v>
      </c>
      <c r="AJ195" s="103" t="e">
        <f>T195-HLOOKUP(V195,Minimas!$C$3:$CD$12,10,FALSE)</f>
        <v>#N/A</v>
      </c>
      <c r="AK195" s="104" t="str">
        <f t="shared" si="80"/>
        <v xml:space="preserve"> </v>
      </c>
      <c r="AL195" s="105"/>
      <c r="AM195" s="105" t="str">
        <f t="shared" si="81"/>
        <v xml:space="preserve"> </v>
      </c>
      <c r="AN195" s="105" t="str">
        <f t="shared" si="82"/>
        <v xml:space="preserve"> </v>
      </c>
    </row>
    <row r="196" spans="28:40" x14ac:dyDescent="0.2">
      <c r="AB196" s="103" t="e">
        <f>T196-HLOOKUP(V196,Minimas!$C$3:$CD$12,2,FALSE)</f>
        <v>#N/A</v>
      </c>
      <c r="AC196" s="103" t="e">
        <f>T196-HLOOKUP(V196,Minimas!$C$3:$CD$12,3,FALSE)</f>
        <v>#N/A</v>
      </c>
      <c r="AD196" s="103" t="e">
        <f>T196-HLOOKUP(V196,Minimas!$C$3:$CD$12,4,FALSE)</f>
        <v>#N/A</v>
      </c>
      <c r="AE196" s="103" t="e">
        <f>T196-HLOOKUP(V196,Minimas!$C$3:$CD$12,5,FALSE)</f>
        <v>#N/A</v>
      </c>
      <c r="AF196" s="103" t="e">
        <f>T196-HLOOKUP(V196,Minimas!$C$3:$CD$12,6,FALSE)</f>
        <v>#N/A</v>
      </c>
      <c r="AG196" s="103" t="e">
        <f>T196-HLOOKUP(V196,Minimas!$C$3:$CD$12,7,FALSE)</f>
        <v>#N/A</v>
      </c>
      <c r="AH196" s="103" t="e">
        <f>T196-HLOOKUP(V196,Minimas!$C$3:$CD$12,8,FALSE)</f>
        <v>#N/A</v>
      </c>
      <c r="AI196" s="103" t="e">
        <f>T196-HLOOKUP(V196,Minimas!$C$3:$CD$12,9,FALSE)</f>
        <v>#N/A</v>
      </c>
      <c r="AJ196" s="103" t="e">
        <f>T196-HLOOKUP(V196,Minimas!$C$3:$CD$12,10,FALSE)</f>
        <v>#N/A</v>
      </c>
      <c r="AK196" s="104" t="str">
        <f t="shared" si="80"/>
        <v xml:space="preserve"> </v>
      </c>
      <c r="AL196" s="105"/>
      <c r="AM196" s="105" t="str">
        <f t="shared" si="81"/>
        <v xml:space="preserve"> </v>
      </c>
      <c r="AN196" s="105" t="str">
        <f t="shared" si="82"/>
        <v xml:space="preserve"> </v>
      </c>
    </row>
    <row r="197" spans="28:40" x14ac:dyDescent="0.2">
      <c r="AB197" s="103" t="e">
        <f>T197-HLOOKUP(V197,Minimas!$C$3:$CD$12,2,FALSE)</f>
        <v>#N/A</v>
      </c>
      <c r="AC197" s="103" t="e">
        <f>T197-HLOOKUP(V197,Minimas!$C$3:$CD$12,3,FALSE)</f>
        <v>#N/A</v>
      </c>
      <c r="AD197" s="103" t="e">
        <f>T197-HLOOKUP(V197,Minimas!$C$3:$CD$12,4,FALSE)</f>
        <v>#N/A</v>
      </c>
      <c r="AE197" s="103" t="e">
        <f>T197-HLOOKUP(V197,Minimas!$C$3:$CD$12,5,FALSE)</f>
        <v>#N/A</v>
      </c>
      <c r="AF197" s="103" t="e">
        <f>T197-HLOOKUP(V197,Minimas!$C$3:$CD$12,6,FALSE)</f>
        <v>#N/A</v>
      </c>
      <c r="AG197" s="103" t="e">
        <f>T197-HLOOKUP(V197,Minimas!$C$3:$CD$12,7,FALSE)</f>
        <v>#N/A</v>
      </c>
      <c r="AH197" s="103" t="e">
        <f>T197-HLOOKUP(V197,Minimas!$C$3:$CD$12,8,FALSE)</f>
        <v>#N/A</v>
      </c>
      <c r="AI197" s="103" t="e">
        <f>T197-HLOOKUP(V197,Minimas!$C$3:$CD$12,9,FALSE)</f>
        <v>#N/A</v>
      </c>
      <c r="AJ197" s="103" t="e">
        <f>T197-HLOOKUP(V197,Minimas!$C$3:$CD$12,10,FALSE)</f>
        <v>#N/A</v>
      </c>
      <c r="AK197" s="104" t="str">
        <f t="shared" si="80"/>
        <v xml:space="preserve"> </v>
      </c>
      <c r="AL197" s="105"/>
      <c r="AM197" s="105" t="str">
        <f t="shared" si="81"/>
        <v xml:space="preserve"> </v>
      </c>
      <c r="AN197" s="105" t="str">
        <f t="shared" si="82"/>
        <v xml:space="preserve"> </v>
      </c>
    </row>
    <row r="198" spans="28:40" x14ac:dyDescent="0.2">
      <c r="AB198" s="103" t="e">
        <f>T198-HLOOKUP(V198,Minimas!$C$3:$CD$12,2,FALSE)</f>
        <v>#N/A</v>
      </c>
      <c r="AC198" s="103" t="e">
        <f>T198-HLOOKUP(V198,Minimas!$C$3:$CD$12,3,FALSE)</f>
        <v>#N/A</v>
      </c>
      <c r="AD198" s="103" t="e">
        <f>T198-HLOOKUP(V198,Minimas!$C$3:$CD$12,4,FALSE)</f>
        <v>#N/A</v>
      </c>
      <c r="AE198" s="103" t="e">
        <f>T198-HLOOKUP(V198,Minimas!$C$3:$CD$12,5,FALSE)</f>
        <v>#N/A</v>
      </c>
      <c r="AF198" s="103" t="e">
        <f>T198-HLOOKUP(V198,Minimas!$C$3:$CD$12,6,FALSE)</f>
        <v>#N/A</v>
      </c>
      <c r="AG198" s="103" t="e">
        <f>T198-HLOOKUP(V198,Minimas!$C$3:$CD$12,7,FALSE)</f>
        <v>#N/A</v>
      </c>
      <c r="AH198" s="103" t="e">
        <f>T198-HLOOKUP(V198,Minimas!$C$3:$CD$12,8,FALSE)</f>
        <v>#N/A</v>
      </c>
      <c r="AI198" s="103" t="e">
        <f>T198-HLOOKUP(V198,Minimas!$C$3:$CD$12,9,FALSE)</f>
        <v>#N/A</v>
      </c>
      <c r="AJ198" s="103" t="e">
        <f>T198-HLOOKUP(V198,Minimas!$C$3:$CD$12,10,FALSE)</f>
        <v>#N/A</v>
      </c>
      <c r="AK198" s="104" t="str">
        <f t="shared" si="80"/>
        <v xml:space="preserve"> </v>
      </c>
      <c r="AL198" s="105"/>
      <c r="AM198" s="105" t="str">
        <f t="shared" si="81"/>
        <v xml:space="preserve"> </v>
      </c>
      <c r="AN198" s="105" t="str">
        <f t="shared" si="82"/>
        <v xml:space="preserve"> </v>
      </c>
    </row>
    <row r="199" spans="28:40" x14ac:dyDescent="0.2">
      <c r="AB199" s="103" t="e">
        <f>T199-HLOOKUP(V199,Minimas!$C$3:$CD$12,2,FALSE)</f>
        <v>#N/A</v>
      </c>
      <c r="AC199" s="103" t="e">
        <f>T199-HLOOKUP(V199,Minimas!$C$3:$CD$12,3,FALSE)</f>
        <v>#N/A</v>
      </c>
      <c r="AD199" s="103" t="e">
        <f>T199-HLOOKUP(V199,Minimas!$C$3:$CD$12,4,FALSE)</f>
        <v>#N/A</v>
      </c>
      <c r="AE199" s="103" t="e">
        <f>T199-HLOOKUP(V199,Minimas!$C$3:$CD$12,5,FALSE)</f>
        <v>#N/A</v>
      </c>
      <c r="AF199" s="103" t="e">
        <f>T199-HLOOKUP(V199,Minimas!$C$3:$CD$12,6,FALSE)</f>
        <v>#N/A</v>
      </c>
      <c r="AG199" s="103" t="e">
        <f>T199-HLOOKUP(V199,Minimas!$C$3:$CD$12,7,FALSE)</f>
        <v>#N/A</v>
      </c>
      <c r="AH199" s="103" t="e">
        <f>T199-HLOOKUP(V199,Minimas!$C$3:$CD$12,8,FALSE)</f>
        <v>#N/A</v>
      </c>
      <c r="AI199" s="103" t="e">
        <f>T199-HLOOKUP(V199,Minimas!$C$3:$CD$12,9,FALSE)</f>
        <v>#N/A</v>
      </c>
      <c r="AJ199" s="103" t="e">
        <f>T199-HLOOKUP(V199,Minimas!$C$3:$CD$12,10,FALSE)</f>
        <v>#N/A</v>
      </c>
      <c r="AK199" s="104" t="str">
        <f t="shared" si="80"/>
        <v xml:space="preserve"> </v>
      </c>
      <c r="AL199" s="105"/>
      <c r="AM199" s="105" t="str">
        <f t="shared" si="81"/>
        <v xml:space="preserve"> </v>
      </c>
      <c r="AN199" s="105" t="str">
        <f t="shared" si="82"/>
        <v xml:space="preserve"> </v>
      </c>
    </row>
    <row r="200" spans="28:40" x14ac:dyDescent="0.2">
      <c r="AB200" s="103" t="e">
        <f>T200-HLOOKUP(V200,Minimas!$C$3:$CD$12,2,FALSE)</f>
        <v>#N/A</v>
      </c>
      <c r="AC200" s="103" t="e">
        <f>T200-HLOOKUP(V200,Minimas!$C$3:$CD$12,3,FALSE)</f>
        <v>#N/A</v>
      </c>
      <c r="AD200" s="103" t="e">
        <f>T200-HLOOKUP(V200,Minimas!$C$3:$CD$12,4,FALSE)</f>
        <v>#N/A</v>
      </c>
      <c r="AE200" s="103" t="e">
        <f>T200-HLOOKUP(V200,Minimas!$C$3:$CD$12,5,FALSE)</f>
        <v>#N/A</v>
      </c>
      <c r="AF200" s="103" t="e">
        <f>T200-HLOOKUP(V200,Minimas!$C$3:$CD$12,6,FALSE)</f>
        <v>#N/A</v>
      </c>
      <c r="AG200" s="103" t="e">
        <f>T200-HLOOKUP(V200,Minimas!$C$3:$CD$12,7,FALSE)</f>
        <v>#N/A</v>
      </c>
      <c r="AH200" s="103" t="e">
        <f>T200-HLOOKUP(V200,Minimas!$C$3:$CD$12,8,FALSE)</f>
        <v>#N/A</v>
      </c>
      <c r="AI200" s="103" t="e">
        <f>T200-HLOOKUP(V200,Minimas!$C$3:$CD$12,9,FALSE)</f>
        <v>#N/A</v>
      </c>
      <c r="AJ200" s="103" t="e">
        <f>T200-HLOOKUP(V200,Minimas!$C$3:$CD$12,10,FALSE)</f>
        <v>#N/A</v>
      </c>
      <c r="AK200" s="104" t="str">
        <f t="shared" si="80"/>
        <v xml:space="preserve"> </v>
      </c>
      <c r="AL200" s="105"/>
      <c r="AM200" s="105" t="str">
        <f t="shared" si="81"/>
        <v xml:space="preserve"> </v>
      </c>
      <c r="AN200" s="105" t="str">
        <f t="shared" si="82"/>
        <v xml:space="preserve"> </v>
      </c>
    </row>
    <row r="201" spans="28:40" x14ac:dyDescent="0.2">
      <c r="AB201" s="103" t="e">
        <f>T201-HLOOKUP(V201,Minimas!$C$3:$CD$12,2,FALSE)</f>
        <v>#N/A</v>
      </c>
      <c r="AC201" s="103" t="e">
        <f>T201-HLOOKUP(V201,Minimas!$C$3:$CD$12,3,FALSE)</f>
        <v>#N/A</v>
      </c>
      <c r="AD201" s="103" t="e">
        <f>T201-HLOOKUP(V201,Minimas!$C$3:$CD$12,4,FALSE)</f>
        <v>#N/A</v>
      </c>
      <c r="AE201" s="103" t="e">
        <f>T201-HLOOKUP(V201,Minimas!$C$3:$CD$12,5,FALSE)</f>
        <v>#N/A</v>
      </c>
      <c r="AF201" s="103" t="e">
        <f>T201-HLOOKUP(V201,Minimas!$C$3:$CD$12,6,FALSE)</f>
        <v>#N/A</v>
      </c>
      <c r="AG201" s="103" t="e">
        <f>T201-HLOOKUP(V201,Minimas!$C$3:$CD$12,7,FALSE)</f>
        <v>#N/A</v>
      </c>
      <c r="AH201" s="103" t="e">
        <f>T201-HLOOKUP(V201,Minimas!$C$3:$CD$12,8,FALSE)</f>
        <v>#N/A</v>
      </c>
      <c r="AI201" s="103" t="e">
        <f>T201-HLOOKUP(V201,Minimas!$C$3:$CD$12,9,FALSE)</f>
        <v>#N/A</v>
      </c>
      <c r="AJ201" s="103" t="e">
        <f>T201-HLOOKUP(V201,Minimas!$C$3:$CD$12,10,FALSE)</f>
        <v>#N/A</v>
      </c>
      <c r="AK201" s="104" t="str">
        <f t="shared" si="80"/>
        <v xml:space="preserve"> </v>
      </c>
      <c r="AL201" s="105"/>
      <c r="AM201" s="105" t="str">
        <f t="shared" si="81"/>
        <v xml:space="preserve"> </v>
      </c>
      <c r="AN201" s="105" t="str">
        <f t="shared" si="82"/>
        <v xml:space="preserve"> </v>
      </c>
    </row>
    <row r="202" spans="28:40" x14ac:dyDescent="0.2">
      <c r="AB202" s="103" t="e">
        <f>T202-HLOOKUP(V202,Minimas!$C$3:$CD$12,2,FALSE)</f>
        <v>#N/A</v>
      </c>
      <c r="AC202" s="103" t="e">
        <f>T202-HLOOKUP(V202,Minimas!$C$3:$CD$12,3,FALSE)</f>
        <v>#N/A</v>
      </c>
      <c r="AD202" s="103" t="e">
        <f>T202-HLOOKUP(V202,Minimas!$C$3:$CD$12,4,FALSE)</f>
        <v>#N/A</v>
      </c>
      <c r="AE202" s="103" t="e">
        <f>T202-HLOOKUP(V202,Minimas!$C$3:$CD$12,5,FALSE)</f>
        <v>#N/A</v>
      </c>
      <c r="AF202" s="103" t="e">
        <f>T202-HLOOKUP(V202,Minimas!$C$3:$CD$12,6,FALSE)</f>
        <v>#N/A</v>
      </c>
      <c r="AG202" s="103" t="e">
        <f>T202-HLOOKUP(V202,Minimas!$C$3:$CD$12,7,FALSE)</f>
        <v>#N/A</v>
      </c>
      <c r="AH202" s="103" t="e">
        <f>T202-HLOOKUP(V202,Minimas!$C$3:$CD$12,8,FALSE)</f>
        <v>#N/A</v>
      </c>
      <c r="AI202" s="103" t="e">
        <f>T202-HLOOKUP(V202,Minimas!$C$3:$CD$12,9,FALSE)</f>
        <v>#N/A</v>
      </c>
      <c r="AJ202" s="103" t="e">
        <f>T202-HLOOKUP(V202,Minimas!$C$3:$CD$12,10,FALSE)</f>
        <v>#N/A</v>
      </c>
      <c r="AK202" s="104" t="str">
        <f t="shared" si="80"/>
        <v xml:space="preserve"> </v>
      </c>
      <c r="AL202" s="105"/>
      <c r="AM202" s="105" t="str">
        <f t="shared" si="81"/>
        <v xml:space="preserve"> </v>
      </c>
      <c r="AN202" s="105" t="str">
        <f t="shared" si="82"/>
        <v xml:space="preserve"> </v>
      </c>
    </row>
    <row r="203" spans="28:40" x14ac:dyDescent="0.2">
      <c r="AB203" s="103" t="e">
        <f>T203-HLOOKUP(V203,Minimas!$C$3:$CD$12,2,FALSE)</f>
        <v>#N/A</v>
      </c>
      <c r="AC203" s="103" t="e">
        <f>T203-HLOOKUP(V203,Minimas!$C$3:$CD$12,3,FALSE)</f>
        <v>#N/A</v>
      </c>
      <c r="AD203" s="103" t="e">
        <f>T203-HLOOKUP(V203,Minimas!$C$3:$CD$12,4,FALSE)</f>
        <v>#N/A</v>
      </c>
      <c r="AE203" s="103" t="e">
        <f>T203-HLOOKUP(V203,Minimas!$C$3:$CD$12,5,FALSE)</f>
        <v>#N/A</v>
      </c>
      <c r="AF203" s="103" t="e">
        <f>T203-HLOOKUP(V203,Minimas!$C$3:$CD$12,6,FALSE)</f>
        <v>#N/A</v>
      </c>
      <c r="AG203" s="103" t="e">
        <f>T203-HLOOKUP(V203,Minimas!$C$3:$CD$12,7,FALSE)</f>
        <v>#N/A</v>
      </c>
      <c r="AH203" s="103" t="e">
        <f>T203-HLOOKUP(V203,Minimas!$C$3:$CD$12,8,FALSE)</f>
        <v>#N/A</v>
      </c>
      <c r="AI203" s="103" t="e">
        <f>T203-HLOOKUP(V203,Minimas!$C$3:$CD$12,9,FALSE)</f>
        <v>#N/A</v>
      </c>
      <c r="AJ203" s="103" t="e">
        <f>T203-HLOOKUP(V203,Minimas!$C$3:$CD$12,10,FALSE)</f>
        <v>#N/A</v>
      </c>
      <c r="AK203" s="104" t="str">
        <f t="shared" si="80"/>
        <v xml:space="preserve"> </v>
      </c>
      <c r="AL203" s="105"/>
      <c r="AM203" s="105" t="str">
        <f t="shared" si="81"/>
        <v xml:space="preserve"> </v>
      </c>
      <c r="AN203" s="105" t="str">
        <f t="shared" si="82"/>
        <v xml:space="preserve"> </v>
      </c>
    </row>
    <row r="204" spans="28:40" x14ac:dyDescent="0.2">
      <c r="AB204" s="103" t="e">
        <f>T204-HLOOKUP(V204,Minimas!$C$3:$CD$12,2,FALSE)</f>
        <v>#N/A</v>
      </c>
      <c r="AC204" s="103" t="e">
        <f>T204-HLOOKUP(V204,Minimas!$C$3:$CD$12,3,FALSE)</f>
        <v>#N/A</v>
      </c>
      <c r="AD204" s="103" t="e">
        <f>T204-HLOOKUP(V204,Minimas!$C$3:$CD$12,4,FALSE)</f>
        <v>#N/A</v>
      </c>
      <c r="AE204" s="103" t="e">
        <f>T204-HLOOKUP(V204,Minimas!$C$3:$CD$12,5,FALSE)</f>
        <v>#N/A</v>
      </c>
      <c r="AF204" s="103" t="e">
        <f>T204-HLOOKUP(V204,Minimas!$C$3:$CD$12,6,FALSE)</f>
        <v>#N/A</v>
      </c>
      <c r="AG204" s="103" t="e">
        <f>T204-HLOOKUP(V204,Minimas!$C$3:$CD$12,7,FALSE)</f>
        <v>#N/A</v>
      </c>
      <c r="AH204" s="103" t="e">
        <f>T204-HLOOKUP(V204,Minimas!$C$3:$CD$12,8,FALSE)</f>
        <v>#N/A</v>
      </c>
      <c r="AI204" s="103" t="e">
        <f>T204-HLOOKUP(V204,Minimas!$C$3:$CD$12,9,FALSE)</f>
        <v>#N/A</v>
      </c>
      <c r="AJ204" s="103" t="e">
        <f>T204-HLOOKUP(V204,Minimas!$C$3:$CD$12,10,FALSE)</f>
        <v>#N/A</v>
      </c>
      <c r="AK204" s="104" t="str">
        <f t="shared" si="80"/>
        <v xml:space="preserve"> </v>
      </c>
      <c r="AL204" s="105"/>
      <c r="AM204" s="105" t="str">
        <f t="shared" si="81"/>
        <v xml:space="preserve"> </v>
      </c>
      <c r="AN204" s="105" t="str">
        <f t="shared" si="82"/>
        <v xml:space="preserve"> </v>
      </c>
    </row>
    <row r="205" spans="28:40" x14ac:dyDescent="0.2">
      <c r="AB205" s="103" t="e">
        <f>T205-HLOOKUP(V205,Minimas!$C$3:$CD$12,2,FALSE)</f>
        <v>#N/A</v>
      </c>
      <c r="AC205" s="103" t="e">
        <f>T205-HLOOKUP(V205,Minimas!$C$3:$CD$12,3,FALSE)</f>
        <v>#N/A</v>
      </c>
      <c r="AD205" s="103" t="e">
        <f>T205-HLOOKUP(V205,Minimas!$C$3:$CD$12,4,FALSE)</f>
        <v>#N/A</v>
      </c>
      <c r="AE205" s="103" t="e">
        <f>T205-HLOOKUP(V205,Minimas!$C$3:$CD$12,5,FALSE)</f>
        <v>#N/A</v>
      </c>
      <c r="AF205" s="103" t="e">
        <f>T205-HLOOKUP(V205,Minimas!$C$3:$CD$12,6,FALSE)</f>
        <v>#N/A</v>
      </c>
      <c r="AG205" s="103" t="e">
        <f>T205-HLOOKUP(V205,Minimas!$C$3:$CD$12,7,FALSE)</f>
        <v>#N/A</v>
      </c>
      <c r="AH205" s="103" t="e">
        <f>T205-HLOOKUP(V205,Minimas!$C$3:$CD$12,8,FALSE)</f>
        <v>#N/A</v>
      </c>
      <c r="AI205" s="103" t="e">
        <f>T205-HLOOKUP(V205,Minimas!$C$3:$CD$12,9,FALSE)</f>
        <v>#N/A</v>
      </c>
      <c r="AJ205" s="103" t="e">
        <f>T205-HLOOKUP(V205,Minimas!$C$3:$CD$12,10,FALSE)</f>
        <v>#N/A</v>
      </c>
      <c r="AK205" s="104" t="str">
        <f t="shared" si="80"/>
        <v xml:space="preserve"> </v>
      </c>
      <c r="AL205" s="105"/>
      <c r="AM205" s="105" t="str">
        <f t="shared" si="81"/>
        <v xml:space="preserve"> </v>
      </c>
      <c r="AN205" s="105" t="str">
        <f t="shared" si="82"/>
        <v xml:space="preserve"> </v>
      </c>
    </row>
    <row r="206" spans="28:40" x14ac:dyDescent="0.2">
      <c r="AB206" s="103" t="e">
        <f>T206-HLOOKUP(V206,Minimas!$C$3:$CD$12,2,FALSE)</f>
        <v>#N/A</v>
      </c>
      <c r="AC206" s="103" t="e">
        <f>T206-HLOOKUP(V206,Minimas!$C$3:$CD$12,3,FALSE)</f>
        <v>#N/A</v>
      </c>
      <c r="AD206" s="103" t="e">
        <f>T206-HLOOKUP(V206,Minimas!$C$3:$CD$12,4,FALSE)</f>
        <v>#N/A</v>
      </c>
      <c r="AE206" s="103" t="e">
        <f>T206-HLOOKUP(V206,Minimas!$C$3:$CD$12,5,FALSE)</f>
        <v>#N/A</v>
      </c>
      <c r="AF206" s="103" t="e">
        <f>T206-HLOOKUP(V206,Minimas!$C$3:$CD$12,6,FALSE)</f>
        <v>#N/A</v>
      </c>
      <c r="AG206" s="103" t="e">
        <f>T206-HLOOKUP(V206,Minimas!$C$3:$CD$12,7,FALSE)</f>
        <v>#N/A</v>
      </c>
      <c r="AH206" s="103" t="e">
        <f>T206-HLOOKUP(V206,Minimas!$C$3:$CD$12,8,FALSE)</f>
        <v>#N/A</v>
      </c>
      <c r="AI206" s="103" t="e">
        <f>T206-HLOOKUP(V206,Minimas!$C$3:$CD$12,9,FALSE)</f>
        <v>#N/A</v>
      </c>
      <c r="AJ206" s="103" t="e">
        <f>T206-HLOOKUP(V206,Minimas!$C$3:$CD$12,10,FALSE)</f>
        <v>#N/A</v>
      </c>
      <c r="AK206" s="104" t="str">
        <f t="shared" si="80"/>
        <v xml:space="preserve"> </v>
      </c>
      <c r="AL206" s="105"/>
      <c r="AM206" s="105" t="str">
        <f t="shared" si="81"/>
        <v xml:space="preserve"> </v>
      </c>
      <c r="AN206" s="105" t="str">
        <f t="shared" si="82"/>
        <v xml:space="preserve"> </v>
      </c>
    </row>
    <row r="207" spans="28:40" x14ac:dyDescent="0.2">
      <c r="AB207" s="103" t="e">
        <f>T207-HLOOKUP(V207,Minimas!$C$3:$CD$12,2,FALSE)</f>
        <v>#N/A</v>
      </c>
      <c r="AC207" s="103" t="e">
        <f>T207-HLOOKUP(V207,Minimas!$C$3:$CD$12,3,FALSE)</f>
        <v>#N/A</v>
      </c>
      <c r="AD207" s="103" t="e">
        <f>T207-HLOOKUP(V207,Minimas!$C$3:$CD$12,4,FALSE)</f>
        <v>#N/A</v>
      </c>
      <c r="AE207" s="103" t="e">
        <f>T207-HLOOKUP(V207,Minimas!$C$3:$CD$12,5,FALSE)</f>
        <v>#N/A</v>
      </c>
      <c r="AF207" s="103" t="e">
        <f>T207-HLOOKUP(V207,Minimas!$C$3:$CD$12,6,FALSE)</f>
        <v>#N/A</v>
      </c>
      <c r="AG207" s="103" t="e">
        <f>T207-HLOOKUP(V207,Minimas!$C$3:$CD$12,7,FALSE)</f>
        <v>#N/A</v>
      </c>
      <c r="AH207" s="103" t="e">
        <f>T207-HLOOKUP(V207,Minimas!$C$3:$CD$12,8,FALSE)</f>
        <v>#N/A</v>
      </c>
      <c r="AI207" s="103" t="e">
        <f>T207-HLOOKUP(V207,Minimas!$C$3:$CD$12,9,FALSE)</f>
        <v>#N/A</v>
      </c>
      <c r="AJ207" s="103" t="e">
        <f>T207-HLOOKUP(V207,Minimas!$C$3:$CD$12,10,FALSE)</f>
        <v>#N/A</v>
      </c>
      <c r="AK207" s="104" t="str">
        <f t="shared" si="80"/>
        <v xml:space="preserve"> </v>
      </c>
      <c r="AL207" s="105"/>
      <c r="AM207" s="105" t="str">
        <f t="shared" si="81"/>
        <v xml:space="preserve"> </v>
      </c>
      <c r="AN207" s="105" t="str">
        <f t="shared" si="82"/>
        <v xml:space="preserve"> </v>
      </c>
    </row>
    <row r="208" spans="28:40" x14ac:dyDescent="0.2">
      <c r="AB208" s="103" t="e">
        <f>T208-HLOOKUP(V208,Minimas!$C$3:$CD$12,2,FALSE)</f>
        <v>#N/A</v>
      </c>
      <c r="AC208" s="103" t="e">
        <f>T208-HLOOKUP(V208,Minimas!$C$3:$CD$12,3,FALSE)</f>
        <v>#N/A</v>
      </c>
      <c r="AD208" s="103" t="e">
        <f>T208-HLOOKUP(V208,Minimas!$C$3:$CD$12,4,FALSE)</f>
        <v>#N/A</v>
      </c>
      <c r="AE208" s="103" t="e">
        <f>T208-HLOOKUP(V208,Minimas!$C$3:$CD$12,5,FALSE)</f>
        <v>#N/A</v>
      </c>
      <c r="AF208" s="103" t="e">
        <f>T208-HLOOKUP(V208,Minimas!$C$3:$CD$12,6,FALSE)</f>
        <v>#N/A</v>
      </c>
      <c r="AG208" s="103" t="e">
        <f>T208-HLOOKUP(V208,Minimas!$C$3:$CD$12,7,FALSE)</f>
        <v>#N/A</v>
      </c>
      <c r="AH208" s="103" t="e">
        <f>T208-HLOOKUP(V208,Minimas!$C$3:$CD$12,8,FALSE)</f>
        <v>#N/A</v>
      </c>
      <c r="AI208" s="103" t="e">
        <f>T208-HLOOKUP(V208,Minimas!$C$3:$CD$12,9,FALSE)</f>
        <v>#N/A</v>
      </c>
      <c r="AJ208" s="103" t="e">
        <f>T208-HLOOKUP(V208,Minimas!$C$3:$CD$12,10,FALSE)</f>
        <v>#N/A</v>
      </c>
      <c r="AK208" s="104" t="str">
        <f t="shared" si="80"/>
        <v xml:space="preserve"> </v>
      </c>
      <c r="AL208" s="105"/>
      <c r="AM208" s="105" t="str">
        <f t="shared" si="81"/>
        <v xml:space="preserve"> </v>
      </c>
      <c r="AN208" s="105" t="str">
        <f t="shared" si="82"/>
        <v xml:space="preserve"> </v>
      </c>
    </row>
    <row r="209" spans="28:40" x14ac:dyDescent="0.2">
      <c r="AB209" s="103" t="e">
        <f>T209-HLOOKUP(V209,Minimas!$C$3:$CD$12,2,FALSE)</f>
        <v>#N/A</v>
      </c>
      <c r="AC209" s="103" t="e">
        <f>T209-HLOOKUP(V209,Minimas!$C$3:$CD$12,3,FALSE)</f>
        <v>#N/A</v>
      </c>
      <c r="AD209" s="103" t="e">
        <f>T209-HLOOKUP(V209,Minimas!$C$3:$CD$12,4,FALSE)</f>
        <v>#N/A</v>
      </c>
      <c r="AE209" s="103" t="e">
        <f>T209-HLOOKUP(V209,Minimas!$C$3:$CD$12,5,FALSE)</f>
        <v>#N/A</v>
      </c>
      <c r="AF209" s="103" t="e">
        <f>T209-HLOOKUP(V209,Minimas!$C$3:$CD$12,6,FALSE)</f>
        <v>#N/A</v>
      </c>
      <c r="AG209" s="103" t="e">
        <f>T209-HLOOKUP(V209,Minimas!$C$3:$CD$12,7,FALSE)</f>
        <v>#N/A</v>
      </c>
      <c r="AH209" s="103" t="e">
        <f>T209-HLOOKUP(V209,Minimas!$C$3:$CD$12,8,FALSE)</f>
        <v>#N/A</v>
      </c>
      <c r="AI209" s="103" t="e">
        <f>T209-HLOOKUP(V209,Minimas!$C$3:$CD$12,9,FALSE)</f>
        <v>#N/A</v>
      </c>
      <c r="AJ209" s="103" t="e">
        <f>T209-HLOOKUP(V209,Minimas!$C$3:$CD$12,10,FALSE)</f>
        <v>#N/A</v>
      </c>
      <c r="AK209" s="104" t="str">
        <f t="shared" si="80"/>
        <v xml:space="preserve"> </v>
      </c>
      <c r="AL209" s="105"/>
      <c r="AM209" s="105" t="str">
        <f t="shared" si="81"/>
        <v xml:space="preserve"> </v>
      </c>
      <c r="AN209" s="105" t="str">
        <f t="shared" si="82"/>
        <v xml:space="preserve"> </v>
      </c>
    </row>
    <row r="210" spans="28:40" x14ac:dyDescent="0.2">
      <c r="AB210" s="103" t="e">
        <f>T210-HLOOKUP(V210,Minimas!$C$3:$CD$12,2,FALSE)</f>
        <v>#N/A</v>
      </c>
      <c r="AC210" s="103" t="e">
        <f>T210-HLOOKUP(V210,Minimas!$C$3:$CD$12,3,FALSE)</f>
        <v>#N/A</v>
      </c>
      <c r="AD210" s="103" t="e">
        <f>T210-HLOOKUP(V210,Minimas!$C$3:$CD$12,4,FALSE)</f>
        <v>#N/A</v>
      </c>
      <c r="AE210" s="103" t="e">
        <f>T210-HLOOKUP(V210,Minimas!$C$3:$CD$12,5,FALSE)</f>
        <v>#N/A</v>
      </c>
      <c r="AF210" s="103" t="e">
        <f>T210-HLOOKUP(V210,Minimas!$C$3:$CD$12,6,FALSE)</f>
        <v>#N/A</v>
      </c>
      <c r="AG210" s="103" t="e">
        <f>T210-HLOOKUP(V210,Minimas!$C$3:$CD$12,7,FALSE)</f>
        <v>#N/A</v>
      </c>
      <c r="AH210" s="103" t="e">
        <f>T210-HLOOKUP(V210,Minimas!$C$3:$CD$12,8,FALSE)</f>
        <v>#N/A</v>
      </c>
      <c r="AI210" s="103" t="e">
        <f>T210-HLOOKUP(V210,Minimas!$C$3:$CD$12,9,FALSE)</f>
        <v>#N/A</v>
      </c>
      <c r="AJ210" s="103" t="e">
        <f>T210-HLOOKUP(V210,Minimas!$C$3:$CD$12,10,FALSE)</f>
        <v>#N/A</v>
      </c>
      <c r="AK210" s="104" t="str">
        <f t="shared" si="80"/>
        <v xml:space="preserve"> </v>
      </c>
      <c r="AL210" s="105"/>
      <c r="AM210" s="105" t="str">
        <f t="shared" si="81"/>
        <v xml:space="preserve"> </v>
      </c>
      <c r="AN210" s="105" t="str">
        <f t="shared" si="82"/>
        <v xml:space="preserve"> </v>
      </c>
    </row>
    <row r="211" spans="28:40" x14ac:dyDescent="0.2">
      <c r="AB211" s="103" t="e">
        <f>T211-HLOOKUP(V211,Minimas!$C$3:$CD$12,2,FALSE)</f>
        <v>#N/A</v>
      </c>
      <c r="AC211" s="103" t="e">
        <f>T211-HLOOKUP(V211,Minimas!$C$3:$CD$12,3,FALSE)</f>
        <v>#N/A</v>
      </c>
      <c r="AD211" s="103" t="e">
        <f>T211-HLOOKUP(V211,Minimas!$C$3:$CD$12,4,FALSE)</f>
        <v>#N/A</v>
      </c>
      <c r="AE211" s="103" t="e">
        <f>T211-HLOOKUP(V211,Minimas!$C$3:$CD$12,5,FALSE)</f>
        <v>#N/A</v>
      </c>
      <c r="AF211" s="103" t="e">
        <f>T211-HLOOKUP(V211,Minimas!$C$3:$CD$12,6,FALSE)</f>
        <v>#N/A</v>
      </c>
      <c r="AG211" s="103" t="e">
        <f>T211-HLOOKUP(V211,Minimas!$C$3:$CD$12,7,FALSE)</f>
        <v>#N/A</v>
      </c>
      <c r="AH211" s="103" t="e">
        <f>T211-HLOOKUP(V211,Minimas!$C$3:$CD$12,8,FALSE)</f>
        <v>#N/A</v>
      </c>
      <c r="AI211" s="103" t="e">
        <f>T211-HLOOKUP(V211,Minimas!$C$3:$CD$12,9,FALSE)</f>
        <v>#N/A</v>
      </c>
      <c r="AJ211" s="103" t="e">
        <f>T211-HLOOKUP(V211,Minimas!$C$3:$CD$12,10,FALSE)</f>
        <v>#N/A</v>
      </c>
      <c r="AK211" s="104" t="str">
        <f t="shared" si="80"/>
        <v xml:space="preserve"> </v>
      </c>
      <c r="AL211" s="105"/>
      <c r="AM211" s="105" t="str">
        <f t="shared" si="81"/>
        <v xml:space="preserve"> </v>
      </c>
      <c r="AN211" s="105" t="str">
        <f t="shared" si="82"/>
        <v xml:space="preserve"> </v>
      </c>
    </row>
    <row r="212" spans="28:40" x14ac:dyDescent="0.2">
      <c r="AB212" s="103" t="e">
        <f>T212-HLOOKUP(V212,Minimas!$C$3:$CD$12,2,FALSE)</f>
        <v>#N/A</v>
      </c>
      <c r="AC212" s="103" t="e">
        <f>T212-HLOOKUP(V212,Minimas!$C$3:$CD$12,3,FALSE)</f>
        <v>#N/A</v>
      </c>
      <c r="AD212" s="103" t="e">
        <f>T212-HLOOKUP(V212,Minimas!$C$3:$CD$12,4,FALSE)</f>
        <v>#N/A</v>
      </c>
      <c r="AE212" s="103" t="e">
        <f>T212-HLOOKUP(V212,Minimas!$C$3:$CD$12,5,FALSE)</f>
        <v>#N/A</v>
      </c>
      <c r="AF212" s="103" t="e">
        <f>T212-HLOOKUP(V212,Minimas!$C$3:$CD$12,6,FALSE)</f>
        <v>#N/A</v>
      </c>
      <c r="AG212" s="103" t="e">
        <f>T212-HLOOKUP(V212,Minimas!$C$3:$CD$12,7,FALSE)</f>
        <v>#N/A</v>
      </c>
      <c r="AH212" s="103" t="e">
        <f>T212-HLOOKUP(V212,Minimas!$C$3:$CD$12,8,FALSE)</f>
        <v>#N/A</v>
      </c>
      <c r="AI212" s="103" t="e">
        <f>T212-HLOOKUP(V212,Minimas!$C$3:$CD$12,9,FALSE)</f>
        <v>#N/A</v>
      </c>
      <c r="AJ212" s="103" t="e">
        <f>T212-HLOOKUP(V212,Minimas!$C$3:$CD$12,10,FALSE)</f>
        <v>#N/A</v>
      </c>
      <c r="AK212" s="104" t="str">
        <f t="shared" si="80"/>
        <v xml:space="preserve"> </v>
      </c>
      <c r="AL212" s="105"/>
      <c r="AM212" s="105" t="str">
        <f t="shared" si="81"/>
        <v xml:space="preserve"> </v>
      </c>
      <c r="AN212" s="105" t="str">
        <f t="shared" si="82"/>
        <v xml:space="preserve"> </v>
      </c>
    </row>
    <row r="213" spans="28:40" x14ac:dyDescent="0.2">
      <c r="AB213" s="103" t="e">
        <f>T213-HLOOKUP(V213,Minimas!$C$3:$CD$12,2,FALSE)</f>
        <v>#N/A</v>
      </c>
      <c r="AC213" s="103" t="e">
        <f>T213-HLOOKUP(V213,Minimas!$C$3:$CD$12,3,FALSE)</f>
        <v>#N/A</v>
      </c>
      <c r="AD213" s="103" t="e">
        <f>T213-HLOOKUP(V213,Minimas!$C$3:$CD$12,4,FALSE)</f>
        <v>#N/A</v>
      </c>
      <c r="AE213" s="103" t="e">
        <f>T213-HLOOKUP(V213,Minimas!$C$3:$CD$12,5,FALSE)</f>
        <v>#N/A</v>
      </c>
      <c r="AF213" s="103" t="e">
        <f>T213-HLOOKUP(V213,Minimas!$C$3:$CD$12,6,FALSE)</f>
        <v>#N/A</v>
      </c>
      <c r="AG213" s="103" t="e">
        <f>T213-HLOOKUP(V213,Minimas!$C$3:$CD$12,7,FALSE)</f>
        <v>#N/A</v>
      </c>
      <c r="AH213" s="103" t="e">
        <f>T213-HLOOKUP(V213,Minimas!$C$3:$CD$12,8,FALSE)</f>
        <v>#N/A</v>
      </c>
      <c r="AI213" s="103" t="e">
        <f>T213-HLOOKUP(V213,Minimas!$C$3:$CD$12,9,FALSE)</f>
        <v>#N/A</v>
      </c>
      <c r="AJ213" s="103" t="e">
        <f>T213-HLOOKUP(V213,Minimas!$C$3:$CD$12,10,FALSE)</f>
        <v>#N/A</v>
      </c>
      <c r="AK213" s="104" t="str">
        <f t="shared" si="80"/>
        <v xml:space="preserve"> </v>
      </c>
      <c r="AL213" s="105"/>
      <c r="AM213" s="105" t="str">
        <f t="shared" si="81"/>
        <v xml:space="preserve"> </v>
      </c>
      <c r="AN213" s="105" t="str">
        <f t="shared" si="82"/>
        <v xml:space="preserve"> </v>
      </c>
    </row>
    <row r="214" spans="28:40" x14ac:dyDescent="0.2">
      <c r="AB214" s="103" t="e">
        <f>T214-HLOOKUP(V214,Minimas!$C$3:$CD$12,2,FALSE)</f>
        <v>#N/A</v>
      </c>
      <c r="AC214" s="103" t="e">
        <f>T214-HLOOKUP(V214,Minimas!$C$3:$CD$12,3,FALSE)</f>
        <v>#N/A</v>
      </c>
      <c r="AD214" s="103" t="e">
        <f>T214-HLOOKUP(V214,Minimas!$C$3:$CD$12,4,FALSE)</f>
        <v>#N/A</v>
      </c>
      <c r="AE214" s="103" t="e">
        <f>T214-HLOOKUP(V214,Minimas!$C$3:$CD$12,5,FALSE)</f>
        <v>#N/A</v>
      </c>
      <c r="AF214" s="103" t="e">
        <f>T214-HLOOKUP(V214,Minimas!$C$3:$CD$12,6,FALSE)</f>
        <v>#N/A</v>
      </c>
      <c r="AG214" s="103" t="e">
        <f>T214-HLOOKUP(V214,Minimas!$C$3:$CD$12,7,FALSE)</f>
        <v>#N/A</v>
      </c>
      <c r="AH214" s="103" t="e">
        <f>T214-HLOOKUP(V214,Minimas!$C$3:$CD$12,8,FALSE)</f>
        <v>#N/A</v>
      </c>
      <c r="AI214" s="103" t="e">
        <f>T214-HLOOKUP(V214,Minimas!$C$3:$CD$12,9,FALSE)</f>
        <v>#N/A</v>
      </c>
      <c r="AJ214" s="103" t="e">
        <f>T214-HLOOKUP(V214,Minimas!$C$3:$CD$12,10,FALSE)</f>
        <v>#N/A</v>
      </c>
      <c r="AK214" s="104" t="str">
        <f t="shared" si="80"/>
        <v xml:space="preserve"> </v>
      </c>
      <c r="AL214" s="105"/>
      <c r="AM214" s="105" t="str">
        <f t="shared" si="81"/>
        <v xml:space="preserve"> </v>
      </c>
      <c r="AN214" s="105" t="str">
        <f t="shared" si="82"/>
        <v xml:space="preserve"> </v>
      </c>
    </row>
    <row r="215" spans="28:40" x14ac:dyDescent="0.2">
      <c r="AB215" s="103" t="e">
        <f>T215-HLOOKUP(V215,Minimas!$C$3:$CD$12,2,FALSE)</f>
        <v>#N/A</v>
      </c>
      <c r="AC215" s="103" t="e">
        <f>T215-HLOOKUP(V215,Minimas!$C$3:$CD$12,3,FALSE)</f>
        <v>#N/A</v>
      </c>
      <c r="AD215" s="103" t="e">
        <f>T215-HLOOKUP(V215,Minimas!$C$3:$CD$12,4,FALSE)</f>
        <v>#N/A</v>
      </c>
      <c r="AE215" s="103" t="e">
        <f>T215-HLOOKUP(V215,Minimas!$C$3:$CD$12,5,FALSE)</f>
        <v>#N/A</v>
      </c>
      <c r="AF215" s="103" t="e">
        <f>T215-HLOOKUP(V215,Minimas!$C$3:$CD$12,6,FALSE)</f>
        <v>#N/A</v>
      </c>
      <c r="AG215" s="103" t="e">
        <f>T215-HLOOKUP(V215,Minimas!$C$3:$CD$12,7,FALSE)</f>
        <v>#N/A</v>
      </c>
      <c r="AH215" s="103" t="e">
        <f>T215-HLOOKUP(V215,Minimas!$C$3:$CD$12,8,FALSE)</f>
        <v>#N/A</v>
      </c>
      <c r="AI215" s="103" t="e">
        <f>T215-HLOOKUP(V215,Minimas!$C$3:$CD$12,9,FALSE)</f>
        <v>#N/A</v>
      </c>
      <c r="AJ215" s="103" t="e">
        <f>T215-HLOOKUP(V215,Minimas!$C$3:$CD$12,10,FALSE)</f>
        <v>#N/A</v>
      </c>
      <c r="AK215" s="104" t="str">
        <f t="shared" si="80"/>
        <v xml:space="preserve"> </v>
      </c>
      <c r="AL215" s="105"/>
      <c r="AM215" s="105" t="str">
        <f t="shared" si="81"/>
        <v xml:space="preserve"> </v>
      </c>
      <c r="AN215" s="105" t="str">
        <f t="shared" si="82"/>
        <v xml:space="preserve"> </v>
      </c>
    </row>
    <row r="216" spans="28:40" x14ac:dyDescent="0.2">
      <c r="AB216" s="103" t="e">
        <f>T216-HLOOKUP(V216,Minimas!$C$3:$CD$12,2,FALSE)</f>
        <v>#N/A</v>
      </c>
      <c r="AC216" s="103" t="e">
        <f>T216-HLOOKUP(V216,Minimas!$C$3:$CD$12,3,FALSE)</f>
        <v>#N/A</v>
      </c>
      <c r="AD216" s="103" t="e">
        <f>T216-HLOOKUP(V216,Minimas!$C$3:$CD$12,4,FALSE)</f>
        <v>#N/A</v>
      </c>
      <c r="AE216" s="103" t="e">
        <f>T216-HLOOKUP(V216,Minimas!$C$3:$CD$12,5,FALSE)</f>
        <v>#N/A</v>
      </c>
      <c r="AF216" s="103" t="e">
        <f>T216-HLOOKUP(V216,Minimas!$C$3:$CD$12,6,FALSE)</f>
        <v>#N/A</v>
      </c>
      <c r="AG216" s="103" t="e">
        <f>T216-HLOOKUP(V216,Minimas!$C$3:$CD$12,7,FALSE)</f>
        <v>#N/A</v>
      </c>
      <c r="AH216" s="103" t="e">
        <f>T216-HLOOKUP(V216,Minimas!$C$3:$CD$12,8,FALSE)</f>
        <v>#N/A</v>
      </c>
      <c r="AI216" s="103" t="e">
        <f>T216-HLOOKUP(V216,Minimas!$C$3:$CD$12,9,FALSE)</f>
        <v>#N/A</v>
      </c>
      <c r="AJ216" s="103" t="e">
        <f>T216-HLOOKUP(V216,Minimas!$C$3:$CD$12,10,FALSE)</f>
        <v>#N/A</v>
      </c>
      <c r="AK216" s="104" t="str">
        <f t="shared" si="80"/>
        <v xml:space="preserve"> </v>
      </c>
      <c r="AL216" s="105"/>
      <c r="AM216" s="105" t="str">
        <f t="shared" si="81"/>
        <v xml:space="preserve"> </v>
      </c>
      <c r="AN216" s="105" t="str">
        <f t="shared" si="82"/>
        <v xml:space="preserve"> </v>
      </c>
    </row>
    <row r="217" spans="28:40" x14ac:dyDescent="0.2">
      <c r="AB217" s="103" t="e">
        <f>T217-HLOOKUP(V217,Minimas!$C$3:$CD$12,2,FALSE)</f>
        <v>#N/A</v>
      </c>
      <c r="AC217" s="103" t="e">
        <f>T217-HLOOKUP(V217,Minimas!$C$3:$CD$12,3,FALSE)</f>
        <v>#N/A</v>
      </c>
      <c r="AD217" s="103" t="e">
        <f>T217-HLOOKUP(V217,Minimas!$C$3:$CD$12,4,FALSE)</f>
        <v>#N/A</v>
      </c>
      <c r="AE217" s="103" t="e">
        <f>T217-HLOOKUP(V217,Minimas!$C$3:$CD$12,5,FALSE)</f>
        <v>#N/A</v>
      </c>
      <c r="AF217" s="103" t="e">
        <f>T217-HLOOKUP(V217,Minimas!$C$3:$CD$12,6,FALSE)</f>
        <v>#N/A</v>
      </c>
      <c r="AG217" s="103" t="e">
        <f>T217-HLOOKUP(V217,Minimas!$C$3:$CD$12,7,FALSE)</f>
        <v>#N/A</v>
      </c>
      <c r="AH217" s="103" t="e">
        <f>T217-HLOOKUP(V217,Minimas!$C$3:$CD$12,8,FALSE)</f>
        <v>#N/A</v>
      </c>
      <c r="AI217" s="103" t="e">
        <f>T217-HLOOKUP(V217,Minimas!$C$3:$CD$12,9,FALSE)</f>
        <v>#N/A</v>
      </c>
      <c r="AJ217" s="103" t="e">
        <f>T217-HLOOKUP(V217,Minimas!$C$3:$CD$12,10,FALSE)</f>
        <v>#N/A</v>
      </c>
      <c r="AK217" s="104" t="str">
        <f t="shared" si="80"/>
        <v xml:space="preserve"> </v>
      </c>
      <c r="AL217" s="105"/>
      <c r="AM217" s="105" t="str">
        <f t="shared" si="81"/>
        <v xml:space="preserve"> </v>
      </c>
      <c r="AN217" s="105" t="str">
        <f t="shared" si="82"/>
        <v xml:space="preserve"> </v>
      </c>
    </row>
    <row r="218" spans="28:40" x14ac:dyDescent="0.2">
      <c r="AB218" s="103" t="e">
        <f>T218-HLOOKUP(V218,Minimas!$C$3:$CD$12,2,FALSE)</f>
        <v>#N/A</v>
      </c>
      <c r="AC218" s="103" t="e">
        <f>T218-HLOOKUP(V218,Minimas!$C$3:$CD$12,3,FALSE)</f>
        <v>#N/A</v>
      </c>
      <c r="AD218" s="103" t="e">
        <f>T218-HLOOKUP(V218,Minimas!$C$3:$CD$12,4,FALSE)</f>
        <v>#N/A</v>
      </c>
      <c r="AE218" s="103" t="e">
        <f>T218-HLOOKUP(V218,Minimas!$C$3:$CD$12,5,FALSE)</f>
        <v>#N/A</v>
      </c>
      <c r="AF218" s="103" t="e">
        <f>T218-HLOOKUP(V218,Minimas!$C$3:$CD$12,6,FALSE)</f>
        <v>#N/A</v>
      </c>
      <c r="AG218" s="103" t="e">
        <f>T218-HLOOKUP(V218,Minimas!$C$3:$CD$12,7,FALSE)</f>
        <v>#N/A</v>
      </c>
      <c r="AH218" s="103" t="e">
        <f>T218-HLOOKUP(V218,Minimas!$C$3:$CD$12,8,FALSE)</f>
        <v>#N/A</v>
      </c>
      <c r="AI218" s="103" t="e">
        <f>T218-HLOOKUP(V218,Minimas!$C$3:$CD$12,9,FALSE)</f>
        <v>#N/A</v>
      </c>
      <c r="AJ218" s="103" t="e">
        <f>T218-HLOOKUP(V218,Minimas!$C$3:$CD$12,10,FALSE)</f>
        <v>#N/A</v>
      </c>
      <c r="AK218" s="104" t="str">
        <f t="shared" si="80"/>
        <v xml:space="preserve"> </v>
      </c>
      <c r="AL218" s="105"/>
      <c r="AM218" s="105" t="str">
        <f t="shared" si="81"/>
        <v xml:space="preserve"> </v>
      </c>
      <c r="AN218" s="105" t="str">
        <f t="shared" si="82"/>
        <v xml:space="preserve"> </v>
      </c>
    </row>
    <row r="219" spans="28:40" x14ac:dyDescent="0.2">
      <c r="AB219" s="103" t="e">
        <f>T219-HLOOKUP(V219,Minimas!$C$3:$CD$12,2,FALSE)</f>
        <v>#N/A</v>
      </c>
      <c r="AC219" s="103" t="e">
        <f>T219-HLOOKUP(V219,Minimas!$C$3:$CD$12,3,FALSE)</f>
        <v>#N/A</v>
      </c>
      <c r="AD219" s="103" t="e">
        <f>T219-HLOOKUP(V219,Minimas!$C$3:$CD$12,4,FALSE)</f>
        <v>#N/A</v>
      </c>
      <c r="AE219" s="103" t="e">
        <f>T219-HLOOKUP(V219,Minimas!$C$3:$CD$12,5,FALSE)</f>
        <v>#N/A</v>
      </c>
      <c r="AF219" s="103" t="e">
        <f>T219-HLOOKUP(V219,Minimas!$C$3:$CD$12,6,FALSE)</f>
        <v>#N/A</v>
      </c>
      <c r="AG219" s="103" t="e">
        <f>T219-HLOOKUP(V219,Minimas!$C$3:$CD$12,7,FALSE)</f>
        <v>#N/A</v>
      </c>
      <c r="AH219" s="103" t="e">
        <f>T219-HLOOKUP(V219,Minimas!$C$3:$CD$12,8,FALSE)</f>
        <v>#N/A</v>
      </c>
      <c r="AI219" s="103" t="e">
        <f>T219-HLOOKUP(V219,Minimas!$C$3:$CD$12,9,FALSE)</f>
        <v>#N/A</v>
      </c>
      <c r="AJ219" s="103" t="e">
        <f>T219-HLOOKUP(V219,Minimas!$C$3:$CD$12,10,FALSE)</f>
        <v>#N/A</v>
      </c>
      <c r="AK219" s="104" t="str">
        <f t="shared" si="80"/>
        <v xml:space="preserve"> </v>
      </c>
      <c r="AL219" s="105"/>
      <c r="AM219" s="105" t="str">
        <f t="shared" si="81"/>
        <v xml:space="preserve"> </v>
      </c>
      <c r="AN219" s="105" t="str">
        <f t="shared" si="82"/>
        <v xml:space="preserve"> </v>
      </c>
    </row>
    <row r="220" spans="28:40" x14ac:dyDescent="0.2">
      <c r="AB220" s="103" t="e">
        <f>T220-HLOOKUP(V220,Minimas!$C$3:$CD$12,2,FALSE)</f>
        <v>#N/A</v>
      </c>
      <c r="AC220" s="103" t="e">
        <f>T220-HLOOKUP(V220,Minimas!$C$3:$CD$12,3,FALSE)</f>
        <v>#N/A</v>
      </c>
      <c r="AD220" s="103" t="e">
        <f>T220-HLOOKUP(V220,Minimas!$C$3:$CD$12,4,FALSE)</f>
        <v>#N/A</v>
      </c>
      <c r="AE220" s="103" t="e">
        <f>T220-HLOOKUP(V220,Minimas!$C$3:$CD$12,5,FALSE)</f>
        <v>#N/A</v>
      </c>
      <c r="AF220" s="103" t="e">
        <f>T220-HLOOKUP(V220,Minimas!$C$3:$CD$12,6,FALSE)</f>
        <v>#N/A</v>
      </c>
      <c r="AG220" s="103" t="e">
        <f>T220-HLOOKUP(V220,Minimas!$C$3:$CD$12,7,FALSE)</f>
        <v>#N/A</v>
      </c>
      <c r="AH220" s="103" t="e">
        <f>T220-HLOOKUP(V220,Minimas!$C$3:$CD$12,8,FALSE)</f>
        <v>#N/A</v>
      </c>
      <c r="AI220" s="103" t="e">
        <f>T220-HLOOKUP(V220,Minimas!$C$3:$CD$12,9,FALSE)</f>
        <v>#N/A</v>
      </c>
      <c r="AJ220" s="103" t="e">
        <f>T220-HLOOKUP(V220,Minimas!$C$3:$CD$12,10,FALSE)</f>
        <v>#N/A</v>
      </c>
      <c r="AK220" s="104" t="str">
        <f t="shared" si="80"/>
        <v xml:space="preserve"> </v>
      </c>
      <c r="AL220" s="105"/>
      <c r="AM220" s="105" t="str">
        <f t="shared" si="81"/>
        <v xml:space="preserve"> </v>
      </c>
      <c r="AN220" s="105" t="str">
        <f t="shared" si="82"/>
        <v xml:space="preserve"> </v>
      </c>
    </row>
    <row r="221" spans="28:40" x14ac:dyDescent="0.2">
      <c r="AB221" s="103" t="e">
        <f>T221-HLOOKUP(V221,Minimas!$C$3:$CD$12,2,FALSE)</f>
        <v>#N/A</v>
      </c>
      <c r="AC221" s="103" t="e">
        <f>T221-HLOOKUP(V221,Minimas!$C$3:$CD$12,3,FALSE)</f>
        <v>#N/A</v>
      </c>
      <c r="AD221" s="103" t="e">
        <f>T221-HLOOKUP(V221,Minimas!$C$3:$CD$12,4,FALSE)</f>
        <v>#N/A</v>
      </c>
      <c r="AE221" s="103" t="e">
        <f>T221-HLOOKUP(V221,Minimas!$C$3:$CD$12,5,FALSE)</f>
        <v>#N/A</v>
      </c>
      <c r="AF221" s="103" t="e">
        <f>T221-HLOOKUP(V221,Minimas!$C$3:$CD$12,6,FALSE)</f>
        <v>#N/A</v>
      </c>
      <c r="AG221" s="103" t="e">
        <f>T221-HLOOKUP(V221,Minimas!$C$3:$CD$12,7,FALSE)</f>
        <v>#N/A</v>
      </c>
      <c r="AH221" s="103" t="e">
        <f>T221-HLOOKUP(V221,Minimas!$C$3:$CD$12,8,FALSE)</f>
        <v>#N/A</v>
      </c>
      <c r="AI221" s="103" t="e">
        <f>T221-HLOOKUP(V221,Minimas!$C$3:$CD$12,9,FALSE)</f>
        <v>#N/A</v>
      </c>
      <c r="AJ221" s="103" t="e">
        <f>T221-HLOOKUP(V221,Minimas!$C$3:$CD$12,10,FALSE)</f>
        <v>#N/A</v>
      </c>
      <c r="AK221" s="104" t="str">
        <f t="shared" si="80"/>
        <v xml:space="preserve"> </v>
      </c>
      <c r="AL221" s="105"/>
      <c r="AM221" s="105" t="str">
        <f t="shared" si="81"/>
        <v xml:space="preserve"> </v>
      </c>
      <c r="AN221" s="105" t="str">
        <f t="shared" si="82"/>
        <v xml:space="preserve"> </v>
      </c>
    </row>
    <row r="222" spans="28:40" x14ac:dyDescent="0.2">
      <c r="AB222" s="103" t="e">
        <f>T222-HLOOKUP(V222,Minimas!$C$3:$CD$12,2,FALSE)</f>
        <v>#N/A</v>
      </c>
      <c r="AC222" s="103" t="e">
        <f>T222-HLOOKUP(V222,Minimas!$C$3:$CD$12,3,FALSE)</f>
        <v>#N/A</v>
      </c>
      <c r="AD222" s="103" t="e">
        <f>T222-HLOOKUP(V222,Minimas!$C$3:$CD$12,4,FALSE)</f>
        <v>#N/A</v>
      </c>
      <c r="AE222" s="103" t="e">
        <f>T222-HLOOKUP(V222,Minimas!$C$3:$CD$12,5,FALSE)</f>
        <v>#N/A</v>
      </c>
      <c r="AF222" s="103" t="e">
        <f>T222-HLOOKUP(V222,Minimas!$C$3:$CD$12,6,FALSE)</f>
        <v>#N/A</v>
      </c>
      <c r="AG222" s="103" t="e">
        <f>T222-HLOOKUP(V222,Minimas!$C$3:$CD$12,7,FALSE)</f>
        <v>#N/A</v>
      </c>
      <c r="AH222" s="103" t="e">
        <f>T222-HLOOKUP(V222,Minimas!$C$3:$CD$12,8,FALSE)</f>
        <v>#N/A</v>
      </c>
      <c r="AI222" s="103" t="e">
        <f>T222-HLOOKUP(V222,Minimas!$C$3:$CD$12,9,FALSE)</f>
        <v>#N/A</v>
      </c>
      <c r="AJ222" s="103" t="e">
        <f>T222-HLOOKUP(V222,Minimas!$C$3:$CD$12,10,FALSE)</f>
        <v>#N/A</v>
      </c>
      <c r="AK222" s="104" t="str">
        <f t="shared" si="80"/>
        <v xml:space="preserve"> </v>
      </c>
      <c r="AL222" s="105"/>
      <c r="AM222" s="105" t="str">
        <f t="shared" si="81"/>
        <v xml:space="preserve"> </v>
      </c>
      <c r="AN222" s="105" t="str">
        <f t="shared" si="82"/>
        <v xml:space="preserve"> </v>
      </c>
    </row>
    <row r="223" spans="28:40" x14ac:dyDescent="0.2">
      <c r="AB223" s="103" t="e">
        <f>T223-HLOOKUP(V223,Minimas!$C$3:$CD$12,2,FALSE)</f>
        <v>#N/A</v>
      </c>
      <c r="AC223" s="103" t="e">
        <f>T223-HLOOKUP(V223,Minimas!$C$3:$CD$12,3,FALSE)</f>
        <v>#N/A</v>
      </c>
      <c r="AD223" s="103" t="e">
        <f>T223-HLOOKUP(V223,Minimas!$C$3:$CD$12,4,FALSE)</f>
        <v>#N/A</v>
      </c>
      <c r="AE223" s="103" t="e">
        <f>T223-HLOOKUP(V223,Minimas!$C$3:$CD$12,5,FALSE)</f>
        <v>#N/A</v>
      </c>
      <c r="AF223" s="103" t="e">
        <f>T223-HLOOKUP(V223,Minimas!$C$3:$CD$12,6,FALSE)</f>
        <v>#N/A</v>
      </c>
      <c r="AG223" s="103" t="e">
        <f>T223-HLOOKUP(V223,Minimas!$C$3:$CD$12,7,FALSE)</f>
        <v>#N/A</v>
      </c>
      <c r="AH223" s="103" t="e">
        <f>T223-HLOOKUP(V223,Minimas!$C$3:$CD$12,8,FALSE)</f>
        <v>#N/A</v>
      </c>
      <c r="AI223" s="103" t="e">
        <f>T223-HLOOKUP(V223,Minimas!$C$3:$CD$12,9,FALSE)</f>
        <v>#N/A</v>
      </c>
      <c r="AJ223" s="103" t="e">
        <f>T223-HLOOKUP(V223,Minimas!$C$3:$CD$12,10,FALSE)</f>
        <v>#N/A</v>
      </c>
      <c r="AK223" s="104" t="str">
        <f t="shared" si="80"/>
        <v xml:space="preserve"> </v>
      </c>
      <c r="AL223" s="105"/>
      <c r="AM223" s="105" t="str">
        <f t="shared" si="81"/>
        <v xml:space="preserve"> </v>
      </c>
      <c r="AN223" s="105" t="str">
        <f t="shared" si="82"/>
        <v xml:space="preserve"> </v>
      </c>
    </row>
    <row r="224" spans="28:40" x14ac:dyDescent="0.2">
      <c r="AB224" s="103" t="e">
        <f>T224-HLOOKUP(V224,Minimas!$C$3:$CD$12,2,FALSE)</f>
        <v>#N/A</v>
      </c>
      <c r="AC224" s="103" t="e">
        <f>T224-HLOOKUP(V224,Minimas!$C$3:$CD$12,3,FALSE)</f>
        <v>#N/A</v>
      </c>
      <c r="AD224" s="103" t="e">
        <f>T224-HLOOKUP(V224,Minimas!$C$3:$CD$12,4,FALSE)</f>
        <v>#N/A</v>
      </c>
      <c r="AE224" s="103" t="e">
        <f>T224-HLOOKUP(V224,Minimas!$C$3:$CD$12,5,FALSE)</f>
        <v>#N/A</v>
      </c>
      <c r="AF224" s="103" t="e">
        <f>T224-HLOOKUP(V224,Minimas!$C$3:$CD$12,6,FALSE)</f>
        <v>#N/A</v>
      </c>
      <c r="AG224" s="103" t="e">
        <f>T224-HLOOKUP(V224,Minimas!$C$3:$CD$12,7,FALSE)</f>
        <v>#N/A</v>
      </c>
      <c r="AH224" s="103" t="e">
        <f>T224-HLOOKUP(V224,Minimas!$C$3:$CD$12,8,FALSE)</f>
        <v>#N/A</v>
      </c>
      <c r="AI224" s="103" t="e">
        <f>T224-HLOOKUP(V224,Minimas!$C$3:$CD$12,9,FALSE)</f>
        <v>#N/A</v>
      </c>
      <c r="AJ224" s="103" t="e">
        <f>T224-HLOOKUP(V224,Minimas!$C$3:$CD$12,10,FALSE)</f>
        <v>#N/A</v>
      </c>
      <c r="AK224" s="104" t="str">
        <f t="shared" si="80"/>
        <v xml:space="preserve"> </v>
      </c>
      <c r="AL224" s="105"/>
      <c r="AM224" s="105" t="str">
        <f t="shared" si="81"/>
        <v xml:space="preserve"> </v>
      </c>
      <c r="AN224" s="105" t="str">
        <f t="shared" si="82"/>
        <v xml:space="preserve"> </v>
      </c>
    </row>
    <row r="225" spans="28:40" x14ac:dyDescent="0.2">
      <c r="AB225" s="103" t="e">
        <f>T225-HLOOKUP(V225,Minimas!$C$3:$CD$12,2,FALSE)</f>
        <v>#N/A</v>
      </c>
      <c r="AC225" s="103" t="e">
        <f>T225-HLOOKUP(V225,Minimas!$C$3:$CD$12,3,FALSE)</f>
        <v>#N/A</v>
      </c>
      <c r="AD225" s="103" t="e">
        <f>T225-HLOOKUP(V225,Minimas!$C$3:$CD$12,4,FALSE)</f>
        <v>#N/A</v>
      </c>
      <c r="AE225" s="103" t="e">
        <f>T225-HLOOKUP(V225,Minimas!$C$3:$CD$12,5,FALSE)</f>
        <v>#N/A</v>
      </c>
      <c r="AF225" s="103" t="e">
        <f>T225-HLOOKUP(V225,Minimas!$C$3:$CD$12,6,FALSE)</f>
        <v>#N/A</v>
      </c>
      <c r="AG225" s="103" t="e">
        <f>T225-HLOOKUP(V225,Minimas!$C$3:$CD$12,7,FALSE)</f>
        <v>#N/A</v>
      </c>
      <c r="AH225" s="103" t="e">
        <f>T225-HLOOKUP(V225,Minimas!$C$3:$CD$12,8,FALSE)</f>
        <v>#N/A</v>
      </c>
      <c r="AI225" s="103" t="e">
        <f>T225-HLOOKUP(V225,Minimas!$C$3:$CD$12,9,FALSE)</f>
        <v>#N/A</v>
      </c>
      <c r="AJ225" s="103" t="e">
        <f>T225-HLOOKUP(V225,Minimas!$C$3:$CD$12,10,FALSE)</f>
        <v>#N/A</v>
      </c>
      <c r="AK225" s="104" t="str">
        <f t="shared" si="80"/>
        <v xml:space="preserve"> </v>
      </c>
      <c r="AL225" s="105"/>
      <c r="AM225" s="105" t="str">
        <f t="shared" si="81"/>
        <v xml:space="preserve"> </v>
      </c>
      <c r="AN225" s="105" t="str">
        <f t="shared" si="82"/>
        <v xml:space="preserve"> </v>
      </c>
    </row>
    <row r="226" spans="28:40" x14ac:dyDescent="0.2">
      <c r="AB226" s="103" t="e">
        <f>T226-HLOOKUP(V226,Minimas!$C$3:$CD$12,2,FALSE)</f>
        <v>#N/A</v>
      </c>
      <c r="AC226" s="103" t="e">
        <f>T226-HLOOKUP(V226,Minimas!$C$3:$CD$12,3,FALSE)</f>
        <v>#N/A</v>
      </c>
      <c r="AD226" s="103" t="e">
        <f>T226-HLOOKUP(V226,Minimas!$C$3:$CD$12,4,FALSE)</f>
        <v>#N/A</v>
      </c>
      <c r="AE226" s="103" t="e">
        <f>T226-HLOOKUP(V226,Minimas!$C$3:$CD$12,5,FALSE)</f>
        <v>#N/A</v>
      </c>
      <c r="AF226" s="103" t="e">
        <f>T226-HLOOKUP(V226,Minimas!$C$3:$CD$12,6,FALSE)</f>
        <v>#N/A</v>
      </c>
      <c r="AG226" s="103" t="e">
        <f>T226-HLOOKUP(V226,Minimas!$C$3:$CD$12,7,FALSE)</f>
        <v>#N/A</v>
      </c>
      <c r="AH226" s="103" t="e">
        <f>T226-HLOOKUP(V226,Minimas!$C$3:$CD$12,8,FALSE)</f>
        <v>#N/A</v>
      </c>
      <c r="AI226" s="103" t="e">
        <f>T226-HLOOKUP(V226,Minimas!$C$3:$CD$12,9,FALSE)</f>
        <v>#N/A</v>
      </c>
      <c r="AJ226" s="103" t="e">
        <f>T226-HLOOKUP(V226,Minimas!$C$3:$CD$12,10,FALSE)</f>
        <v>#N/A</v>
      </c>
      <c r="AK226" s="104" t="str">
        <f t="shared" si="80"/>
        <v xml:space="preserve"> </v>
      </c>
      <c r="AL226" s="105"/>
      <c r="AM226" s="105" t="str">
        <f t="shared" si="81"/>
        <v xml:space="preserve"> </v>
      </c>
      <c r="AN226" s="105" t="str">
        <f t="shared" si="82"/>
        <v xml:space="preserve"> </v>
      </c>
    </row>
    <row r="227" spans="28:40" x14ac:dyDescent="0.2">
      <c r="AB227" s="103" t="e">
        <f>T227-HLOOKUP(V227,Minimas!$C$3:$CD$12,2,FALSE)</f>
        <v>#N/A</v>
      </c>
      <c r="AC227" s="103" t="e">
        <f>T227-HLOOKUP(V227,Minimas!$C$3:$CD$12,3,FALSE)</f>
        <v>#N/A</v>
      </c>
      <c r="AD227" s="103" t="e">
        <f>T227-HLOOKUP(V227,Minimas!$C$3:$CD$12,4,FALSE)</f>
        <v>#N/A</v>
      </c>
      <c r="AE227" s="103" t="e">
        <f>T227-HLOOKUP(V227,Minimas!$C$3:$CD$12,5,FALSE)</f>
        <v>#N/A</v>
      </c>
      <c r="AF227" s="103" t="e">
        <f>T227-HLOOKUP(V227,Minimas!$C$3:$CD$12,6,FALSE)</f>
        <v>#N/A</v>
      </c>
      <c r="AG227" s="103" t="e">
        <f>T227-HLOOKUP(V227,Minimas!$C$3:$CD$12,7,FALSE)</f>
        <v>#N/A</v>
      </c>
      <c r="AH227" s="103" t="e">
        <f>T227-HLOOKUP(V227,Minimas!$C$3:$CD$12,8,FALSE)</f>
        <v>#N/A</v>
      </c>
      <c r="AI227" s="103" t="e">
        <f>T227-HLOOKUP(V227,Minimas!$C$3:$CD$12,9,FALSE)</f>
        <v>#N/A</v>
      </c>
      <c r="AJ227" s="103" t="e">
        <f>T227-HLOOKUP(V227,Minimas!$C$3:$CD$12,10,FALSE)</f>
        <v>#N/A</v>
      </c>
      <c r="AK227" s="104" t="str">
        <f t="shared" si="80"/>
        <v xml:space="preserve"> </v>
      </c>
      <c r="AL227" s="105"/>
      <c r="AM227" s="105" t="str">
        <f t="shared" si="81"/>
        <v xml:space="preserve"> </v>
      </c>
      <c r="AN227" s="105" t="str">
        <f t="shared" si="82"/>
        <v xml:space="preserve"> </v>
      </c>
    </row>
    <row r="228" spans="28:40" x14ac:dyDescent="0.2">
      <c r="AB228" s="103" t="e">
        <f>T228-HLOOKUP(V228,Minimas!$C$3:$CD$12,2,FALSE)</f>
        <v>#N/A</v>
      </c>
      <c r="AC228" s="103" t="e">
        <f>T228-HLOOKUP(V228,Minimas!$C$3:$CD$12,3,FALSE)</f>
        <v>#N/A</v>
      </c>
      <c r="AD228" s="103" t="e">
        <f>T228-HLOOKUP(V228,Minimas!$C$3:$CD$12,4,FALSE)</f>
        <v>#N/A</v>
      </c>
      <c r="AE228" s="103" t="e">
        <f>T228-HLOOKUP(V228,Minimas!$C$3:$CD$12,5,FALSE)</f>
        <v>#N/A</v>
      </c>
      <c r="AF228" s="103" t="e">
        <f>T228-HLOOKUP(V228,Minimas!$C$3:$CD$12,6,FALSE)</f>
        <v>#N/A</v>
      </c>
      <c r="AG228" s="103" t="e">
        <f>T228-HLOOKUP(V228,Minimas!$C$3:$CD$12,7,FALSE)</f>
        <v>#N/A</v>
      </c>
      <c r="AH228" s="103" t="e">
        <f>T228-HLOOKUP(V228,Minimas!$C$3:$CD$12,8,FALSE)</f>
        <v>#N/A</v>
      </c>
      <c r="AI228" s="103" t="e">
        <f>T228-HLOOKUP(V228,Minimas!$C$3:$CD$12,9,FALSE)</f>
        <v>#N/A</v>
      </c>
      <c r="AJ228" s="103" t="e">
        <f>T228-HLOOKUP(V228,Minimas!$C$3:$CD$12,10,FALSE)</f>
        <v>#N/A</v>
      </c>
      <c r="AK228" s="104" t="str">
        <f t="shared" si="80"/>
        <v xml:space="preserve"> </v>
      </c>
      <c r="AL228" s="105"/>
      <c r="AM228" s="105" t="str">
        <f t="shared" si="81"/>
        <v xml:space="preserve"> </v>
      </c>
      <c r="AN228" s="105" t="str">
        <f t="shared" si="82"/>
        <v xml:space="preserve"> </v>
      </c>
    </row>
    <row r="229" spans="28:40" x14ac:dyDescent="0.2">
      <c r="AB229" s="103" t="e">
        <f>T229-HLOOKUP(V229,Minimas!$C$3:$CD$12,2,FALSE)</f>
        <v>#N/A</v>
      </c>
      <c r="AC229" s="103" t="e">
        <f>T229-HLOOKUP(V229,Minimas!$C$3:$CD$12,3,FALSE)</f>
        <v>#N/A</v>
      </c>
      <c r="AD229" s="103" t="e">
        <f>T229-HLOOKUP(V229,Minimas!$C$3:$CD$12,4,FALSE)</f>
        <v>#N/A</v>
      </c>
      <c r="AE229" s="103" t="e">
        <f>T229-HLOOKUP(V229,Minimas!$C$3:$CD$12,5,FALSE)</f>
        <v>#N/A</v>
      </c>
      <c r="AF229" s="103" t="e">
        <f>T229-HLOOKUP(V229,Minimas!$C$3:$CD$12,6,FALSE)</f>
        <v>#N/A</v>
      </c>
      <c r="AG229" s="103" t="e">
        <f>T229-HLOOKUP(V229,Minimas!$C$3:$CD$12,7,FALSE)</f>
        <v>#N/A</v>
      </c>
      <c r="AH229" s="103" t="e">
        <f>T229-HLOOKUP(V229,Minimas!$C$3:$CD$12,8,FALSE)</f>
        <v>#N/A</v>
      </c>
      <c r="AI229" s="103" t="e">
        <f>T229-HLOOKUP(V229,Minimas!$C$3:$CD$12,9,FALSE)</f>
        <v>#N/A</v>
      </c>
      <c r="AJ229" s="103" t="e">
        <f>T229-HLOOKUP(V229,Minimas!$C$3:$CD$12,10,FALSE)</f>
        <v>#N/A</v>
      </c>
      <c r="AK229" s="104" t="str">
        <f t="shared" si="80"/>
        <v xml:space="preserve"> </v>
      </c>
      <c r="AL229" s="105"/>
      <c r="AM229" s="105" t="str">
        <f t="shared" si="81"/>
        <v xml:space="preserve"> </v>
      </c>
      <c r="AN229" s="105" t="str">
        <f t="shared" si="82"/>
        <v xml:space="preserve"> </v>
      </c>
    </row>
    <row r="230" spans="28:40" x14ac:dyDescent="0.2">
      <c r="AB230" s="103" t="e">
        <f>T230-HLOOKUP(V230,Minimas!$C$3:$CD$12,2,FALSE)</f>
        <v>#N/A</v>
      </c>
      <c r="AC230" s="103" t="e">
        <f>T230-HLOOKUP(V230,Minimas!$C$3:$CD$12,3,FALSE)</f>
        <v>#N/A</v>
      </c>
      <c r="AD230" s="103" t="e">
        <f>T230-HLOOKUP(V230,Minimas!$C$3:$CD$12,4,FALSE)</f>
        <v>#N/A</v>
      </c>
      <c r="AE230" s="103" t="e">
        <f>T230-HLOOKUP(V230,Minimas!$C$3:$CD$12,5,FALSE)</f>
        <v>#N/A</v>
      </c>
      <c r="AF230" s="103" t="e">
        <f>T230-HLOOKUP(V230,Minimas!$C$3:$CD$12,6,FALSE)</f>
        <v>#N/A</v>
      </c>
      <c r="AG230" s="103" t="e">
        <f>T230-HLOOKUP(V230,Minimas!$C$3:$CD$12,7,FALSE)</f>
        <v>#N/A</v>
      </c>
      <c r="AH230" s="103" t="e">
        <f>T230-HLOOKUP(V230,Minimas!$C$3:$CD$12,8,FALSE)</f>
        <v>#N/A</v>
      </c>
      <c r="AI230" s="103" t="e">
        <f>T230-HLOOKUP(V230,Minimas!$C$3:$CD$12,9,FALSE)</f>
        <v>#N/A</v>
      </c>
      <c r="AJ230" s="103" t="e">
        <f>T230-HLOOKUP(V230,Minimas!$C$3:$CD$12,10,FALSE)</f>
        <v>#N/A</v>
      </c>
      <c r="AK230" s="104" t="str">
        <f t="shared" si="80"/>
        <v xml:space="preserve"> </v>
      </c>
      <c r="AL230" s="105"/>
      <c r="AM230" s="105" t="str">
        <f t="shared" si="81"/>
        <v xml:space="preserve"> </v>
      </c>
      <c r="AN230" s="105" t="str">
        <f t="shared" si="82"/>
        <v xml:space="preserve"> </v>
      </c>
    </row>
    <row r="231" spans="28:40" x14ac:dyDescent="0.2">
      <c r="AB231" s="103" t="e">
        <f>T231-HLOOKUP(V231,Minimas!$C$3:$CD$12,2,FALSE)</f>
        <v>#N/A</v>
      </c>
      <c r="AC231" s="103" t="e">
        <f>T231-HLOOKUP(V231,Minimas!$C$3:$CD$12,3,FALSE)</f>
        <v>#N/A</v>
      </c>
      <c r="AD231" s="103" t="e">
        <f>T231-HLOOKUP(V231,Minimas!$C$3:$CD$12,4,FALSE)</f>
        <v>#N/A</v>
      </c>
      <c r="AE231" s="103" t="e">
        <f>T231-HLOOKUP(V231,Minimas!$C$3:$CD$12,5,FALSE)</f>
        <v>#N/A</v>
      </c>
      <c r="AF231" s="103" t="e">
        <f>T231-HLOOKUP(V231,Minimas!$C$3:$CD$12,6,FALSE)</f>
        <v>#N/A</v>
      </c>
      <c r="AG231" s="103" t="e">
        <f>T231-HLOOKUP(V231,Minimas!$C$3:$CD$12,7,FALSE)</f>
        <v>#N/A</v>
      </c>
      <c r="AH231" s="103" t="e">
        <f>T231-HLOOKUP(V231,Minimas!$C$3:$CD$12,8,FALSE)</f>
        <v>#N/A</v>
      </c>
      <c r="AI231" s="103" t="e">
        <f>T231-HLOOKUP(V231,Minimas!$C$3:$CD$12,9,FALSE)</f>
        <v>#N/A</v>
      </c>
      <c r="AJ231" s="103" t="e">
        <f>T231-HLOOKUP(V231,Minimas!$C$3:$CD$12,10,FALSE)</f>
        <v>#N/A</v>
      </c>
      <c r="AK231" s="104" t="str">
        <f t="shared" si="80"/>
        <v xml:space="preserve"> </v>
      </c>
      <c r="AL231" s="105"/>
      <c r="AM231" s="105" t="str">
        <f t="shared" si="81"/>
        <v xml:space="preserve"> </v>
      </c>
      <c r="AN231" s="105" t="str">
        <f t="shared" si="82"/>
        <v xml:space="preserve"> </v>
      </c>
    </row>
    <row r="232" spans="28:40" x14ac:dyDescent="0.2">
      <c r="AB232" s="103" t="e">
        <f>T232-HLOOKUP(V232,Minimas!$C$3:$CD$12,2,FALSE)</f>
        <v>#N/A</v>
      </c>
      <c r="AC232" s="103" t="e">
        <f>T232-HLOOKUP(V232,Minimas!$C$3:$CD$12,3,FALSE)</f>
        <v>#N/A</v>
      </c>
      <c r="AD232" s="103" t="e">
        <f>T232-HLOOKUP(V232,Minimas!$C$3:$CD$12,4,FALSE)</f>
        <v>#N/A</v>
      </c>
      <c r="AE232" s="103" t="e">
        <f>T232-HLOOKUP(V232,Minimas!$C$3:$CD$12,5,FALSE)</f>
        <v>#N/A</v>
      </c>
      <c r="AF232" s="103" t="e">
        <f>T232-HLOOKUP(V232,Minimas!$C$3:$CD$12,6,FALSE)</f>
        <v>#N/A</v>
      </c>
      <c r="AG232" s="103" t="e">
        <f>T232-HLOOKUP(V232,Minimas!$C$3:$CD$12,7,FALSE)</f>
        <v>#N/A</v>
      </c>
      <c r="AH232" s="103" t="e">
        <f>T232-HLOOKUP(V232,Minimas!$C$3:$CD$12,8,FALSE)</f>
        <v>#N/A</v>
      </c>
      <c r="AI232" s="103" t="e">
        <f>T232-HLOOKUP(V232,Minimas!$C$3:$CD$12,9,FALSE)</f>
        <v>#N/A</v>
      </c>
      <c r="AJ232" s="103" t="e">
        <f>T232-HLOOKUP(V232,Minimas!$C$3:$CD$12,10,FALSE)</f>
        <v>#N/A</v>
      </c>
      <c r="AK232" s="104" t="str">
        <f t="shared" si="80"/>
        <v xml:space="preserve"> </v>
      </c>
      <c r="AL232" s="105"/>
      <c r="AM232" s="105" t="str">
        <f t="shared" si="81"/>
        <v xml:space="preserve"> </v>
      </c>
      <c r="AN232" s="105" t="str">
        <f t="shared" si="82"/>
        <v xml:space="preserve"> </v>
      </c>
    </row>
    <row r="233" spans="28:40" x14ac:dyDescent="0.2">
      <c r="AB233" s="103" t="e">
        <f>T233-HLOOKUP(V233,Minimas!$C$3:$CD$12,2,FALSE)</f>
        <v>#N/A</v>
      </c>
      <c r="AC233" s="103" t="e">
        <f>T233-HLOOKUP(V233,Minimas!$C$3:$CD$12,3,FALSE)</f>
        <v>#N/A</v>
      </c>
      <c r="AD233" s="103" t="e">
        <f>T233-HLOOKUP(V233,Minimas!$C$3:$CD$12,4,FALSE)</f>
        <v>#N/A</v>
      </c>
      <c r="AE233" s="103" t="e">
        <f>T233-HLOOKUP(V233,Minimas!$C$3:$CD$12,5,FALSE)</f>
        <v>#N/A</v>
      </c>
      <c r="AF233" s="103" t="e">
        <f>T233-HLOOKUP(V233,Minimas!$C$3:$CD$12,6,FALSE)</f>
        <v>#N/A</v>
      </c>
      <c r="AG233" s="103" t="e">
        <f>T233-HLOOKUP(V233,Minimas!$C$3:$CD$12,7,FALSE)</f>
        <v>#N/A</v>
      </c>
      <c r="AH233" s="103" t="e">
        <f>T233-HLOOKUP(V233,Minimas!$C$3:$CD$12,8,FALSE)</f>
        <v>#N/A</v>
      </c>
      <c r="AI233" s="103" t="e">
        <f>T233-HLOOKUP(V233,Minimas!$C$3:$CD$12,9,FALSE)</f>
        <v>#N/A</v>
      </c>
      <c r="AJ233" s="103" t="e">
        <f>T233-HLOOKUP(V233,Minimas!$C$3:$CD$12,10,FALSE)</f>
        <v>#N/A</v>
      </c>
      <c r="AK233" s="104" t="str">
        <f t="shared" si="80"/>
        <v xml:space="preserve"> </v>
      </c>
      <c r="AL233" s="105"/>
      <c r="AM233" s="105" t="str">
        <f t="shared" si="81"/>
        <v xml:space="preserve"> </v>
      </c>
      <c r="AN233" s="105" t="str">
        <f t="shared" si="82"/>
        <v xml:space="preserve"> </v>
      </c>
    </row>
    <row r="234" spans="28:40" x14ac:dyDescent="0.2">
      <c r="AB234" s="103" t="e">
        <f>T234-HLOOKUP(V234,Minimas!$C$3:$CD$12,2,FALSE)</f>
        <v>#N/A</v>
      </c>
      <c r="AC234" s="103" t="e">
        <f>T234-HLOOKUP(V234,Minimas!$C$3:$CD$12,3,FALSE)</f>
        <v>#N/A</v>
      </c>
      <c r="AD234" s="103" t="e">
        <f>T234-HLOOKUP(V234,Minimas!$C$3:$CD$12,4,FALSE)</f>
        <v>#N/A</v>
      </c>
      <c r="AE234" s="103" t="e">
        <f>T234-HLOOKUP(V234,Minimas!$C$3:$CD$12,5,FALSE)</f>
        <v>#N/A</v>
      </c>
      <c r="AF234" s="103" t="e">
        <f>T234-HLOOKUP(V234,Minimas!$C$3:$CD$12,6,FALSE)</f>
        <v>#N/A</v>
      </c>
      <c r="AG234" s="103" t="e">
        <f>T234-HLOOKUP(V234,Minimas!$C$3:$CD$12,7,FALSE)</f>
        <v>#N/A</v>
      </c>
      <c r="AH234" s="103" t="e">
        <f>T234-HLOOKUP(V234,Minimas!$C$3:$CD$12,8,FALSE)</f>
        <v>#N/A</v>
      </c>
      <c r="AI234" s="103" t="e">
        <f>T234-HLOOKUP(V234,Minimas!$C$3:$CD$12,9,FALSE)</f>
        <v>#N/A</v>
      </c>
      <c r="AJ234" s="103" t="e">
        <f>T234-HLOOKUP(V234,Minimas!$C$3:$CD$12,10,FALSE)</f>
        <v>#N/A</v>
      </c>
      <c r="AK234" s="104" t="str">
        <f t="shared" si="80"/>
        <v xml:space="preserve"> </v>
      </c>
      <c r="AL234" s="105"/>
      <c r="AM234" s="105" t="str">
        <f t="shared" si="81"/>
        <v xml:space="preserve"> </v>
      </c>
      <c r="AN234" s="105" t="str">
        <f t="shared" si="82"/>
        <v xml:space="preserve"> </v>
      </c>
    </row>
    <row r="235" spans="28:40" x14ac:dyDescent="0.2">
      <c r="AB235" s="103" t="e">
        <f>T235-HLOOKUP(V235,Minimas!$C$3:$CD$12,2,FALSE)</f>
        <v>#N/A</v>
      </c>
      <c r="AC235" s="103" t="e">
        <f>T235-HLOOKUP(V235,Minimas!$C$3:$CD$12,3,FALSE)</f>
        <v>#N/A</v>
      </c>
      <c r="AD235" s="103" t="e">
        <f>T235-HLOOKUP(V235,Minimas!$C$3:$CD$12,4,FALSE)</f>
        <v>#N/A</v>
      </c>
      <c r="AE235" s="103" t="e">
        <f>T235-HLOOKUP(V235,Minimas!$C$3:$CD$12,5,FALSE)</f>
        <v>#N/A</v>
      </c>
      <c r="AF235" s="103" t="e">
        <f>T235-HLOOKUP(V235,Minimas!$C$3:$CD$12,6,FALSE)</f>
        <v>#N/A</v>
      </c>
      <c r="AG235" s="103" t="e">
        <f>T235-HLOOKUP(V235,Minimas!$C$3:$CD$12,7,FALSE)</f>
        <v>#N/A</v>
      </c>
      <c r="AH235" s="103" t="e">
        <f>T235-HLOOKUP(V235,Minimas!$C$3:$CD$12,8,FALSE)</f>
        <v>#N/A</v>
      </c>
      <c r="AI235" s="103" t="e">
        <f>T235-HLOOKUP(V235,Minimas!$C$3:$CD$12,9,FALSE)</f>
        <v>#N/A</v>
      </c>
      <c r="AJ235" s="103" t="e">
        <f>T235-HLOOKUP(V235,Minimas!$C$3:$CD$12,10,FALSE)</f>
        <v>#N/A</v>
      </c>
      <c r="AK235" s="104" t="str">
        <f t="shared" si="80"/>
        <v xml:space="preserve"> </v>
      </c>
      <c r="AL235" s="105"/>
      <c r="AM235" s="105" t="str">
        <f t="shared" si="81"/>
        <v xml:space="preserve"> </v>
      </c>
      <c r="AN235" s="105" t="str">
        <f t="shared" si="82"/>
        <v xml:space="preserve"> </v>
      </c>
    </row>
    <row r="236" spans="28:40" x14ac:dyDescent="0.2">
      <c r="AB236" s="103" t="e">
        <f>T236-HLOOKUP(V236,Minimas!$C$3:$CD$12,2,FALSE)</f>
        <v>#N/A</v>
      </c>
      <c r="AC236" s="103" t="e">
        <f>T236-HLOOKUP(V236,Minimas!$C$3:$CD$12,3,FALSE)</f>
        <v>#N/A</v>
      </c>
      <c r="AD236" s="103" t="e">
        <f>T236-HLOOKUP(V236,Minimas!$C$3:$CD$12,4,FALSE)</f>
        <v>#N/A</v>
      </c>
      <c r="AE236" s="103" t="e">
        <f>T236-HLOOKUP(V236,Minimas!$C$3:$CD$12,5,FALSE)</f>
        <v>#N/A</v>
      </c>
      <c r="AF236" s="103" t="e">
        <f>T236-HLOOKUP(V236,Minimas!$C$3:$CD$12,6,FALSE)</f>
        <v>#N/A</v>
      </c>
      <c r="AG236" s="103" t="e">
        <f>T236-HLOOKUP(V236,Minimas!$C$3:$CD$12,7,FALSE)</f>
        <v>#N/A</v>
      </c>
      <c r="AH236" s="103" t="e">
        <f>T236-HLOOKUP(V236,Minimas!$C$3:$CD$12,8,FALSE)</f>
        <v>#N/A</v>
      </c>
      <c r="AI236" s="103" t="e">
        <f>T236-HLOOKUP(V236,Minimas!$C$3:$CD$12,9,FALSE)</f>
        <v>#N/A</v>
      </c>
      <c r="AJ236" s="103" t="e">
        <f>T236-HLOOKUP(V236,Minimas!$C$3:$CD$12,10,FALSE)</f>
        <v>#N/A</v>
      </c>
      <c r="AK236" s="104" t="str">
        <f t="shared" si="80"/>
        <v xml:space="preserve"> </v>
      </c>
      <c r="AL236" s="105"/>
      <c r="AM236" s="105" t="str">
        <f t="shared" si="81"/>
        <v xml:space="preserve"> </v>
      </c>
      <c r="AN236" s="105" t="str">
        <f t="shared" si="82"/>
        <v xml:space="preserve"> </v>
      </c>
    </row>
    <row r="237" spans="28:40" x14ac:dyDescent="0.2">
      <c r="AB237" s="103" t="e">
        <f>T237-HLOOKUP(V237,Minimas!$C$3:$CD$12,2,FALSE)</f>
        <v>#N/A</v>
      </c>
      <c r="AC237" s="103" t="e">
        <f>T237-HLOOKUP(V237,Minimas!$C$3:$CD$12,3,FALSE)</f>
        <v>#N/A</v>
      </c>
      <c r="AD237" s="103" t="e">
        <f>T237-HLOOKUP(V237,Minimas!$C$3:$CD$12,4,FALSE)</f>
        <v>#N/A</v>
      </c>
      <c r="AE237" s="103" t="e">
        <f>T237-HLOOKUP(V237,Minimas!$C$3:$CD$12,5,FALSE)</f>
        <v>#N/A</v>
      </c>
      <c r="AF237" s="103" t="e">
        <f>T237-HLOOKUP(V237,Minimas!$C$3:$CD$12,6,FALSE)</f>
        <v>#N/A</v>
      </c>
      <c r="AG237" s="103" t="e">
        <f>T237-HLOOKUP(V237,Minimas!$C$3:$CD$12,7,FALSE)</f>
        <v>#N/A</v>
      </c>
      <c r="AH237" s="103" t="e">
        <f>T237-HLOOKUP(V237,Minimas!$C$3:$CD$12,8,FALSE)</f>
        <v>#N/A</v>
      </c>
      <c r="AI237" s="103" t="e">
        <f>T237-HLOOKUP(V237,Minimas!$C$3:$CD$12,9,FALSE)</f>
        <v>#N/A</v>
      </c>
      <c r="AJ237" s="103" t="e">
        <f>T237-HLOOKUP(V237,Minimas!$C$3:$CD$12,10,FALSE)</f>
        <v>#N/A</v>
      </c>
      <c r="AK237" s="104" t="str">
        <f t="shared" si="80"/>
        <v xml:space="preserve"> </v>
      </c>
      <c r="AL237" s="105"/>
      <c r="AM237" s="105" t="str">
        <f t="shared" si="81"/>
        <v xml:space="preserve"> </v>
      </c>
      <c r="AN237" s="105" t="str">
        <f t="shared" si="82"/>
        <v xml:space="preserve"> </v>
      </c>
    </row>
    <row r="238" spans="28:40" x14ac:dyDescent="0.2">
      <c r="AB238" s="103" t="e">
        <f>T238-HLOOKUP(V238,Minimas!$C$3:$CD$12,2,FALSE)</f>
        <v>#N/A</v>
      </c>
      <c r="AC238" s="103" t="e">
        <f>T238-HLOOKUP(V238,Minimas!$C$3:$CD$12,3,FALSE)</f>
        <v>#N/A</v>
      </c>
      <c r="AD238" s="103" t="e">
        <f>T238-HLOOKUP(V238,Minimas!$C$3:$CD$12,4,FALSE)</f>
        <v>#N/A</v>
      </c>
      <c r="AE238" s="103" t="e">
        <f>T238-HLOOKUP(V238,Minimas!$C$3:$CD$12,5,FALSE)</f>
        <v>#N/A</v>
      </c>
      <c r="AF238" s="103" t="e">
        <f>T238-HLOOKUP(V238,Minimas!$C$3:$CD$12,6,FALSE)</f>
        <v>#N/A</v>
      </c>
      <c r="AG238" s="103" t="e">
        <f>T238-HLOOKUP(V238,Minimas!$C$3:$CD$12,7,FALSE)</f>
        <v>#N/A</v>
      </c>
      <c r="AH238" s="103" t="e">
        <f>T238-HLOOKUP(V238,Minimas!$C$3:$CD$12,8,FALSE)</f>
        <v>#N/A</v>
      </c>
      <c r="AI238" s="103" t="e">
        <f>T238-HLOOKUP(V238,Minimas!$C$3:$CD$12,9,FALSE)</f>
        <v>#N/A</v>
      </c>
      <c r="AJ238" s="103" t="e">
        <f>T238-HLOOKUP(V238,Minimas!$C$3:$CD$12,10,FALSE)</f>
        <v>#N/A</v>
      </c>
      <c r="AK238" s="104" t="str">
        <f t="shared" si="80"/>
        <v xml:space="preserve"> </v>
      </c>
      <c r="AL238" s="105"/>
      <c r="AM238" s="105" t="str">
        <f t="shared" si="81"/>
        <v xml:space="preserve"> </v>
      </c>
      <c r="AN238" s="105" t="str">
        <f t="shared" si="82"/>
        <v xml:space="preserve"> </v>
      </c>
    </row>
    <row r="239" spans="28:40" x14ac:dyDescent="0.2">
      <c r="AB239" s="103" t="e">
        <f>T239-HLOOKUP(V239,Minimas!$C$3:$CD$12,2,FALSE)</f>
        <v>#N/A</v>
      </c>
      <c r="AC239" s="103" t="e">
        <f>T239-HLOOKUP(V239,Minimas!$C$3:$CD$12,3,FALSE)</f>
        <v>#N/A</v>
      </c>
      <c r="AD239" s="103" t="e">
        <f>T239-HLOOKUP(V239,Minimas!$C$3:$CD$12,4,FALSE)</f>
        <v>#N/A</v>
      </c>
      <c r="AE239" s="103" t="e">
        <f>T239-HLOOKUP(V239,Minimas!$C$3:$CD$12,5,FALSE)</f>
        <v>#N/A</v>
      </c>
      <c r="AF239" s="103" t="e">
        <f>T239-HLOOKUP(V239,Minimas!$C$3:$CD$12,6,FALSE)</f>
        <v>#N/A</v>
      </c>
      <c r="AG239" s="103" t="e">
        <f>T239-HLOOKUP(V239,Minimas!$C$3:$CD$12,7,FALSE)</f>
        <v>#N/A</v>
      </c>
      <c r="AH239" s="103" t="e">
        <f>T239-HLOOKUP(V239,Minimas!$C$3:$CD$12,8,FALSE)</f>
        <v>#N/A</v>
      </c>
      <c r="AI239" s="103" t="e">
        <f>T239-HLOOKUP(V239,Minimas!$C$3:$CD$12,9,FALSE)</f>
        <v>#N/A</v>
      </c>
      <c r="AJ239" s="103" t="e">
        <f>T239-HLOOKUP(V239,Minimas!$C$3:$CD$12,10,FALSE)</f>
        <v>#N/A</v>
      </c>
      <c r="AK239" s="104" t="str">
        <f t="shared" si="80"/>
        <v xml:space="preserve"> </v>
      </c>
      <c r="AL239" s="105"/>
      <c r="AM239" s="105" t="str">
        <f t="shared" si="81"/>
        <v xml:space="preserve"> </v>
      </c>
      <c r="AN239" s="105" t="str">
        <f t="shared" si="82"/>
        <v xml:space="preserve"> </v>
      </c>
    </row>
    <row r="240" spans="28:40" x14ac:dyDescent="0.2">
      <c r="AB240" s="103" t="e">
        <f>T240-HLOOKUP(V240,Minimas!$C$3:$CD$12,2,FALSE)</f>
        <v>#N/A</v>
      </c>
      <c r="AC240" s="103" t="e">
        <f>T240-HLOOKUP(V240,Minimas!$C$3:$CD$12,3,FALSE)</f>
        <v>#N/A</v>
      </c>
      <c r="AD240" s="103" t="e">
        <f>T240-HLOOKUP(V240,Minimas!$C$3:$CD$12,4,FALSE)</f>
        <v>#N/A</v>
      </c>
      <c r="AE240" s="103" t="e">
        <f>T240-HLOOKUP(V240,Minimas!$C$3:$CD$12,5,FALSE)</f>
        <v>#N/A</v>
      </c>
      <c r="AF240" s="103" t="e">
        <f>T240-HLOOKUP(V240,Minimas!$C$3:$CD$12,6,FALSE)</f>
        <v>#N/A</v>
      </c>
      <c r="AG240" s="103" t="e">
        <f>T240-HLOOKUP(V240,Minimas!$C$3:$CD$12,7,FALSE)</f>
        <v>#N/A</v>
      </c>
      <c r="AH240" s="103" t="e">
        <f>T240-HLOOKUP(V240,Minimas!$C$3:$CD$12,8,FALSE)</f>
        <v>#N/A</v>
      </c>
      <c r="AI240" s="103" t="e">
        <f>T240-HLOOKUP(V240,Minimas!$C$3:$CD$12,9,FALSE)</f>
        <v>#N/A</v>
      </c>
      <c r="AJ240" s="103" t="e">
        <f>T240-HLOOKUP(V240,Minimas!$C$3:$CD$12,10,FALSE)</f>
        <v>#N/A</v>
      </c>
      <c r="AK240" s="104" t="str">
        <f t="shared" ref="AK240:AK303" si="83">IF(E240=0," ",IF(AJ240&gt;=0,$AJ$5,IF(AI240&gt;=0,$AI$5,IF(AH240&gt;=0,$AH$5,IF(AG240&gt;=0,$AG$5,IF(AF240&gt;=0,$AF$5,IF(AE240&gt;=0,$AE$5,IF(AD240&gt;=0,$AD$5,IF(AC240&gt;=0,$AC$5,$AB$5)))))))))</f>
        <v xml:space="preserve"> </v>
      </c>
      <c r="AL240" s="105"/>
      <c r="AM240" s="105" t="str">
        <f t="shared" ref="AM240:AM303" si="84">IF(AK240="","",AK240)</f>
        <v xml:space="preserve"> </v>
      </c>
      <c r="AN240" s="105" t="str">
        <f t="shared" ref="AN240:AN303" si="85">IF(E240=0," ",IF(AJ240&gt;=0,AJ240,IF(AI240&gt;=0,AI240,IF(AH240&gt;=0,AH240,IF(AG240&gt;=0,AG240,IF(AF240&gt;=0,AF240,IF(AE240&gt;=0,AE240,IF(AD240&gt;=0,AD240,IF(AC240&gt;=0,AC240,AB240)))))))))</f>
        <v xml:space="preserve"> </v>
      </c>
    </row>
    <row r="241" spans="28:40" x14ac:dyDescent="0.2">
      <c r="AB241" s="103" t="e">
        <f>T241-HLOOKUP(V241,Minimas!$C$3:$CD$12,2,FALSE)</f>
        <v>#N/A</v>
      </c>
      <c r="AC241" s="103" t="e">
        <f>T241-HLOOKUP(V241,Minimas!$C$3:$CD$12,3,FALSE)</f>
        <v>#N/A</v>
      </c>
      <c r="AD241" s="103" t="e">
        <f>T241-HLOOKUP(V241,Minimas!$C$3:$CD$12,4,FALSE)</f>
        <v>#N/A</v>
      </c>
      <c r="AE241" s="103" t="e">
        <f>T241-HLOOKUP(V241,Minimas!$C$3:$CD$12,5,FALSE)</f>
        <v>#N/A</v>
      </c>
      <c r="AF241" s="103" t="e">
        <f>T241-HLOOKUP(V241,Minimas!$C$3:$CD$12,6,FALSE)</f>
        <v>#N/A</v>
      </c>
      <c r="AG241" s="103" t="e">
        <f>T241-HLOOKUP(V241,Minimas!$C$3:$CD$12,7,FALSE)</f>
        <v>#N/A</v>
      </c>
      <c r="AH241" s="103" t="e">
        <f>T241-HLOOKUP(V241,Minimas!$C$3:$CD$12,8,FALSE)</f>
        <v>#N/A</v>
      </c>
      <c r="AI241" s="103" t="e">
        <f>T241-HLOOKUP(V241,Minimas!$C$3:$CD$12,9,FALSE)</f>
        <v>#N/A</v>
      </c>
      <c r="AJ241" s="103" t="e">
        <f>T241-HLOOKUP(V241,Minimas!$C$3:$CD$12,10,FALSE)</f>
        <v>#N/A</v>
      </c>
      <c r="AK241" s="104" t="str">
        <f t="shared" si="83"/>
        <v xml:space="preserve"> </v>
      </c>
      <c r="AL241" s="105"/>
      <c r="AM241" s="105" t="str">
        <f t="shared" si="84"/>
        <v xml:space="preserve"> </v>
      </c>
      <c r="AN241" s="105" t="str">
        <f t="shared" si="85"/>
        <v xml:space="preserve"> </v>
      </c>
    </row>
    <row r="242" spans="28:40" x14ac:dyDescent="0.2">
      <c r="AB242" s="103" t="e">
        <f>T242-HLOOKUP(V242,Minimas!$C$3:$CD$12,2,FALSE)</f>
        <v>#N/A</v>
      </c>
      <c r="AC242" s="103" t="e">
        <f>T242-HLOOKUP(V242,Minimas!$C$3:$CD$12,3,FALSE)</f>
        <v>#N/A</v>
      </c>
      <c r="AD242" s="103" t="e">
        <f>T242-HLOOKUP(V242,Minimas!$C$3:$CD$12,4,FALSE)</f>
        <v>#N/A</v>
      </c>
      <c r="AE242" s="103" t="e">
        <f>T242-HLOOKUP(V242,Minimas!$C$3:$CD$12,5,FALSE)</f>
        <v>#N/A</v>
      </c>
      <c r="AF242" s="103" t="e">
        <f>T242-HLOOKUP(V242,Minimas!$C$3:$CD$12,6,FALSE)</f>
        <v>#N/A</v>
      </c>
      <c r="AG242" s="103" t="e">
        <f>T242-HLOOKUP(V242,Minimas!$C$3:$CD$12,7,FALSE)</f>
        <v>#N/A</v>
      </c>
      <c r="AH242" s="103" t="e">
        <f>T242-HLOOKUP(V242,Minimas!$C$3:$CD$12,8,FALSE)</f>
        <v>#N/A</v>
      </c>
      <c r="AI242" s="103" t="e">
        <f>T242-HLOOKUP(V242,Minimas!$C$3:$CD$12,9,FALSE)</f>
        <v>#N/A</v>
      </c>
      <c r="AJ242" s="103" t="e">
        <f>T242-HLOOKUP(V242,Minimas!$C$3:$CD$12,10,FALSE)</f>
        <v>#N/A</v>
      </c>
      <c r="AK242" s="104" t="str">
        <f t="shared" si="83"/>
        <v xml:space="preserve"> </v>
      </c>
      <c r="AL242" s="105"/>
      <c r="AM242" s="105" t="str">
        <f t="shared" si="84"/>
        <v xml:space="preserve"> </v>
      </c>
      <c r="AN242" s="105" t="str">
        <f t="shared" si="85"/>
        <v xml:space="preserve"> </v>
      </c>
    </row>
    <row r="243" spans="28:40" x14ac:dyDescent="0.2">
      <c r="AB243" s="103" t="e">
        <f>T243-HLOOKUP(V243,Minimas!$C$3:$CD$12,2,FALSE)</f>
        <v>#N/A</v>
      </c>
      <c r="AC243" s="103" t="e">
        <f>T243-HLOOKUP(V243,Minimas!$C$3:$CD$12,3,FALSE)</f>
        <v>#N/A</v>
      </c>
      <c r="AD243" s="103" t="e">
        <f>T243-HLOOKUP(V243,Minimas!$C$3:$CD$12,4,FALSE)</f>
        <v>#N/A</v>
      </c>
      <c r="AE243" s="103" t="e">
        <f>T243-HLOOKUP(V243,Minimas!$C$3:$CD$12,5,FALSE)</f>
        <v>#N/A</v>
      </c>
      <c r="AF243" s="103" t="e">
        <f>T243-HLOOKUP(V243,Minimas!$C$3:$CD$12,6,FALSE)</f>
        <v>#N/A</v>
      </c>
      <c r="AG243" s="103" t="e">
        <f>T243-HLOOKUP(V243,Minimas!$C$3:$CD$12,7,FALSE)</f>
        <v>#N/A</v>
      </c>
      <c r="AH243" s="103" t="e">
        <f>T243-HLOOKUP(V243,Minimas!$C$3:$CD$12,8,FALSE)</f>
        <v>#N/A</v>
      </c>
      <c r="AI243" s="103" t="e">
        <f>T243-HLOOKUP(V243,Minimas!$C$3:$CD$12,9,FALSE)</f>
        <v>#N/A</v>
      </c>
      <c r="AJ243" s="103" t="e">
        <f>T243-HLOOKUP(V243,Minimas!$C$3:$CD$12,10,FALSE)</f>
        <v>#N/A</v>
      </c>
      <c r="AK243" s="104" t="str">
        <f t="shared" si="83"/>
        <v xml:space="preserve"> </v>
      </c>
      <c r="AL243" s="105"/>
      <c r="AM243" s="105" t="str">
        <f t="shared" si="84"/>
        <v xml:space="preserve"> </v>
      </c>
      <c r="AN243" s="105" t="str">
        <f t="shared" si="85"/>
        <v xml:space="preserve"> </v>
      </c>
    </row>
    <row r="244" spans="28:40" x14ac:dyDescent="0.2">
      <c r="AB244" s="103" t="e">
        <f>T244-HLOOKUP(V244,Minimas!$C$3:$CD$12,2,FALSE)</f>
        <v>#N/A</v>
      </c>
      <c r="AC244" s="103" t="e">
        <f>T244-HLOOKUP(V244,Minimas!$C$3:$CD$12,3,FALSE)</f>
        <v>#N/A</v>
      </c>
      <c r="AD244" s="103" t="e">
        <f>T244-HLOOKUP(V244,Minimas!$C$3:$CD$12,4,FALSE)</f>
        <v>#N/A</v>
      </c>
      <c r="AE244" s="103" t="e">
        <f>T244-HLOOKUP(V244,Minimas!$C$3:$CD$12,5,FALSE)</f>
        <v>#N/A</v>
      </c>
      <c r="AF244" s="103" t="e">
        <f>T244-HLOOKUP(V244,Minimas!$C$3:$CD$12,6,FALSE)</f>
        <v>#N/A</v>
      </c>
      <c r="AG244" s="103" t="e">
        <f>T244-HLOOKUP(V244,Minimas!$C$3:$CD$12,7,FALSE)</f>
        <v>#N/A</v>
      </c>
      <c r="AH244" s="103" t="e">
        <f>T244-HLOOKUP(V244,Minimas!$C$3:$CD$12,8,FALSE)</f>
        <v>#N/A</v>
      </c>
      <c r="AI244" s="103" t="e">
        <f>T244-HLOOKUP(V244,Minimas!$C$3:$CD$12,9,FALSE)</f>
        <v>#N/A</v>
      </c>
      <c r="AJ244" s="103" t="e">
        <f>T244-HLOOKUP(V244,Minimas!$C$3:$CD$12,10,FALSE)</f>
        <v>#N/A</v>
      </c>
      <c r="AK244" s="104" t="str">
        <f t="shared" si="83"/>
        <v xml:space="preserve"> </v>
      </c>
      <c r="AL244" s="105"/>
      <c r="AM244" s="105" t="str">
        <f t="shared" si="84"/>
        <v xml:space="preserve"> </v>
      </c>
      <c r="AN244" s="105" t="str">
        <f t="shared" si="85"/>
        <v xml:space="preserve"> </v>
      </c>
    </row>
    <row r="245" spans="28:40" x14ac:dyDescent="0.2">
      <c r="AB245" s="103" t="e">
        <f>T245-HLOOKUP(V245,Minimas!$C$3:$CD$12,2,FALSE)</f>
        <v>#N/A</v>
      </c>
      <c r="AC245" s="103" t="e">
        <f>T245-HLOOKUP(V245,Minimas!$C$3:$CD$12,3,FALSE)</f>
        <v>#N/A</v>
      </c>
      <c r="AD245" s="103" t="e">
        <f>T245-HLOOKUP(V245,Minimas!$C$3:$CD$12,4,FALSE)</f>
        <v>#N/A</v>
      </c>
      <c r="AE245" s="103" t="e">
        <f>T245-HLOOKUP(V245,Minimas!$C$3:$CD$12,5,FALSE)</f>
        <v>#N/A</v>
      </c>
      <c r="AF245" s="103" t="e">
        <f>T245-HLOOKUP(V245,Minimas!$C$3:$CD$12,6,FALSE)</f>
        <v>#N/A</v>
      </c>
      <c r="AG245" s="103" t="e">
        <f>T245-HLOOKUP(V245,Minimas!$C$3:$CD$12,7,FALSE)</f>
        <v>#N/A</v>
      </c>
      <c r="AH245" s="103" t="e">
        <f>T245-HLOOKUP(V245,Minimas!$C$3:$CD$12,8,FALSE)</f>
        <v>#N/A</v>
      </c>
      <c r="AI245" s="103" t="e">
        <f>T245-HLOOKUP(V245,Minimas!$C$3:$CD$12,9,FALSE)</f>
        <v>#N/A</v>
      </c>
      <c r="AJ245" s="103" t="e">
        <f>T245-HLOOKUP(V245,Minimas!$C$3:$CD$12,10,FALSE)</f>
        <v>#N/A</v>
      </c>
      <c r="AK245" s="104" t="str">
        <f t="shared" si="83"/>
        <v xml:space="preserve"> </v>
      </c>
      <c r="AL245" s="105"/>
      <c r="AM245" s="105" t="str">
        <f t="shared" si="84"/>
        <v xml:space="preserve"> </v>
      </c>
      <c r="AN245" s="105" t="str">
        <f t="shared" si="85"/>
        <v xml:space="preserve"> </v>
      </c>
    </row>
    <row r="246" spans="28:40" x14ac:dyDescent="0.2">
      <c r="AB246" s="103" t="e">
        <f>T246-HLOOKUP(V246,Minimas!$C$3:$CD$12,2,FALSE)</f>
        <v>#N/A</v>
      </c>
      <c r="AC246" s="103" t="e">
        <f>T246-HLOOKUP(V246,Minimas!$C$3:$CD$12,3,FALSE)</f>
        <v>#N/A</v>
      </c>
      <c r="AD246" s="103" t="e">
        <f>T246-HLOOKUP(V246,Minimas!$C$3:$CD$12,4,FALSE)</f>
        <v>#N/A</v>
      </c>
      <c r="AE246" s="103" t="e">
        <f>T246-HLOOKUP(V246,Minimas!$C$3:$CD$12,5,FALSE)</f>
        <v>#N/A</v>
      </c>
      <c r="AF246" s="103" t="e">
        <f>T246-HLOOKUP(V246,Minimas!$C$3:$CD$12,6,FALSE)</f>
        <v>#N/A</v>
      </c>
      <c r="AG246" s="103" t="e">
        <f>T246-HLOOKUP(V246,Minimas!$C$3:$CD$12,7,FALSE)</f>
        <v>#N/A</v>
      </c>
      <c r="AH246" s="103" t="e">
        <f>T246-HLOOKUP(V246,Minimas!$C$3:$CD$12,8,FALSE)</f>
        <v>#N/A</v>
      </c>
      <c r="AI246" s="103" t="e">
        <f>T246-HLOOKUP(V246,Minimas!$C$3:$CD$12,9,FALSE)</f>
        <v>#N/A</v>
      </c>
      <c r="AJ246" s="103" t="e">
        <f>T246-HLOOKUP(V246,Minimas!$C$3:$CD$12,10,FALSE)</f>
        <v>#N/A</v>
      </c>
      <c r="AK246" s="104" t="str">
        <f t="shared" si="83"/>
        <v xml:space="preserve"> </v>
      </c>
      <c r="AL246" s="105"/>
      <c r="AM246" s="105" t="str">
        <f t="shared" si="84"/>
        <v xml:space="preserve"> </v>
      </c>
      <c r="AN246" s="105" t="str">
        <f t="shared" si="85"/>
        <v xml:space="preserve"> </v>
      </c>
    </row>
    <row r="247" spans="28:40" x14ac:dyDescent="0.2">
      <c r="AB247" s="103" t="e">
        <f>T247-HLOOKUP(V247,Minimas!$C$3:$CD$12,2,FALSE)</f>
        <v>#N/A</v>
      </c>
      <c r="AC247" s="103" t="e">
        <f>T247-HLOOKUP(V247,Minimas!$C$3:$CD$12,3,FALSE)</f>
        <v>#N/A</v>
      </c>
      <c r="AD247" s="103" t="e">
        <f>T247-HLOOKUP(V247,Minimas!$C$3:$CD$12,4,FALSE)</f>
        <v>#N/A</v>
      </c>
      <c r="AE247" s="103" t="e">
        <f>T247-HLOOKUP(V247,Minimas!$C$3:$CD$12,5,FALSE)</f>
        <v>#N/A</v>
      </c>
      <c r="AF247" s="103" t="e">
        <f>T247-HLOOKUP(V247,Minimas!$C$3:$CD$12,6,FALSE)</f>
        <v>#N/A</v>
      </c>
      <c r="AG247" s="103" t="e">
        <f>T247-HLOOKUP(V247,Minimas!$C$3:$CD$12,7,FALSE)</f>
        <v>#N/A</v>
      </c>
      <c r="AH247" s="103" t="e">
        <f>T247-HLOOKUP(V247,Minimas!$C$3:$CD$12,8,FALSE)</f>
        <v>#N/A</v>
      </c>
      <c r="AI247" s="103" t="e">
        <f>T247-HLOOKUP(V247,Minimas!$C$3:$CD$12,9,FALSE)</f>
        <v>#N/A</v>
      </c>
      <c r="AJ247" s="103" t="e">
        <f>T247-HLOOKUP(V247,Minimas!$C$3:$CD$12,10,FALSE)</f>
        <v>#N/A</v>
      </c>
      <c r="AK247" s="104" t="str">
        <f t="shared" si="83"/>
        <v xml:space="preserve"> </v>
      </c>
      <c r="AL247" s="105"/>
      <c r="AM247" s="105" t="str">
        <f t="shared" si="84"/>
        <v xml:space="preserve"> </v>
      </c>
      <c r="AN247" s="105" t="str">
        <f t="shared" si="85"/>
        <v xml:space="preserve"> </v>
      </c>
    </row>
    <row r="248" spans="28:40" x14ac:dyDescent="0.2">
      <c r="AB248" s="103" t="e">
        <f>T248-HLOOKUP(V248,Minimas!$C$3:$CD$12,2,FALSE)</f>
        <v>#N/A</v>
      </c>
      <c r="AC248" s="103" t="e">
        <f>T248-HLOOKUP(V248,Minimas!$C$3:$CD$12,3,FALSE)</f>
        <v>#N/A</v>
      </c>
      <c r="AD248" s="103" t="e">
        <f>T248-HLOOKUP(V248,Minimas!$C$3:$CD$12,4,FALSE)</f>
        <v>#N/A</v>
      </c>
      <c r="AE248" s="103" t="e">
        <f>T248-HLOOKUP(V248,Minimas!$C$3:$CD$12,5,FALSE)</f>
        <v>#N/A</v>
      </c>
      <c r="AF248" s="103" t="e">
        <f>T248-HLOOKUP(V248,Minimas!$C$3:$CD$12,6,FALSE)</f>
        <v>#N/A</v>
      </c>
      <c r="AG248" s="103" t="e">
        <f>T248-HLOOKUP(V248,Minimas!$C$3:$CD$12,7,FALSE)</f>
        <v>#N/A</v>
      </c>
      <c r="AH248" s="103" t="e">
        <f>T248-HLOOKUP(V248,Minimas!$C$3:$CD$12,8,FALSE)</f>
        <v>#N/A</v>
      </c>
      <c r="AI248" s="103" t="e">
        <f>T248-HLOOKUP(V248,Minimas!$C$3:$CD$12,9,FALSE)</f>
        <v>#N/A</v>
      </c>
      <c r="AJ248" s="103" t="e">
        <f>T248-HLOOKUP(V248,Minimas!$C$3:$CD$12,10,FALSE)</f>
        <v>#N/A</v>
      </c>
      <c r="AK248" s="104" t="str">
        <f t="shared" si="83"/>
        <v xml:space="preserve"> </v>
      </c>
      <c r="AL248" s="105"/>
      <c r="AM248" s="105" t="str">
        <f t="shared" si="84"/>
        <v xml:space="preserve"> </v>
      </c>
      <c r="AN248" s="105" t="str">
        <f t="shared" si="85"/>
        <v xml:space="preserve"> </v>
      </c>
    </row>
    <row r="249" spans="28:40" x14ac:dyDescent="0.2">
      <c r="AB249" s="103" t="e">
        <f>T249-HLOOKUP(V249,Minimas!$C$3:$CD$12,2,FALSE)</f>
        <v>#N/A</v>
      </c>
      <c r="AC249" s="103" t="e">
        <f>T249-HLOOKUP(V249,Minimas!$C$3:$CD$12,3,FALSE)</f>
        <v>#N/A</v>
      </c>
      <c r="AD249" s="103" t="e">
        <f>T249-HLOOKUP(V249,Minimas!$C$3:$CD$12,4,FALSE)</f>
        <v>#N/A</v>
      </c>
      <c r="AE249" s="103" t="e">
        <f>T249-HLOOKUP(V249,Minimas!$C$3:$CD$12,5,FALSE)</f>
        <v>#N/A</v>
      </c>
      <c r="AF249" s="103" t="e">
        <f>T249-HLOOKUP(V249,Minimas!$C$3:$CD$12,6,FALSE)</f>
        <v>#N/A</v>
      </c>
      <c r="AG249" s="103" t="e">
        <f>T249-HLOOKUP(V249,Minimas!$C$3:$CD$12,7,FALSE)</f>
        <v>#N/A</v>
      </c>
      <c r="AH249" s="103" t="e">
        <f>T249-HLOOKUP(V249,Minimas!$C$3:$CD$12,8,FALSE)</f>
        <v>#N/A</v>
      </c>
      <c r="AI249" s="103" t="e">
        <f>T249-HLOOKUP(V249,Minimas!$C$3:$CD$12,9,FALSE)</f>
        <v>#N/A</v>
      </c>
      <c r="AJ249" s="103" t="e">
        <f>T249-HLOOKUP(V249,Minimas!$C$3:$CD$12,10,FALSE)</f>
        <v>#N/A</v>
      </c>
      <c r="AK249" s="104" t="str">
        <f t="shared" si="83"/>
        <v xml:space="preserve"> </v>
      </c>
      <c r="AL249" s="105"/>
      <c r="AM249" s="105" t="str">
        <f t="shared" si="84"/>
        <v xml:space="preserve"> </v>
      </c>
      <c r="AN249" s="105" t="str">
        <f t="shared" si="85"/>
        <v xml:space="preserve"> </v>
      </c>
    </row>
    <row r="250" spans="28:40" x14ac:dyDescent="0.2">
      <c r="AB250" s="103" t="e">
        <f>T250-HLOOKUP(V250,Minimas!$C$3:$CD$12,2,FALSE)</f>
        <v>#N/A</v>
      </c>
      <c r="AC250" s="103" t="e">
        <f>T250-HLOOKUP(V250,Minimas!$C$3:$CD$12,3,FALSE)</f>
        <v>#N/A</v>
      </c>
      <c r="AD250" s="103" t="e">
        <f>T250-HLOOKUP(V250,Minimas!$C$3:$CD$12,4,FALSE)</f>
        <v>#N/A</v>
      </c>
      <c r="AE250" s="103" t="e">
        <f>T250-HLOOKUP(V250,Minimas!$C$3:$CD$12,5,FALSE)</f>
        <v>#N/A</v>
      </c>
      <c r="AF250" s="103" t="e">
        <f>T250-HLOOKUP(V250,Minimas!$C$3:$CD$12,6,FALSE)</f>
        <v>#N/A</v>
      </c>
      <c r="AG250" s="103" t="e">
        <f>T250-HLOOKUP(V250,Minimas!$C$3:$CD$12,7,FALSE)</f>
        <v>#N/A</v>
      </c>
      <c r="AH250" s="103" t="e">
        <f>T250-HLOOKUP(V250,Minimas!$C$3:$CD$12,8,FALSE)</f>
        <v>#N/A</v>
      </c>
      <c r="AI250" s="103" t="e">
        <f>T250-HLOOKUP(V250,Minimas!$C$3:$CD$12,9,FALSE)</f>
        <v>#N/A</v>
      </c>
      <c r="AJ250" s="103" t="e">
        <f>T250-HLOOKUP(V250,Minimas!$C$3:$CD$12,10,FALSE)</f>
        <v>#N/A</v>
      </c>
      <c r="AK250" s="104" t="str">
        <f t="shared" si="83"/>
        <v xml:space="preserve"> </v>
      </c>
      <c r="AL250" s="105"/>
      <c r="AM250" s="105" t="str">
        <f t="shared" si="84"/>
        <v xml:space="preserve"> </v>
      </c>
      <c r="AN250" s="105" t="str">
        <f t="shared" si="85"/>
        <v xml:space="preserve"> </v>
      </c>
    </row>
    <row r="251" spans="28:40" x14ac:dyDescent="0.2">
      <c r="AB251" s="103" t="e">
        <f>T251-HLOOKUP(V251,Minimas!$C$3:$CD$12,2,FALSE)</f>
        <v>#N/A</v>
      </c>
      <c r="AC251" s="103" t="e">
        <f>T251-HLOOKUP(V251,Minimas!$C$3:$CD$12,3,FALSE)</f>
        <v>#N/A</v>
      </c>
      <c r="AD251" s="103" t="e">
        <f>T251-HLOOKUP(V251,Minimas!$C$3:$CD$12,4,FALSE)</f>
        <v>#N/A</v>
      </c>
      <c r="AE251" s="103" t="e">
        <f>T251-HLOOKUP(V251,Minimas!$C$3:$CD$12,5,FALSE)</f>
        <v>#N/A</v>
      </c>
      <c r="AF251" s="103" t="e">
        <f>T251-HLOOKUP(V251,Minimas!$C$3:$CD$12,6,FALSE)</f>
        <v>#N/A</v>
      </c>
      <c r="AG251" s="103" t="e">
        <f>T251-HLOOKUP(V251,Minimas!$C$3:$CD$12,7,FALSE)</f>
        <v>#N/A</v>
      </c>
      <c r="AH251" s="103" t="e">
        <f>T251-HLOOKUP(V251,Minimas!$C$3:$CD$12,8,FALSE)</f>
        <v>#N/A</v>
      </c>
      <c r="AI251" s="103" t="e">
        <f>T251-HLOOKUP(V251,Minimas!$C$3:$CD$12,9,FALSE)</f>
        <v>#N/A</v>
      </c>
      <c r="AJ251" s="103" t="e">
        <f>T251-HLOOKUP(V251,Minimas!$C$3:$CD$12,10,FALSE)</f>
        <v>#N/A</v>
      </c>
      <c r="AK251" s="104" t="str">
        <f t="shared" si="83"/>
        <v xml:space="preserve"> </v>
      </c>
      <c r="AL251" s="105"/>
      <c r="AM251" s="105" t="str">
        <f t="shared" si="84"/>
        <v xml:space="preserve"> </v>
      </c>
      <c r="AN251" s="105" t="str">
        <f t="shared" si="85"/>
        <v xml:space="preserve"> </v>
      </c>
    </row>
    <row r="252" spans="28:40" x14ac:dyDescent="0.2">
      <c r="AB252" s="103" t="e">
        <f>T252-HLOOKUP(V252,Minimas!$C$3:$CD$12,2,FALSE)</f>
        <v>#N/A</v>
      </c>
      <c r="AC252" s="103" t="e">
        <f>T252-HLOOKUP(V252,Minimas!$C$3:$CD$12,3,FALSE)</f>
        <v>#N/A</v>
      </c>
      <c r="AD252" s="103" t="e">
        <f>T252-HLOOKUP(V252,Minimas!$C$3:$CD$12,4,FALSE)</f>
        <v>#N/A</v>
      </c>
      <c r="AE252" s="103" t="e">
        <f>T252-HLOOKUP(V252,Minimas!$C$3:$CD$12,5,FALSE)</f>
        <v>#N/A</v>
      </c>
      <c r="AF252" s="103" t="e">
        <f>T252-HLOOKUP(V252,Minimas!$C$3:$CD$12,6,FALSE)</f>
        <v>#N/A</v>
      </c>
      <c r="AG252" s="103" t="e">
        <f>T252-HLOOKUP(V252,Minimas!$C$3:$CD$12,7,FALSE)</f>
        <v>#N/A</v>
      </c>
      <c r="AH252" s="103" t="e">
        <f>T252-HLOOKUP(V252,Minimas!$C$3:$CD$12,8,FALSE)</f>
        <v>#N/A</v>
      </c>
      <c r="AI252" s="103" t="e">
        <f>T252-HLOOKUP(V252,Minimas!$C$3:$CD$12,9,FALSE)</f>
        <v>#N/A</v>
      </c>
      <c r="AJ252" s="103" t="e">
        <f>T252-HLOOKUP(V252,Minimas!$C$3:$CD$12,10,FALSE)</f>
        <v>#N/A</v>
      </c>
      <c r="AK252" s="104" t="str">
        <f t="shared" si="83"/>
        <v xml:space="preserve"> </v>
      </c>
      <c r="AL252" s="105"/>
      <c r="AM252" s="105" t="str">
        <f t="shared" si="84"/>
        <v xml:space="preserve"> </v>
      </c>
      <c r="AN252" s="105" t="str">
        <f t="shared" si="85"/>
        <v xml:space="preserve"> </v>
      </c>
    </row>
    <row r="253" spans="28:40" x14ac:dyDescent="0.2">
      <c r="AB253" s="103" t="e">
        <f>T253-HLOOKUP(V253,Minimas!$C$3:$CD$12,2,FALSE)</f>
        <v>#N/A</v>
      </c>
      <c r="AC253" s="103" t="e">
        <f>T253-HLOOKUP(V253,Minimas!$C$3:$CD$12,3,FALSE)</f>
        <v>#N/A</v>
      </c>
      <c r="AD253" s="103" t="e">
        <f>T253-HLOOKUP(V253,Minimas!$C$3:$CD$12,4,FALSE)</f>
        <v>#N/A</v>
      </c>
      <c r="AE253" s="103" t="e">
        <f>T253-HLOOKUP(V253,Minimas!$C$3:$CD$12,5,FALSE)</f>
        <v>#N/A</v>
      </c>
      <c r="AF253" s="103" t="e">
        <f>T253-HLOOKUP(V253,Minimas!$C$3:$CD$12,6,FALSE)</f>
        <v>#N/A</v>
      </c>
      <c r="AG253" s="103" t="e">
        <f>T253-HLOOKUP(V253,Minimas!$C$3:$CD$12,7,FALSE)</f>
        <v>#N/A</v>
      </c>
      <c r="AH253" s="103" t="e">
        <f>T253-HLOOKUP(V253,Minimas!$C$3:$CD$12,8,FALSE)</f>
        <v>#N/A</v>
      </c>
      <c r="AI253" s="103" t="e">
        <f>T253-HLOOKUP(V253,Minimas!$C$3:$CD$12,9,FALSE)</f>
        <v>#N/A</v>
      </c>
      <c r="AJ253" s="103" t="e">
        <f>T253-HLOOKUP(V253,Minimas!$C$3:$CD$12,10,FALSE)</f>
        <v>#N/A</v>
      </c>
      <c r="AK253" s="104" t="str">
        <f t="shared" si="83"/>
        <v xml:space="preserve"> </v>
      </c>
      <c r="AL253" s="105"/>
      <c r="AM253" s="105" t="str">
        <f t="shared" si="84"/>
        <v xml:space="preserve"> </v>
      </c>
      <c r="AN253" s="105" t="str">
        <f t="shared" si="85"/>
        <v xml:space="preserve"> </v>
      </c>
    </row>
    <row r="254" spans="28:40" x14ac:dyDescent="0.2">
      <c r="AB254" s="103" t="e">
        <f>T254-HLOOKUP(V254,Minimas!$C$3:$CD$12,2,FALSE)</f>
        <v>#N/A</v>
      </c>
      <c r="AC254" s="103" t="e">
        <f>T254-HLOOKUP(V254,Minimas!$C$3:$CD$12,3,FALSE)</f>
        <v>#N/A</v>
      </c>
      <c r="AD254" s="103" t="e">
        <f>T254-HLOOKUP(V254,Minimas!$C$3:$CD$12,4,FALSE)</f>
        <v>#N/A</v>
      </c>
      <c r="AE254" s="103" t="e">
        <f>T254-HLOOKUP(V254,Minimas!$C$3:$CD$12,5,FALSE)</f>
        <v>#N/A</v>
      </c>
      <c r="AF254" s="103" t="e">
        <f>T254-HLOOKUP(V254,Minimas!$C$3:$CD$12,6,FALSE)</f>
        <v>#N/A</v>
      </c>
      <c r="AG254" s="103" t="e">
        <f>T254-HLOOKUP(V254,Minimas!$C$3:$CD$12,7,FALSE)</f>
        <v>#N/A</v>
      </c>
      <c r="AH254" s="103" t="e">
        <f>T254-HLOOKUP(V254,Minimas!$C$3:$CD$12,8,FALSE)</f>
        <v>#N/A</v>
      </c>
      <c r="AI254" s="103" t="e">
        <f>T254-HLOOKUP(V254,Minimas!$C$3:$CD$12,9,FALSE)</f>
        <v>#N/A</v>
      </c>
      <c r="AJ254" s="103" t="e">
        <f>T254-HLOOKUP(V254,Minimas!$C$3:$CD$12,10,FALSE)</f>
        <v>#N/A</v>
      </c>
      <c r="AK254" s="104" t="str">
        <f t="shared" si="83"/>
        <v xml:space="preserve"> </v>
      </c>
      <c r="AL254" s="105"/>
      <c r="AM254" s="105" t="str">
        <f t="shared" si="84"/>
        <v xml:space="preserve"> </v>
      </c>
      <c r="AN254" s="105" t="str">
        <f t="shared" si="85"/>
        <v xml:space="preserve"> </v>
      </c>
    </row>
    <row r="255" spans="28:40" x14ac:dyDescent="0.2">
      <c r="AB255" s="103" t="e">
        <f>T255-HLOOKUP(V255,Minimas!$C$3:$CD$12,2,FALSE)</f>
        <v>#N/A</v>
      </c>
      <c r="AC255" s="103" t="e">
        <f>T255-HLOOKUP(V255,Minimas!$C$3:$CD$12,3,FALSE)</f>
        <v>#N/A</v>
      </c>
      <c r="AD255" s="103" t="e">
        <f>T255-HLOOKUP(V255,Minimas!$C$3:$CD$12,4,FALSE)</f>
        <v>#N/A</v>
      </c>
      <c r="AE255" s="103" t="e">
        <f>T255-HLOOKUP(V255,Minimas!$C$3:$CD$12,5,FALSE)</f>
        <v>#N/A</v>
      </c>
      <c r="AF255" s="103" t="e">
        <f>T255-HLOOKUP(V255,Minimas!$C$3:$CD$12,6,FALSE)</f>
        <v>#N/A</v>
      </c>
      <c r="AG255" s="103" t="e">
        <f>T255-HLOOKUP(V255,Minimas!$C$3:$CD$12,7,FALSE)</f>
        <v>#N/A</v>
      </c>
      <c r="AH255" s="103" t="e">
        <f>T255-HLOOKUP(V255,Minimas!$C$3:$CD$12,8,FALSE)</f>
        <v>#N/A</v>
      </c>
      <c r="AI255" s="103" t="e">
        <f>T255-HLOOKUP(V255,Minimas!$C$3:$CD$12,9,FALSE)</f>
        <v>#N/A</v>
      </c>
      <c r="AJ255" s="103" t="e">
        <f>T255-HLOOKUP(V255,Minimas!$C$3:$CD$12,10,FALSE)</f>
        <v>#N/A</v>
      </c>
      <c r="AK255" s="104" t="str">
        <f t="shared" si="83"/>
        <v xml:space="preserve"> </v>
      </c>
      <c r="AL255" s="105"/>
      <c r="AM255" s="105" t="str">
        <f t="shared" si="84"/>
        <v xml:space="preserve"> </v>
      </c>
      <c r="AN255" s="105" t="str">
        <f t="shared" si="85"/>
        <v xml:space="preserve"> </v>
      </c>
    </row>
    <row r="256" spans="28:40" x14ac:dyDescent="0.2">
      <c r="AB256" s="103" t="e">
        <f>T256-HLOOKUP(V256,Minimas!$C$3:$CD$12,2,FALSE)</f>
        <v>#N/A</v>
      </c>
      <c r="AC256" s="103" t="e">
        <f>T256-HLOOKUP(V256,Minimas!$C$3:$CD$12,3,FALSE)</f>
        <v>#N/A</v>
      </c>
      <c r="AD256" s="103" t="e">
        <f>T256-HLOOKUP(V256,Minimas!$C$3:$CD$12,4,FALSE)</f>
        <v>#N/A</v>
      </c>
      <c r="AE256" s="103" t="e">
        <f>T256-HLOOKUP(V256,Minimas!$C$3:$CD$12,5,FALSE)</f>
        <v>#N/A</v>
      </c>
      <c r="AF256" s="103" t="e">
        <f>T256-HLOOKUP(V256,Minimas!$C$3:$CD$12,6,FALSE)</f>
        <v>#N/A</v>
      </c>
      <c r="AG256" s="103" t="e">
        <f>T256-HLOOKUP(V256,Minimas!$C$3:$CD$12,7,FALSE)</f>
        <v>#N/A</v>
      </c>
      <c r="AH256" s="103" t="e">
        <f>T256-HLOOKUP(V256,Minimas!$C$3:$CD$12,8,FALSE)</f>
        <v>#N/A</v>
      </c>
      <c r="AI256" s="103" t="e">
        <f>T256-HLOOKUP(V256,Minimas!$C$3:$CD$12,9,FALSE)</f>
        <v>#N/A</v>
      </c>
      <c r="AJ256" s="103" t="e">
        <f>T256-HLOOKUP(V256,Minimas!$C$3:$CD$12,10,FALSE)</f>
        <v>#N/A</v>
      </c>
      <c r="AK256" s="104" t="str">
        <f t="shared" si="83"/>
        <v xml:space="preserve"> </v>
      </c>
      <c r="AL256" s="105"/>
      <c r="AM256" s="105" t="str">
        <f t="shared" si="84"/>
        <v xml:space="preserve"> </v>
      </c>
      <c r="AN256" s="105" t="str">
        <f t="shared" si="85"/>
        <v xml:space="preserve"> </v>
      </c>
    </row>
    <row r="257" spans="28:40" x14ac:dyDescent="0.2">
      <c r="AB257" s="103" t="e">
        <f>T257-HLOOKUP(V257,Minimas!$C$3:$CD$12,2,FALSE)</f>
        <v>#N/A</v>
      </c>
      <c r="AC257" s="103" t="e">
        <f>T257-HLOOKUP(V257,Minimas!$C$3:$CD$12,3,FALSE)</f>
        <v>#N/A</v>
      </c>
      <c r="AD257" s="103" t="e">
        <f>T257-HLOOKUP(V257,Minimas!$C$3:$CD$12,4,FALSE)</f>
        <v>#N/A</v>
      </c>
      <c r="AE257" s="103" t="e">
        <f>T257-HLOOKUP(V257,Minimas!$C$3:$CD$12,5,FALSE)</f>
        <v>#N/A</v>
      </c>
      <c r="AF257" s="103" t="e">
        <f>T257-HLOOKUP(V257,Minimas!$C$3:$CD$12,6,FALSE)</f>
        <v>#N/A</v>
      </c>
      <c r="AG257" s="103" t="e">
        <f>T257-HLOOKUP(V257,Minimas!$C$3:$CD$12,7,FALSE)</f>
        <v>#N/A</v>
      </c>
      <c r="AH257" s="103" t="e">
        <f>T257-HLOOKUP(V257,Minimas!$C$3:$CD$12,8,FALSE)</f>
        <v>#N/A</v>
      </c>
      <c r="AI257" s="103" t="e">
        <f>T257-HLOOKUP(V257,Minimas!$C$3:$CD$12,9,FALSE)</f>
        <v>#N/A</v>
      </c>
      <c r="AJ257" s="103" t="e">
        <f>T257-HLOOKUP(V257,Minimas!$C$3:$CD$12,10,FALSE)</f>
        <v>#N/A</v>
      </c>
      <c r="AK257" s="104" t="str">
        <f t="shared" si="83"/>
        <v xml:space="preserve"> </v>
      </c>
      <c r="AL257" s="105"/>
      <c r="AM257" s="105" t="str">
        <f t="shared" si="84"/>
        <v xml:space="preserve"> </v>
      </c>
      <c r="AN257" s="105" t="str">
        <f t="shared" si="85"/>
        <v xml:space="preserve"> </v>
      </c>
    </row>
    <row r="258" spans="28:40" x14ac:dyDescent="0.2">
      <c r="AB258" s="103" t="e">
        <f>T258-HLOOKUP(V258,Minimas!$C$3:$CD$12,2,FALSE)</f>
        <v>#N/A</v>
      </c>
      <c r="AC258" s="103" t="e">
        <f>T258-HLOOKUP(V258,Minimas!$C$3:$CD$12,3,FALSE)</f>
        <v>#N/A</v>
      </c>
      <c r="AD258" s="103" t="e">
        <f>T258-HLOOKUP(V258,Minimas!$C$3:$CD$12,4,FALSE)</f>
        <v>#N/A</v>
      </c>
      <c r="AE258" s="103" t="e">
        <f>T258-HLOOKUP(V258,Minimas!$C$3:$CD$12,5,FALSE)</f>
        <v>#N/A</v>
      </c>
      <c r="AF258" s="103" t="e">
        <f>T258-HLOOKUP(V258,Minimas!$C$3:$CD$12,6,FALSE)</f>
        <v>#N/A</v>
      </c>
      <c r="AG258" s="103" t="e">
        <f>T258-HLOOKUP(V258,Minimas!$C$3:$CD$12,7,FALSE)</f>
        <v>#N/A</v>
      </c>
      <c r="AH258" s="103" t="e">
        <f>T258-HLOOKUP(V258,Minimas!$C$3:$CD$12,8,FALSE)</f>
        <v>#N/A</v>
      </c>
      <c r="AI258" s="103" t="e">
        <f>T258-HLOOKUP(V258,Minimas!$C$3:$CD$12,9,FALSE)</f>
        <v>#N/A</v>
      </c>
      <c r="AJ258" s="103" t="e">
        <f>T258-HLOOKUP(V258,Minimas!$C$3:$CD$12,10,FALSE)</f>
        <v>#N/A</v>
      </c>
      <c r="AK258" s="104" t="str">
        <f t="shared" si="83"/>
        <v xml:space="preserve"> </v>
      </c>
      <c r="AL258" s="105"/>
      <c r="AM258" s="105" t="str">
        <f t="shared" si="84"/>
        <v xml:space="preserve"> </v>
      </c>
      <c r="AN258" s="105" t="str">
        <f t="shared" si="85"/>
        <v xml:space="preserve"> </v>
      </c>
    </row>
    <row r="259" spans="28:40" x14ac:dyDescent="0.2">
      <c r="AB259" s="103" t="e">
        <f>T259-HLOOKUP(V259,Minimas!$C$3:$CD$12,2,FALSE)</f>
        <v>#N/A</v>
      </c>
      <c r="AC259" s="103" t="e">
        <f>T259-HLOOKUP(V259,Minimas!$C$3:$CD$12,3,FALSE)</f>
        <v>#N/A</v>
      </c>
      <c r="AD259" s="103" t="e">
        <f>T259-HLOOKUP(V259,Minimas!$C$3:$CD$12,4,FALSE)</f>
        <v>#N/A</v>
      </c>
      <c r="AE259" s="103" t="e">
        <f>T259-HLOOKUP(V259,Minimas!$C$3:$CD$12,5,FALSE)</f>
        <v>#N/A</v>
      </c>
      <c r="AF259" s="103" t="e">
        <f>T259-HLOOKUP(V259,Minimas!$C$3:$CD$12,6,FALSE)</f>
        <v>#N/A</v>
      </c>
      <c r="AG259" s="103" t="e">
        <f>T259-HLOOKUP(V259,Minimas!$C$3:$CD$12,7,FALSE)</f>
        <v>#N/A</v>
      </c>
      <c r="AH259" s="103" t="e">
        <f>T259-HLOOKUP(V259,Minimas!$C$3:$CD$12,8,FALSE)</f>
        <v>#N/A</v>
      </c>
      <c r="AI259" s="103" t="e">
        <f>T259-HLOOKUP(V259,Minimas!$C$3:$CD$12,9,FALSE)</f>
        <v>#N/A</v>
      </c>
      <c r="AJ259" s="103" t="e">
        <f>T259-HLOOKUP(V259,Minimas!$C$3:$CD$12,10,FALSE)</f>
        <v>#N/A</v>
      </c>
      <c r="AK259" s="104" t="str">
        <f t="shared" si="83"/>
        <v xml:space="preserve"> </v>
      </c>
      <c r="AL259" s="105"/>
      <c r="AM259" s="105" t="str">
        <f t="shared" si="84"/>
        <v xml:space="preserve"> </v>
      </c>
      <c r="AN259" s="105" t="str">
        <f t="shared" si="85"/>
        <v xml:space="preserve"> </v>
      </c>
    </row>
    <row r="260" spans="28:40" x14ac:dyDescent="0.2">
      <c r="AB260" s="103" t="e">
        <f>T260-HLOOKUP(V260,Minimas!$C$3:$CD$12,2,FALSE)</f>
        <v>#N/A</v>
      </c>
      <c r="AC260" s="103" t="e">
        <f>T260-HLOOKUP(V260,Minimas!$C$3:$CD$12,3,FALSE)</f>
        <v>#N/A</v>
      </c>
      <c r="AD260" s="103" t="e">
        <f>T260-HLOOKUP(V260,Minimas!$C$3:$CD$12,4,FALSE)</f>
        <v>#N/A</v>
      </c>
      <c r="AE260" s="103" t="e">
        <f>T260-HLOOKUP(V260,Minimas!$C$3:$CD$12,5,FALSE)</f>
        <v>#N/A</v>
      </c>
      <c r="AF260" s="103" t="e">
        <f>T260-HLOOKUP(V260,Minimas!$C$3:$CD$12,6,FALSE)</f>
        <v>#N/A</v>
      </c>
      <c r="AG260" s="103" t="e">
        <f>T260-HLOOKUP(V260,Minimas!$C$3:$CD$12,7,FALSE)</f>
        <v>#N/A</v>
      </c>
      <c r="AH260" s="103" t="e">
        <f>T260-HLOOKUP(V260,Minimas!$C$3:$CD$12,8,FALSE)</f>
        <v>#N/A</v>
      </c>
      <c r="AI260" s="103" t="e">
        <f>T260-HLOOKUP(V260,Minimas!$C$3:$CD$12,9,FALSE)</f>
        <v>#N/A</v>
      </c>
      <c r="AJ260" s="103" t="e">
        <f>T260-HLOOKUP(V260,Minimas!$C$3:$CD$12,10,FALSE)</f>
        <v>#N/A</v>
      </c>
      <c r="AK260" s="104" t="str">
        <f t="shared" si="83"/>
        <v xml:space="preserve"> </v>
      </c>
      <c r="AL260" s="105"/>
      <c r="AM260" s="105" t="str">
        <f t="shared" si="84"/>
        <v xml:space="preserve"> </v>
      </c>
      <c r="AN260" s="105" t="str">
        <f t="shared" si="85"/>
        <v xml:space="preserve"> </v>
      </c>
    </row>
    <row r="261" spans="28:40" x14ac:dyDescent="0.2">
      <c r="AB261" s="103" t="e">
        <f>T261-HLOOKUP(V261,Minimas!$C$3:$CD$12,2,FALSE)</f>
        <v>#N/A</v>
      </c>
      <c r="AC261" s="103" t="e">
        <f>T261-HLOOKUP(V261,Minimas!$C$3:$CD$12,3,FALSE)</f>
        <v>#N/A</v>
      </c>
      <c r="AD261" s="103" t="e">
        <f>T261-HLOOKUP(V261,Minimas!$C$3:$CD$12,4,FALSE)</f>
        <v>#N/A</v>
      </c>
      <c r="AE261" s="103" t="e">
        <f>T261-HLOOKUP(V261,Minimas!$C$3:$CD$12,5,FALSE)</f>
        <v>#N/A</v>
      </c>
      <c r="AF261" s="103" t="e">
        <f>T261-HLOOKUP(V261,Minimas!$C$3:$CD$12,6,FALSE)</f>
        <v>#N/A</v>
      </c>
      <c r="AG261" s="103" t="e">
        <f>T261-HLOOKUP(V261,Minimas!$C$3:$CD$12,7,FALSE)</f>
        <v>#N/A</v>
      </c>
      <c r="AH261" s="103" t="e">
        <f>T261-HLOOKUP(V261,Minimas!$C$3:$CD$12,8,FALSE)</f>
        <v>#N/A</v>
      </c>
      <c r="AI261" s="103" t="e">
        <f>T261-HLOOKUP(V261,Minimas!$C$3:$CD$12,9,FALSE)</f>
        <v>#N/A</v>
      </c>
      <c r="AJ261" s="103" t="e">
        <f>T261-HLOOKUP(V261,Minimas!$C$3:$CD$12,10,FALSE)</f>
        <v>#N/A</v>
      </c>
      <c r="AK261" s="104" t="str">
        <f t="shared" si="83"/>
        <v xml:space="preserve"> </v>
      </c>
      <c r="AL261" s="105"/>
      <c r="AM261" s="105" t="str">
        <f t="shared" si="84"/>
        <v xml:space="preserve"> </v>
      </c>
      <c r="AN261" s="105" t="str">
        <f t="shared" si="85"/>
        <v xml:space="preserve"> </v>
      </c>
    </row>
    <row r="262" spans="28:40" x14ac:dyDescent="0.2">
      <c r="AB262" s="103" t="e">
        <f>T262-HLOOKUP(V262,Minimas!$C$3:$CD$12,2,FALSE)</f>
        <v>#N/A</v>
      </c>
      <c r="AC262" s="103" t="e">
        <f>T262-HLOOKUP(V262,Minimas!$C$3:$CD$12,3,FALSE)</f>
        <v>#N/A</v>
      </c>
      <c r="AD262" s="103" t="e">
        <f>T262-HLOOKUP(V262,Minimas!$C$3:$CD$12,4,FALSE)</f>
        <v>#N/A</v>
      </c>
      <c r="AE262" s="103" t="e">
        <f>T262-HLOOKUP(V262,Minimas!$C$3:$CD$12,5,FALSE)</f>
        <v>#N/A</v>
      </c>
      <c r="AF262" s="103" t="e">
        <f>T262-HLOOKUP(V262,Minimas!$C$3:$CD$12,6,FALSE)</f>
        <v>#N/A</v>
      </c>
      <c r="AG262" s="103" t="e">
        <f>T262-HLOOKUP(V262,Minimas!$C$3:$CD$12,7,FALSE)</f>
        <v>#N/A</v>
      </c>
      <c r="AH262" s="103" t="e">
        <f>T262-HLOOKUP(V262,Minimas!$C$3:$CD$12,8,FALSE)</f>
        <v>#N/A</v>
      </c>
      <c r="AI262" s="103" t="e">
        <f>T262-HLOOKUP(V262,Minimas!$C$3:$CD$12,9,FALSE)</f>
        <v>#N/A</v>
      </c>
      <c r="AJ262" s="103" t="e">
        <f>T262-HLOOKUP(V262,Minimas!$C$3:$CD$12,10,FALSE)</f>
        <v>#N/A</v>
      </c>
      <c r="AK262" s="104" t="str">
        <f t="shared" si="83"/>
        <v xml:space="preserve"> </v>
      </c>
      <c r="AL262" s="105"/>
      <c r="AM262" s="105" t="str">
        <f t="shared" si="84"/>
        <v xml:space="preserve"> </v>
      </c>
      <c r="AN262" s="105" t="str">
        <f t="shared" si="85"/>
        <v xml:space="preserve"> </v>
      </c>
    </row>
    <row r="263" spans="28:40" x14ac:dyDescent="0.2">
      <c r="AB263" s="103" t="e">
        <f>T263-HLOOKUP(V263,Minimas!$C$3:$CD$12,2,FALSE)</f>
        <v>#N/A</v>
      </c>
      <c r="AC263" s="103" t="e">
        <f>T263-HLOOKUP(V263,Minimas!$C$3:$CD$12,3,FALSE)</f>
        <v>#N/A</v>
      </c>
      <c r="AD263" s="103" t="e">
        <f>T263-HLOOKUP(V263,Minimas!$C$3:$CD$12,4,FALSE)</f>
        <v>#N/A</v>
      </c>
      <c r="AE263" s="103" t="e">
        <f>T263-HLOOKUP(V263,Minimas!$C$3:$CD$12,5,FALSE)</f>
        <v>#N/A</v>
      </c>
      <c r="AF263" s="103" t="e">
        <f>T263-HLOOKUP(V263,Minimas!$C$3:$CD$12,6,FALSE)</f>
        <v>#N/A</v>
      </c>
      <c r="AG263" s="103" t="e">
        <f>T263-HLOOKUP(V263,Minimas!$C$3:$CD$12,7,FALSE)</f>
        <v>#N/A</v>
      </c>
      <c r="AH263" s="103" t="e">
        <f>T263-HLOOKUP(V263,Minimas!$C$3:$CD$12,8,FALSE)</f>
        <v>#N/A</v>
      </c>
      <c r="AI263" s="103" t="e">
        <f>T263-HLOOKUP(V263,Minimas!$C$3:$CD$12,9,FALSE)</f>
        <v>#N/A</v>
      </c>
      <c r="AJ263" s="103" t="e">
        <f>T263-HLOOKUP(V263,Minimas!$C$3:$CD$12,10,FALSE)</f>
        <v>#N/A</v>
      </c>
      <c r="AK263" s="104" t="str">
        <f t="shared" si="83"/>
        <v xml:space="preserve"> </v>
      </c>
      <c r="AL263" s="105"/>
      <c r="AM263" s="105" t="str">
        <f t="shared" si="84"/>
        <v xml:space="preserve"> </v>
      </c>
      <c r="AN263" s="105" t="str">
        <f t="shared" si="85"/>
        <v xml:space="preserve"> </v>
      </c>
    </row>
    <row r="264" spans="28:40" x14ac:dyDescent="0.2">
      <c r="AB264" s="103" t="e">
        <f>T264-HLOOKUP(V264,Minimas!$C$3:$CD$12,2,FALSE)</f>
        <v>#N/A</v>
      </c>
      <c r="AC264" s="103" t="e">
        <f>T264-HLOOKUP(V264,Minimas!$C$3:$CD$12,3,FALSE)</f>
        <v>#N/A</v>
      </c>
      <c r="AD264" s="103" t="e">
        <f>T264-HLOOKUP(V264,Minimas!$C$3:$CD$12,4,FALSE)</f>
        <v>#N/A</v>
      </c>
      <c r="AE264" s="103" t="e">
        <f>T264-HLOOKUP(V264,Minimas!$C$3:$CD$12,5,FALSE)</f>
        <v>#N/A</v>
      </c>
      <c r="AF264" s="103" t="e">
        <f>T264-HLOOKUP(V264,Minimas!$C$3:$CD$12,6,FALSE)</f>
        <v>#N/A</v>
      </c>
      <c r="AG264" s="103" t="e">
        <f>T264-HLOOKUP(V264,Minimas!$C$3:$CD$12,7,FALSE)</f>
        <v>#N/A</v>
      </c>
      <c r="AH264" s="103" t="e">
        <f>T264-HLOOKUP(V264,Minimas!$C$3:$CD$12,8,FALSE)</f>
        <v>#N/A</v>
      </c>
      <c r="AI264" s="103" t="e">
        <f>T264-HLOOKUP(V264,Minimas!$C$3:$CD$12,9,FALSE)</f>
        <v>#N/A</v>
      </c>
      <c r="AJ264" s="103" t="e">
        <f>T264-HLOOKUP(V264,Minimas!$C$3:$CD$12,10,FALSE)</f>
        <v>#N/A</v>
      </c>
      <c r="AK264" s="104" t="str">
        <f t="shared" si="83"/>
        <v xml:space="preserve"> </v>
      </c>
      <c r="AL264" s="105"/>
      <c r="AM264" s="105" t="str">
        <f t="shared" si="84"/>
        <v xml:space="preserve"> </v>
      </c>
      <c r="AN264" s="105" t="str">
        <f t="shared" si="85"/>
        <v xml:space="preserve"> </v>
      </c>
    </row>
    <row r="265" spans="28:40" x14ac:dyDescent="0.2">
      <c r="AB265" s="103" t="e">
        <f>T265-HLOOKUP(V265,Minimas!$C$3:$CD$12,2,FALSE)</f>
        <v>#N/A</v>
      </c>
      <c r="AC265" s="103" t="e">
        <f>T265-HLOOKUP(V265,Minimas!$C$3:$CD$12,3,FALSE)</f>
        <v>#N/A</v>
      </c>
      <c r="AD265" s="103" t="e">
        <f>T265-HLOOKUP(V265,Minimas!$C$3:$CD$12,4,FALSE)</f>
        <v>#N/A</v>
      </c>
      <c r="AE265" s="103" t="e">
        <f>T265-HLOOKUP(V265,Minimas!$C$3:$CD$12,5,FALSE)</f>
        <v>#N/A</v>
      </c>
      <c r="AF265" s="103" t="e">
        <f>T265-HLOOKUP(V265,Minimas!$C$3:$CD$12,6,FALSE)</f>
        <v>#N/A</v>
      </c>
      <c r="AG265" s="103" t="e">
        <f>T265-HLOOKUP(V265,Minimas!$C$3:$CD$12,7,FALSE)</f>
        <v>#N/A</v>
      </c>
      <c r="AH265" s="103" t="e">
        <f>T265-HLOOKUP(V265,Minimas!$C$3:$CD$12,8,FALSE)</f>
        <v>#N/A</v>
      </c>
      <c r="AI265" s="103" t="e">
        <f>T265-HLOOKUP(V265,Minimas!$C$3:$CD$12,9,FALSE)</f>
        <v>#N/A</v>
      </c>
      <c r="AJ265" s="103" t="e">
        <f>T265-HLOOKUP(V265,Minimas!$C$3:$CD$12,10,FALSE)</f>
        <v>#N/A</v>
      </c>
      <c r="AK265" s="104" t="str">
        <f t="shared" si="83"/>
        <v xml:space="preserve"> </v>
      </c>
      <c r="AL265" s="105"/>
      <c r="AM265" s="105" t="str">
        <f t="shared" si="84"/>
        <v xml:space="preserve"> </v>
      </c>
      <c r="AN265" s="105" t="str">
        <f t="shared" si="85"/>
        <v xml:space="preserve"> </v>
      </c>
    </row>
    <row r="266" spans="28:40" x14ac:dyDescent="0.2">
      <c r="AB266" s="103" t="e">
        <f>T266-HLOOKUP(V266,Minimas!$C$3:$CD$12,2,FALSE)</f>
        <v>#N/A</v>
      </c>
      <c r="AC266" s="103" t="e">
        <f>T266-HLOOKUP(V266,Minimas!$C$3:$CD$12,3,FALSE)</f>
        <v>#N/A</v>
      </c>
      <c r="AD266" s="103" t="e">
        <f>T266-HLOOKUP(V266,Minimas!$C$3:$CD$12,4,FALSE)</f>
        <v>#N/A</v>
      </c>
      <c r="AE266" s="103" t="e">
        <f>T266-HLOOKUP(V266,Minimas!$C$3:$CD$12,5,FALSE)</f>
        <v>#N/A</v>
      </c>
      <c r="AF266" s="103" t="e">
        <f>T266-HLOOKUP(V266,Minimas!$C$3:$CD$12,6,FALSE)</f>
        <v>#N/A</v>
      </c>
      <c r="AG266" s="103" t="e">
        <f>T266-HLOOKUP(V266,Minimas!$C$3:$CD$12,7,FALSE)</f>
        <v>#N/A</v>
      </c>
      <c r="AH266" s="103" t="e">
        <f>T266-HLOOKUP(V266,Minimas!$C$3:$CD$12,8,FALSE)</f>
        <v>#N/A</v>
      </c>
      <c r="AI266" s="103" t="e">
        <f>T266-HLOOKUP(V266,Minimas!$C$3:$CD$12,9,FALSE)</f>
        <v>#N/A</v>
      </c>
      <c r="AJ266" s="103" t="e">
        <f>T266-HLOOKUP(V266,Minimas!$C$3:$CD$12,10,FALSE)</f>
        <v>#N/A</v>
      </c>
      <c r="AK266" s="104" t="str">
        <f t="shared" si="83"/>
        <v xml:space="preserve"> </v>
      </c>
      <c r="AL266" s="105"/>
      <c r="AM266" s="105" t="str">
        <f t="shared" si="84"/>
        <v xml:space="preserve"> </v>
      </c>
      <c r="AN266" s="105" t="str">
        <f t="shared" si="85"/>
        <v xml:space="preserve"> </v>
      </c>
    </row>
    <row r="267" spans="28:40" x14ac:dyDescent="0.2">
      <c r="AB267" s="103" t="e">
        <f>T267-HLOOKUP(V267,Minimas!$C$3:$CD$12,2,FALSE)</f>
        <v>#N/A</v>
      </c>
      <c r="AC267" s="103" t="e">
        <f>T267-HLOOKUP(V267,Minimas!$C$3:$CD$12,3,FALSE)</f>
        <v>#N/A</v>
      </c>
      <c r="AD267" s="103" t="e">
        <f>T267-HLOOKUP(V267,Minimas!$C$3:$CD$12,4,FALSE)</f>
        <v>#N/A</v>
      </c>
      <c r="AE267" s="103" t="e">
        <f>T267-HLOOKUP(V267,Minimas!$C$3:$CD$12,5,FALSE)</f>
        <v>#N/A</v>
      </c>
      <c r="AF267" s="103" t="e">
        <f>T267-HLOOKUP(V267,Minimas!$C$3:$CD$12,6,FALSE)</f>
        <v>#N/A</v>
      </c>
      <c r="AG267" s="103" t="e">
        <f>T267-HLOOKUP(V267,Minimas!$C$3:$CD$12,7,FALSE)</f>
        <v>#N/A</v>
      </c>
      <c r="AH267" s="103" t="e">
        <f>T267-HLOOKUP(V267,Minimas!$C$3:$CD$12,8,FALSE)</f>
        <v>#N/A</v>
      </c>
      <c r="AI267" s="103" t="e">
        <f>T267-HLOOKUP(V267,Minimas!$C$3:$CD$12,9,FALSE)</f>
        <v>#N/A</v>
      </c>
      <c r="AJ267" s="103" t="e">
        <f>T267-HLOOKUP(V267,Minimas!$C$3:$CD$12,10,FALSE)</f>
        <v>#N/A</v>
      </c>
      <c r="AK267" s="104" t="str">
        <f t="shared" si="83"/>
        <v xml:space="preserve"> </v>
      </c>
      <c r="AL267" s="105"/>
      <c r="AM267" s="105" t="str">
        <f t="shared" si="84"/>
        <v xml:space="preserve"> </v>
      </c>
      <c r="AN267" s="105" t="str">
        <f t="shared" si="85"/>
        <v xml:space="preserve"> </v>
      </c>
    </row>
    <row r="268" spans="28:40" x14ac:dyDescent="0.2">
      <c r="AB268" s="103" t="e">
        <f>T268-HLOOKUP(V268,Minimas!$C$3:$CD$12,2,FALSE)</f>
        <v>#N/A</v>
      </c>
      <c r="AC268" s="103" t="e">
        <f>T268-HLOOKUP(V268,Minimas!$C$3:$CD$12,3,FALSE)</f>
        <v>#N/A</v>
      </c>
      <c r="AD268" s="103" t="e">
        <f>T268-HLOOKUP(V268,Minimas!$C$3:$CD$12,4,FALSE)</f>
        <v>#N/A</v>
      </c>
      <c r="AE268" s="103" t="e">
        <f>T268-HLOOKUP(V268,Minimas!$C$3:$CD$12,5,FALSE)</f>
        <v>#N/A</v>
      </c>
      <c r="AF268" s="103" t="e">
        <f>T268-HLOOKUP(V268,Minimas!$C$3:$CD$12,6,FALSE)</f>
        <v>#N/A</v>
      </c>
      <c r="AG268" s="103" t="e">
        <f>T268-HLOOKUP(V268,Minimas!$C$3:$CD$12,7,FALSE)</f>
        <v>#N/A</v>
      </c>
      <c r="AH268" s="103" t="e">
        <f>T268-HLOOKUP(V268,Minimas!$C$3:$CD$12,8,FALSE)</f>
        <v>#N/A</v>
      </c>
      <c r="AI268" s="103" t="e">
        <f>T268-HLOOKUP(V268,Minimas!$C$3:$CD$12,9,FALSE)</f>
        <v>#N/A</v>
      </c>
      <c r="AJ268" s="103" t="e">
        <f>T268-HLOOKUP(V268,Minimas!$C$3:$CD$12,10,FALSE)</f>
        <v>#N/A</v>
      </c>
      <c r="AK268" s="104" t="str">
        <f t="shared" si="83"/>
        <v xml:space="preserve"> </v>
      </c>
      <c r="AL268" s="105"/>
      <c r="AM268" s="105" t="str">
        <f t="shared" si="84"/>
        <v xml:space="preserve"> </v>
      </c>
      <c r="AN268" s="105" t="str">
        <f t="shared" si="85"/>
        <v xml:space="preserve"> </v>
      </c>
    </row>
    <row r="269" spans="28:40" x14ac:dyDescent="0.2">
      <c r="AB269" s="103" t="e">
        <f>T269-HLOOKUP(V269,Minimas!$C$3:$CD$12,2,FALSE)</f>
        <v>#N/A</v>
      </c>
      <c r="AC269" s="103" t="e">
        <f>T269-HLOOKUP(V269,Minimas!$C$3:$CD$12,3,FALSE)</f>
        <v>#N/A</v>
      </c>
      <c r="AD269" s="103" t="e">
        <f>T269-HLOOKUP(V269,Minimas!$C$3:$CD$12,4,FALSE)</f>
        <v>#N/A</v>
      </c>
      <c r="AE269" s="103" t="e">
        <f>T269-HLOOKUP(V269,Minimas!$C$3:$CD$12,5,FALSE)</f>
        <v>#N/A</v>
      </c>
      <c r="AF269" s="103" t="e">
        <f>T269-HLOOKUP(V269,Minimas!$C$3:$CD$12,6,FALSE)</f>
        <v>#N/A</v>
      </c>
      <c r="AG269" s="103" t="e">
        <f>T269-HLOOKUP(V269,Minimas!$C$3:$CD$12,7,FALSE)</f>
        <v>#N/A</v>
      </c>
      <c r="AH269" s="103" t="e">
        <f>T269-HLOOKUP(V269,Minimas!$C$3:$CD$12,8,FALSE)</f>
        <v>#N/A</v>
      </c>
      <c r="AI269" s="103" t="e">
        <f>T269-HLOOKUP(V269,Minimas!$C$3:$CD$12,9,FALSE)</f>
        <v>#N/A</v>
      </c>
      <c r="AJ269" s="103" t="e">
        <f>T269-HLOOKUP(V269,Minimas!$C$3:$CD$12,10,FALSE)</f>
        <v>#N/A</v>
      </c>
      <c r="AK269" s="104" t="str">
        <f t="shared" si="83"/>
        <v xml:space="preserve"> </v>
      </c>
      <c r="AL269" s="105"/>
      <c r="AM269" s="105" t="str">
        <f t="shared" si="84"/>
        <v xml:space="preserve"> </v>
      </c>
      <c r="AN269" s="105" t="str">
        <f t="shared" si="85"/>
        <v xml:space="preserve"> </v>
      </c>
    </row>
    <row r="270" spans="28:40" x14ac:dyDescent="0.2">
      <c r="AB270" s="103" t="e">
        <f>T270-HLOOKUP(V270,Minimas!$C$3:$CD$12,2,FALSE)</f>
        <v>#N/A</v>
      </c>
      <c r="AC270" s="103" t="e">
        <f>T270-HLOOKUP(V270,Minimas!$C$3:$CD$12,3,FALSE)</f>
        <v>#N/A</v>
      </c>
      <c r="AD270" s="103" t="e">
        <f>T270-HLOOKUP(V270,Minimas!$C$3:$CD$12,4,FALSE)</f>
        <v>#N/A</v>
      </c>
      <c r="AE270" s="103" t="e">
        <f>T270-HLOOKUP(V270,Minimas!$C$3:$CD$12,5,FALSE)</f>
        <v>#N/A</v>
      </c>
      <c r="AF270" s="103" t="e">
        <f>T270-HLOOKUP(V270,Minimas!$C$3:$CD$12,6,FALSE)</f>
        <v>#N/A</v>
      </c>
      <c r="AG270" s="103" t="e">
        <f>T270-HLOOKUP(V270,Minimas!$C$3:$CD$12,7,FALSE)</f>
        <v>#N/A</v>
      </c>
      <c r="AH270" s="103" t="e">
        <f>T270-HLOOKUP(V270,Minimas!$C$3:$CD$12,8,FALSE)</f>
        <v>#N/A</v>
      </c>
      <c r="AI270" s="103" t="e">
        <f>T270-HLOOKUP(V270,Minimas!$C$3:$CD$12,9,FALSE)</f>
        <v>#N/A</v>
      </c>
      <c r="AJ270" s="103" t="e">
        <f>T270-HLOOKUP(V270,Minimas!$C$3:$CD$12,10,FALSE)</f>
        <v>#N/A</v>
      </c>
      <c r="AK270" s="104" t="str">
        <f t="shared" si="83"/>
        <v xml:space="preserve"> </v>
      </c>
      <c r="AL270" s="105"/>
      <c r="AM270" s="105" t="str">
        <f t="shared" si="84"/>
        <v xml:space="preserve"> </v>
      </c>
      <c r="AN270" s="105" t="str">
        <f t="shared" si="85"/>
        <v xml:space="preserve"> </v>
      </c>
    </row>
    <row r="271" spans="28:40" x14ac:dyDescent="0.2">
      <c r="AB271" s="103" t="e">
        <f>T271-HLOOKUP(V271,Minimas!$C$3:$CD$12,2,FALSE)</f>
        <v>#N/A</v>
      </c>
      <c r="AC271" s="103" t="e">
        <f>T271-HLOOKUP(V271,Minimas!$C$3:$CD$12,3,FALSE)</f>
        <v>#N/A</v>
      </c>
      <c r="AD271" s="103" t="e">
        <f>T271-HLOOKUP(V271,Minimas!$C$3:$CD$12,4,FALSE)</f>
        <v>#N/A</v>
      </c>
      <c r="AE271" s="103" t="e">
        <f>T271-HLOOKUP(V271,Minimas!$C$3:$CD$12,5,FALSE)</f>
        <v>#N/A</v>
      </c>
      <c r="AF271" s="103" t="e">
        <f>T271-HLOOKUP(V271,Minimas!$C$3:$CD$12,6,FALSE)</f>
        <v>#N/A</v>
      </c>
      <c r="AG271" s="103" t="e">
        <f>T271-HLOOKUP(V271,Minimas!$C$3:$CD$12,7,FALSE)</f>
        <v>#N/A</v>
      </c>
      <c r="AH271" s="103" t="e">
        <f>T271-HLOOKUP(V271,Minimas!$C$3:$CD$12,8,FALSE)</f>
        <v>#N/A</v>
      </c>
      <c r="AI271" s="103" t="e">
        <f>T271-HLOOKUP(V271,Minimas!$C$3:$CD$12,9,FALSE)</f>
        <v>#N/A</v>
      </c>
      <c r="AJ271" s="103" t="e">
        <f>T271-HLOOKUP(V271,Minimas!$C$3:$CD$12,10,FALSE)</f>
        <v>#N/A</v>
      </c>
      <c r="AK271" s="104" t="str">
        <f t="shared" si="83"/>
        <v xml:space="preserve"> </v>
      </c>
      <c r="AL271" s="105"/>
      <c r="AM271" s="105" t="str">
        <f t="shared" si="84"/>
        <v xml:space="preserve"> </v>
      </c>
      <c r="AN271" s="105" t="str">
        <f t="shared" si="85"/>
        <v xml:space="preserve"> </v>
      </c>
    </row>
    <row r="272" spans="28:40" x14ac:dyDescent="0.2">
      <c r="AB272" s="103" t="e">
        <f>T272-HLOOKUP(V272,Minimas!$C$3:$CD$12,2,FALSE)</f>
        <v>#N/A</v>
      </c>
      <c r="AC272" s="103" t="e">
        <f>T272-HLOOKUP(V272,Minimas!$C$3:$CD$12,3,FALSE)</f>
        <v>#N/A</v>
      </c>
      <c r="AD272" s="103" t="e">
        <f>T272-HLOOKUP(V272,Minimas!$C$3:$CD$12,4,FALSE)</f>
        <v>#N/A</v>
      </c>
      <c r="AE272" s="103" t="e">
        <f>T272-HLOOKUP(V272,Minimas!$C$3:$CD$12,5,FALSE)</f>
        <v>#N/A</v>
      </c>
      <c r="AF272" s="103" t="e">
        <f>T272-HLOOKUP(V272,Minimas!$C$3:$CD$12,6,FALSE)</f>
        <v>#N/A</v>
      </c>
      <c r="AG272" s="103" t="e">
        <f>T272-HLOOKUP(V272,Minimas!$C$3:$CD$12,7,FALSE)</f>
        <v>#N/A</v>
      </c>
      <c r="AH272" s="103" t="e">
        <f>T272-HLOOKUP(V272,Minimas!$C$3:$CD$12,8,FALSE)</f>
        <v>#N/A</v>
      </c>
      <c r="AI272" s="103" t="e">
        <f>T272-HLOOKUP(V272,Minimas!$C$3:$CD$12,9,FALSE)</f>
        <v>#N/A</v>
      </c>
      <c r="AJ272" s="103" t="e">
        <f>T272-HLOOKUP(V272,Minimas!$C$3:$CD$12,10,FALSE)</f>
        <v>#N/A</v>
      </c>
      <c r="AK272" s="104" t="str">
        <f t="shared" si="83"/>
        <v xml:space="preserve"> </v>
      </c>
      <c r="AL272" s="105"/>
      <c r="AM272" s="105" t="str">
        <f t="shared" si="84"/>
        <v xml:space="preserve"> </v>
      </c>
      <c r="AN272" s="105" t="str">
        <f t="shared" si="85"/>
        <v xml:space="preserve"> </v>
      </c>
    </row>
    <row r="273" spans="28:40" x14ac:dyDescent="0.2">
      <c r="AB273" s="103" t="e">
        <f>T273-HLOOKUP(V273,Minimas!$C$3:$CD$12,2,FALSE)</f>
        <v>#N/A</v>
      </c>
      <c r="AC273" s="103" t="e">
        <f>T273-HLOOKUP(V273,Minimas!$C$3:$CD$12,3,FALSE)</f>
        <v>#N/A</v>
      </c>
      <c r="AD273" s="103" t="e">
        <f>T273-HLOOKUP(V273,Minimas!$C$3:$CD$12,4,FALSE)</f>
        <v>#N/A</v>
      </c>
      <c r="AE273" s="103" t="e">
        <f>T273-HLOOKUP(V273,Minimas!$C$3:$CD$12,5,FALSE)</f>
        <v>#N/A</v>
      </c>
      <c r="AF273" s="103" t="e">
        <f>T273-HLOOKUP(V273,Minimas!$C$3:$CD$12,6,FALSE)</f>
        <v>#N/A</v>
      </c>
      <c r="AG273" s="103" t="e">
        <f>T273-HLOOKUP(V273,Minimas!$C$3:$CD$12,7,FALSE)</f>
        <v>#N/A</v>
      </c>
      <c r="AH273" s="103" t="e">
        <f>T273-HLOOKUP(V273,Minimas!$C$3:$CD$12,8,FALSE)</f>
        <v>#N/A</v>
      </c>
      <c r="AI273" s="103" t="e">
        <f>T273-HLOOKUP(V273,Minimas!$C$3:$CD$12,9,FALSE)</f>
        <v>#N/A</v>
      </c>
      <c r="AJ273" s="103" t="e">
        <f>T273-HLOOKUP(V273,Minimas!$C$3:$CD$12,10,FALSE)</f>
        <v>#N/A</v>
      </c>
      <c r="AK273" s="104" t="str">
        <f t="shared" si="83"/>
        <v xml:space="preserve"> </v>
      </c>
      <c r="AL273" s="105"/>
      <c r="AM273" s="105" t="str">
        <f t="shared" si="84"/>
        <v xml:space="preserve"> </v>
      </c>
      <c r="AN273" s="105" t="str">
        <f t="shared" si="85"/>
        <v xml:space="preserve"> </v>
      </c>
    </row>
    <row r="274" spans="28:40" x14ac:dyDescent="0.2">
      <c r="AB274" s="103" t="e">
        <f>T274-HLOOKUP(V274,Minimas!$C$3:$CD$12,2,FALSE)</f>
        <v>#N/A</v>
      </c>
      <c r="AC274" s="103" t="e">
        <f>T274-HLOOKUP(V274,Minimas!$C$3:$CD$12,3,FALSE)</f>
        <v>#N/A</v>
      </c>
      <c r="AD274" s="103" t="e">
        <f>T274-HLOOKUP(V274,Minimas!$C$3:$CD$12,4,FALSE)</f>
        <v>#N/A</v>
      </c>
      <c r="AE274" s="103" t="e">
        <f>T274-HLOOKUP(V274,Minimas!$C$3:$CD$12,5,FALSE)</f>
        <v>#N/A</v>
      </c>
      <c r="AF274" s="103" t="e">
        <f>T274-HLOOKUP(V274,Minimas!$C$3:$CD$12,6,FALSE)</f>
        <v>#N/A</v>
      </c>
      <c r="AG274" s="103" t="e">
        <f>T274-HLOOKUP(V274,Minimas!$C$3:$CD$12,7,FALSE)</f>
        <v>#N/A</v>
      </c>
      <c r="AH274" s="103" t="e">
        <f>T274-HLOOKUP(V274,Minimas!$C$3:$CD$12,8,FALSE)</f>
        <v>#N/A</v>
      </c>
      <c r="AI274" s="103" t="e">
        <f>T274-HLOOKUP(V274,Minimas!$C$3:$CD$12,9,FALSE)</f>
        <v>#N/A</v>
      </c>
      <c r="AJ274" s="103" t="e">
        <f>T274-HLOOKUP(V274,Minimas!$C$3:$CD$12,10,FALSE)</f>
        <v>#N/A</v>
      </c>
      <c r="AK274" s="104" t="str">
        <f t="shared" si="83"/>
        <v xml:space="preserve"> </v>
      </c>
      <c r="AL274" s="105"/>
      <c r="AM274" s="105" t="str">
        <f t="shared" si="84"/>
        <v xml:space="preserve"> </v>
      </c>
      <c r="AN274" s="105" t="str">
        <f t="shared" si="85"/>
        <v xml:space="preserve"> </v>
      </c>
    </row>
    <row r="275" spans="28:40" x14ac:dyDescent="0.2">
      <c r="AB275" s="103" t="e">
        <f>T275-HLOOKUP(V275,Minimas!$C$3:$CD$12,2,FALSE)</f>
        <v>#N/A</v>
      </c>
      <c r="AC275" s="103" t="e">
        <f>T275-HLOOKUP(V275,Minimas!$C$3:$CD$12,3,FALSE)</f>
        <v>#N/A</v>
      </c>
      <c r="AD275" s="103" t="e">
        <f>T275-HLOOKUP(V275,Minimas!$C$3:$CD$12,4,FALSE)</f>
        <v>#N/A</v>
      </c>
      <c r="AE275" s="103" t="e">
        <f>T275-HLOOKUP(V275,Minimas!$C$3:$CD$12,5,FALSE)</f>
        <v>#N/A</v>
      </c>
      <c r="AF275" s="103" t="e">
        <f>T275-HLOOKUP(V275,Minimas!$C$3:$CD$12,6,FALSE)</f>
        <v>#N/A</v>
      </c>
      <c r="AG275" s="103" t="e">
        <f>T275-HLOOKUP(V275,Minimas!$C$3:$CD$12,7,FALSE)</f>
        <v>#N/A</v>
      </c>
      <c r="AH275" s="103" t="e">
        <f>T275-HLOOKUP(V275,Minimas!$C$3:$CD$12,8,FALSE)</f>
        <v>#N/A</v>
      </c>
      <c r="AI275" s="103" t="e">
        <f>T275-HLOOKUP(V275,Minimas!$C$3:$CD$12,9,FALSE)</f>
        <v>#N/A</v>
      </c>
      <c r="AJ275" s="103" t="e">
        <f>T275-HLOOKUP(V275,Minimas!$C$3:$CD$12,10,FALSE)</f>
        <v>#N/A</v>
      </c>
      <c r="AK275" s="104" t="str">
        <f t="shared" si="83"/>
        <v xml:space="preserve"> </v>
      </c>
      <c r="AL275" s="105"/>
      <c r="AM275" s="105" t="str">
        <f t="shared" si="84"/>
        <v xml:space="preserve"> </v>
      </c>
      <c r="AN275" s="105" t="str">
        <f t="shared" si="85"/>
        <v xml:space="preserve"> </v>
      </c>
    </row>
    <row r="276" spans="28:40" x14ac:dyDescent="0.2">
      <c r="AB276" s="103" t="e">
        <f>T276-HLOOKUP(V276,Minimas!$C$3:$CD$12,2,FALSE)</f>
        <v>#N/A</v>
      </c>
      <c r="AC276" s="103" t="e">
        <f>T276-HLOOKUP(V276,Minimas!$C$3:$CD$12,3,FALSE)</f>
        <v>#N/A</v>
      </c>
      <c r="AD276" s="103" t="e">
        <f>T276-HLOOKUP(V276,Minimas!$C$3:$CD$12,4,FALSE)</f>
        <v>#N/A</v>
      </c>
      <c r="AE276" s="103" t="e">
        <f>T276-HLOOKUP(V276,Minimas!$C$3:$CD$12,5,FALSE)</f>
        <v>#N/A</v>
      </c>
      <c r="AF276" s="103" t="e">
        <f>T276-HLOOKUP(V276,Minimas!$C$3:$CD$12,6,FALSE)</f>
        <v>#N/A</v>
      </c>
      <c r="AG276" s="103" t="e">
        <f>T276-HLOOKUP(V276,Minimas!$C$3:$CD$12,7,FALSE)</f>
        <v>#N/A</v>
      </c>
      <c r="AH276" s="103" t="e">
        <f>T276-HLOOKUP(V276,Minimas!$C$3:$CD$12,8,FALSE)</f>
        <v>#N/A</v>
      </c>
      <c r="AI276" s="103" t="e">
        <f>T276-HLOOKUP(V276,Minimas!$C$3:$CD$12,9,FALSE)</f>
        <v>#N/A</v>
      </c>
      <c r="AJ276" s="103" t="e">
        <f>T276-HLOOKUP(V276,Minimas!$C$3:$CD$12,10,FALSE)</f>
        <v>#N/A</v>
      </c>
      <c r="AK276" s="104" t="str">
        <f t="shared" si="83"/>
        <v xml:space="preserve"> </v>
      </c>
      <c r="AL276" s="105"/>
      <c r="AM276" s="105" t="str">
        <f t="shared" si="84"/>
        <v xml:space="preserve"> </v>
      </c>
      <c r="AN276" s="105" t="str">
        <f t="shared" si="85"/>
        <v xml:space="preserve"> </v>
      </c>
    </row>
    <row r="277" spans="28:40" x14ac:dyDescent="0.2">
      <c r="AB277" s="103" t="e">
        <f>T277-HLOOKUP(V277,Minimas!$C$3:$CD$12,2,FALSE)</f>
        <v>#N/A</v>
      </c>
      <c r="AC277" s="103" t="e">
        <f>T277-HLOOKUP(V277,Minimas!$C$3:$CD$12,3,FALSE)</f>
        <v>#N/A</v>
      </c>
      <c r="AD277" s="103" t="e">
        <f>T277-HLOOKUP(V277,Minimas!$C$3:$CD$12,4,FALSE)</f>
        <v>#N/A</v>
      </c>
      <c r="AE277" s="103" t="e">
        <f>T277-HLOOKUP(V277,Minimas!$C$3:$CD$12,5,FALSE)</f>
        <v>#N/A</v>
      </c>
      <c r="AF277" s="103" t="e">
        <f>T277-HLOOKUP(V277,Minimas!$C$3:$CD$12,6,FALSE)</f>
        <v>#N/A</v>
      </c>
      <c r="AG277" s="103" t="e">
        <f>T277-HLOOKUP(V277,Minimas!$C$3:$CD$12,7,FALSE)</f>
        <v>#N/A</v>
      </c>
      <c r="AH277" s="103" t="e">
        <f>T277-HLOOKUP(V277,Minimas!$C$3:$CD$12,8,FALSE)</f>
        <v>#N/A</v>
      </c>
      <c r="AI277" s="103" t="e">
        <f>T277-HLOOKUP(V277,Minimas!$C$3:$CD$12,9,FALSE)</f>
        <v>#N/A</v>
      </c>
      <c r="AJ277" s="103" t="e">
        <f>T277-HLOOKUP(V277,Minimas!$C$3:$CD$12,10,FALSE)</f>
        <v>#N/A</v>
      </c>
      <c r="AK277" s="104" t="str">
        <f t="shared" si="83"/>
        <v xml:space="preserve"> </v>
      </c>
      <c r="AL277" s="105"/>
      <c r="AM277" s="105" t="str">
        <f t="shared" si="84"/>
        <v xml:space="preserve"> </v>
      </c>
      <c r="AN277" s="105" t="str">
        <f t="shared" si="85"/>
        <v xml:space="preserve"> </v>
      </c>
    </row>
    <row r="278" spans="28:40" x14ac:dyDescent="0.2">
      <c r="AB278" s="103" t="e">
        <f>T278-HLOOKUP(V278,Minimas!$C$3:$CD$12,2,FALSE)</f>
        <v>#N/A</v>
      </c>
      <c r="AC278" s="103" t="e">
        <f>T278-HLOOKUP(V278,Minimas!$C$3:$CD$12,3,FALSE)</f>
        <v>#N/A</v>
      </c>
      <c r="AD278" s="103" t="e">
        <f>T278-HLOOKUP(V278,Minimas!$C$3:$CD$12,4,FALSE)</f>
        <v>#N/A</v>
      </c>
      <c r="AE278" s="103" t="e">
        <f>T278-HLOOKUP(V278,Minimas!$C$3:$CD$12,5,FALSE)</f>
        <v>#N/A</v>
      </c>
      <c r="AF278" s="103" t="e">
        <f>T278-HLOOKUP(V278,Minimas!$C$3:$CD$12,6,FALSE)</f>
        <v>#N/A</v>
      </c>
      <c r="AG278" s="103" t="e">
        <f>T278-HLOOKUP(V278,Minimas!$C$3:$CD$12,7,FALSE)</f>
        <v>#N/A</v>
      </c>
      <c r="AH278" s="103" t="e">
        <f>T278-HLOOKUP(V278,Minimas!$C$3:$CD$12,8,FALSE)</f>
        <v>#N/A</v>
      </c>
      <c r="AI278" s="103" t="e">
        <f>T278-HLOOKUP(V278,Minimas!$C$3:$CD$12,9,FALSE)</f>
        <v>#N/A</v>
      </c>
      <c r="AJ278" s="103" t="e">
        <f>T278-HLOOKUP(V278,Minimas!$C$3:$CD$12,10,FALSE)</f>
        <v>#N/A</v>
      </c>
      <c r="AK278" s="104" t="str">
        <f t="shared" si="83"/>
        <v xml:space="preserve"> </v>
      </c>
      <c r="AL278" s="105"/>
      <c r="AM278" s="105" t="str">
        <f t="shared" si="84"/>
        <v xml:space="preserve"> </v>
      </c>
      <c r="AN278" s="105" t="str">
        <f t="shared" si="85"/>
        <v xml:space="preserve"> </v>
      </c>
    </row>
    <row r="279" spans="28:40" x14ac:dyDescent="0.2">
      <c r="AB279" s="103" t="e">
        <f>T279-HLOOKUP(V279,Minimas!$C$3:$CD$12,2,FALSE)</f>
        <v>#N/A</v>
      </c>
      <c r="AC279" s="103" t="e">
        <f>T279-HLOOKUP(V279,Minimas!$C$3:$CD$12,3,FALSE)</f>
        <v>#N/A</v>
      </c>
      <c r="AD279" s="103" t="e">
        <f>T279-HLOOKUP(V279,Minimas!$C$3:$CD$12,4,FALSE)</f>
        <v>#N/A</v>
      </c>
      <c r="AE279" s="103" t="e">
        <f>T279-HLOOKUP(V279,Minimas!$C$3:$CD$12,5,FALSE)</f>
        <v>#N/A</v>
      </c>
      <c r="AF279" s="103" t="e">
        <f>T279-HLOOKUP(V279,Minimas!$C$3:$CD$12,6,FALSE)</f>
        <v>#N/A</v>
      </c>
      <c r="AG279" s="103" t="e">
        <f>T279-HLOOKUP(V279,Minimas!$C$3:$CD$12,7,FALSE)</f>
        <v>#N/A</v>
      </c>
      <c r="AH279" s="103" t="e">
        <f>T279-HLOOKUP(V279,Minimas!$C$3:$CD$12,8,FALSE)</f>
        <v>#N/A</v>
      </c>
      <c r="AI279" s="103" t="e">
        <f>T279-HLOOKUP(V279,Minimas!$C$3:$CD$12,9,FALSE)</f>
        <v>#N/A</v>
      </c>
      <c r="AJ279" s="103" t="e">
        <f>T279-HLOOKUP(V279,Minimas!$C$3:$CD$12,10,FALSE)</f>
        <v>#N/A</v>
      </c>
      <c r="AK279" s="104" t="str">
        <f t="shared" si="83"/>
        <v xml:space="preserve"> </v>
      </c>
      <c r="AL279" s="105"/>
      <c r="AM279" s="105" t="str">
        <f t="shared" si="84"/>
        <v xml:space="preserve"> </v>
      </c>
      <c r="AN279" s="105" t="str">
        <f t="shared" si="85"/>
        <v xml:space="preserve"> </v>
      </c>
    </row>
    <row r="280" spans="28:40" x14ac:dyDescent="0.2">
      <c r="AB280" s="103" t="e">
        <f>T280-HLOOKUP(V280,Minimas!$C$3:$CD$12,2,FALSE)</f>
        <v>#N/A</v>
      </c>
      <c r="AC280" s="103" t="e">
        <f>T280-HLOOKUP(V280,Minimas!$C$3:$CD$12,3,FALSE)</f>
        <v>#N/A</v>
      </c>
      <c r="AD280" s="103" t="e">
        <f>T280-HLOOKUP(V280,Minimas!$C$3:$CD$12,4,FALSE)</f>
        <v>#N/A</v>
      </c>
      <c r="AE280" s="103" t="e">
        <f>T280-HLOOKUP(V280,Minimas!$C$3:$CD$12,5,FALSE)</f>
        <v>#N/A</v>
      </c>
      <c r="AF280" s="103" t="e">
        <f>T280-HLOOKUP(V280,Minimas!$C$3:$CD$12,6,FALSE)</f>
        <v>#N/A</v>
      </c>
      <c r="AG280" s="103" t="e">
        <f>T280-HLOOKUP(V280,Minimas!$C$3:$CD$12,7,FALSE)</f>
        <v>#N/A</v>
      </c>
      <c r="AH280" s="103" t="e">
        <f>T280-HLOOKUP(V280,Minimas!$C$3:$CD$12,8,FALSE)</f>
        <v>#N/A</v>
      </c>
      <c r="AI280" s="103" t="e">
        <f>T280-HLOOKUP(V280,Minimas!$C$3:$CD$12,9,FALSE)</f>
        <v>#N/A</v>
      </c>
      <c r="AJ280" s="103" t="e">
        <f>T280-HLOOKUP(V280,Minimas!$C$3:$CD$12,10,FALSE)</f>
        <v>#N/A</v>
      </c>
      <c r="AK280" s="104" t="str">
        <f t="shared" si="83"/>
        <v xml:space="preserve"> </v>
      </c>
      <c r="AL280" s="105"/>
      <c r="AM280" s="105" t="str">
        <f t="shared" si="84"/>
        <v xml:space="preserve"> </v>
      </c>
      <c r="AN280" s="105" t="str">
        <f t="shared" si="85"/>
        <v xml:space="preserve"> </v>
      </c>
    </row>
    <row r="281" spans="28:40" x14ac:dyDescent="0.2">
      <c r="AB281" s="103" t="e">
        <f>T281-HLOOKUP(V281,Minimas!$C$3:$CD$12,2,FALSE)</f>
        <v>#N/A</v>
      </c>
      <c r="AC281" s="103" t="e">
        <f>T281-HLOOKUP(V281,Minimas!$C$3:$CD$12,3,FALSE)</f>
        <v>#N/A</v>
      </c>
      <c r="AD281" s="103" t="e">
        <f>T281-HLOOKUP(V281,Minimas!$C$3:$CD$12,4,FALSE)</f>
        <v>#N/A</v>
      </c>
      <c r="AE281" s="103" t="e">
        <f>T281-HLOOKUP(V281,Minimas!$C$3:$CD$12,5,FALSE)</f>
        <v>#N/A</v>
      </c>
      <c r="AF281" s="103" t="e">
        <f>T281-HLOOKUP(V281,Minimas!$C$3:$CD$12,6,FALSE)</f>
        <v>#N/A</v>
      </c>
      <c r="AG281" s="103" t="e">
        <f>T281-HLOOKUP(V281,Minimas!$C$3:$CD$12,7,FALSE)</f>
        <v>#N/A</v>
      </c>
      <c r="AH281" s="103" t="e">
        <f>T281-HLOOKUP(V281,Minimas!$C$3:$CD$12,8,FALSE)</f>
        <v>#N/A</v>
      </c>
      <c r="AI281" s="103" t="e">
        <f>T281-HLOOKUP(V281,Minimas!$C$3:$CD$12,9,FALSE)</f>
        <v>#N/A</v>
      </c>
      <c r="AJ281" s="103" t="e">
        <f>T281-HLOOKUP(V281,Minimas!$C$3:$CD$12,10,FALSE)</f>
        <v>#N/A</v>
      </c>
      <c r="AK281" s="104" t="str">
        <f t="shared" si="83"/>
        <v xml:space="preserve"> </v>
      </c>
      <c r="AL281" s="105"/>
      <c r="AM281" s="105" t="str">
        <f t="shared" si="84"/>
        <v xml:space="preserve"> </v>
      </c>
      <c r="AN281" s="105" t="str">
        <f t="shared" si="85"/>
        <v xml:space="preserve"> </v>
      </c>
    </row>
    <row r="282" spans="28:40" x14ac:dyDescent="0.2">
      <c r="AB282" s="103" t="e">
        <f>T282-HLOOKUP(V282,Minimas!$C$3:$CD$12,2,FALSE)</f>
        <v>#N/A</v>
      </c>
      <c r="AC282" s="103" t="e">
        <f>T282-HLOOKUP(V282,Minimas!$C$3:$CD$12,3,FALSE)</f>
        <v>#N/A</v>
      </c>
      <c r="AD282" s="103" t="e">
        <f>T282-HLOOKUP(V282,Minimas!$C$3:$CD$12,4,FALSE)</f>
        <v>#N/A</v>
      </c>
      <c r="AE282" s="103" t="e">
        <f>T282-HLOOKUP(V282,Minimas!$C$3:$CD$12,5,FALSE)</f>
        <v>#N/A</v>
      </c>
      <c r="AF282" s="103" t="e">
        <f>T282-HLOOKUP(V282,Minimas!$C$3:$CD$12,6,FALSE)</f>
        <v>#N/A</v>
      </c>
      <c r="AG282" s="103" t="e">
        <f>T282-HLOOKUP(V282,Minimas!$C$3:$CD$12,7,FALSE)</f>
        <v>#N/A</v>
      </c>
      <c r="AH282" s="103" t="e">
        <f>T282-HLOOKUP(V282,Minimas!$C$3:$CD$12,8,FALSE)</f>
        <v>#N/A</v>
      </c>
      <c r="AI282" s="103" t="e">
        <f>T282-HLOOKUP(V282,Minimas!$C$3:$CD$12,9,FALSE)</f>
        <v>#N/A</v>
      </c>
      <c r="AJ282" s="103" t="e">
        <f>T282-HLOOKUP(V282,Minimas!$C$3:$CD$12,10,FALSE)</f>
        <v>#N/A</v>
      </c>
      <c r="AK282" s="104" t="str">
        <f t="shared" si="83"/>
        <v xml:space="preserve"> </v>
      </c>
      <c r="AL282" s="105"/>
      <c r="AM282" s="105" t="str">
        <f t="shared" si="84"/>
        <v xml:space="preserve"> </v>
      </c>
      <c r="AN282" s="105" t="str">
        <f t="shared" si="85"/>
        <v xml:space="preserve"> </v>
      </c>
    </row>
    <row r="283" spans="28:40" x14ac:dyDescent="0.2">
      <c r="AB283" s="103" t="e">
        <f>T283-HLOOKUP(V283,Minimas!$C$3:$CD$12,2,FALSE)</f>
        <v>#N/A</v>
      </c>
      <c r="AC283" s="103" t="e">
        <f>T283-HLOOKUP(V283,Minimas!$C$3:$CD$12,3,FALSE)</f>
        <v>#N/A</v>
      </c>
      <c r="AD283" s="103" t="e">
        <f>T283-HLOOKUP(V283,Minimas!$C$3:$CD$12,4,FALSE)</f>
        <v>#N/A</v>
      </c>
      <c r="AE283" s="103" t="e">
        <f>T283-HLOOKUP(V283,Minimas!$C$3:$CD$12,5,FALSE)</f>
        <v>#N/A</v>
      </c>
      <c r="AF283" s="103" t="e">
        <f>T283-HLOOKUP(V283,Minimas!$C$3:$CD$12,6,FALSE)</f>
        <v>#N/A</v>
      </c>
      <c r="AG283" s="103" t="e">
        <f>T283-HLOOKUP(V283,Minimas!$C$3:$CD$12,7,FALSE)</f>
        <v>#N/A</v>
      </c>
      <c r="AH283" s="103" t="e">
        <f>T283-HLOOKUP(V283,Minimas!$C$3:$CD$12,8,FALSE)</f>
        <v>#N/A</v>
      </c>
      <c r="AI283" s="103" t="e">
        <f>T283-HLOOKUP(V283,Minimas!$C$3:$CD$12,9,FALSE)</f>
        <v>#N/A</v>
      </c>
      <c r="AJ283" s="103" t="e">
        <f>T283-HLOOKUP(V283,Minimas!$C$3:$CD$12,10,FALSE)</f>
        <v>#N/A</v>
      </c>
      <c r="AK283" s="104" t="str">
        <f t="shared" si="83"/>
        <v xml:space="preserve"> </v>
      </c>
      <c r="AL283" s="105"/>
      <c r="AM283" s="105" t="str">
        <f t="shared" si="84"/>
        <v xml:space="preserve"> </v>
      </c>
      <c r="AN283" s="105" t="str">
        <f t="shared" si="85"/>
        <v xml:space="preserve"> </v>
      </c>
    </row>
    <row r="284" spans="28:40" x14ac:dyDescent="0.2">
      <c r="AB284" s="103" t="e">
        <f>T284-HLOOKUP(V284,Minimas!$C$3:$CD$12,2,FALSE)</f>
        <v>#N/A</v>
      </c>
      <c r="AC284" s="103" t="e">
        <f>T284-HLOOKUP(V284,Minimas!$C$3:$CD$12,3,FALSE)</f>
        <v>#N/A</v>
      </c>
      <c r="AD284" s="103" t="e">
        <f>T284-HLOOKUP(V284,Minimas!$C$3:$CD$12,4,FALSE)</f>
        <v>#N/A</v>
      </c>
      <c r="AE284" s="103" t="e">
        <f>T284-HLOOKUP(V284,Minimas!$C$3:$CD$12,5,FALSE)</f>
        <v>#N/A</v>
      </c>
      <c r="AF284" s="103" t="e">
        <f>T284-HLOOKUP(V284,Minimas!$C$3:$CD$12,6,FALSE)</f>
        <v>#N/A</v>
      </c>
      <c r="AG284" s="103" t="e">
        <f>T284-HLOOKUP(V284,Minimas!$C$3:$CD$12,7,FALSE)</f>
        <v>#N/A</v>
      </c>
      <c r="AH284" s="103" t="e">
        <f>T284-HLOOKUP(V284,Minimas!$C$3:$CD$12,8,FALSE)</f>
        <v>#N/A</v>
      </c>
      <c r="AI284" s="103" t="e">
        <f>T284-HLOOKUP(V284,Minimas!$C$3:$CD$12,9,FALSE)</f>
        <v>#N/A</v>
      </c>
      <c r="AJ284" s="103" t="e">
        <f>T284-HLOOKUP(V284,Minimas!$C$3:$CD$12,10,FALSE)</f>
        <v>#N/A</v>
      </c>
      <c r="AK284" s="104" t="str">
        <f t="shared" si="83"/>
        <v xml:space="preserve"> </v>
      </c>
      <c r="AL284" s="105"/>
      <c r="AM284" s="105" t="str">
        <f t="shared" si="84"/>
        <v xml:space="preserve"> </v>
      </c>
      <c r="AN284" s="105" t="str">
        <f t="shared" si="85"/>
        <v xml:space="preserve"> </v>
      </c>
    </row>
    <row r="285" spans="28:40" x14ac:dyDescent="0.2">
      <c r="AB285" s="103" t="e">
        <f>T285-HLOOKUP(V285,Minimas!$C$3:$CD$12,2,FALSE)</f>
        <v>#N/A</v>
      </c>
      <c r="AC285" s="103" t="e">
        <f>T285-HLOOKUP(V285,Minimas!$C$3:$CD$12,3,FALSE)</f>
        <v>#N/A</v>
      </c>
      <c r="AD285" s="103" t="e">
        <f>T285-HLOOKUP(V285,Minimas!$C$3:$CD$12,4,FALSE)</f>
        <v>#N/A</v>
      </c>
      <c r="AE285" s="103" t="e">
        <f>T285-HLOOKUP(V285,Minimas!$C$3:$CD$12,5,FALSE)</f>
        <v>#N/A</v>
      </c>
      <c r="AF285" s="103" t="e">
        <f>T285-HLOOKUP(V285,Minimas!$C$3:$CD$12,6,FALSE)</f>
        <v>#N/A</v>
      </c>
      <c r="AG285" s="103" t="e">
        <f>T285-HLOOKUP(V285,Minimas!$C$3:$CD$12,7,FALSE)</f>
        <v>#N/A</v>
      </c>
      <c r="AH285" s="103" t="e">
        <f>T285-HLOOKUP(V285,Minimas!$C$3:$CD$12,8,FALSE)</f>
        <v>#N/A</v>
      </c>
      <c r="AI285" s="103" t="e">
        <f>T285-HLOOKUP(V285,Minimas!$C$3:$CD$12,9,FALSE)</f>
        <v>#N/A</v>
      </c>
      <c r="AJ285" s="103" t="e">
        <f>T285-HLOOKUP(V285,Minimas!$C$3:$CD$12,10,FALSE)</f>
        <v>#N/A</v>
      </c>
      <c r="AK285" s="104" t="str">
        <f t="shared" si="83"/>
        <v xml:space="preserve"> </v>
      </c>
      <c r="AL285" s="105"/>
      <c r="AM285" s="105" t="str">
        <f t="shared" si="84"/>
        <v xml:space="preserve"> </v>
      </c>
      <c r="AN285" s="105" t="str">
        <f t="shared" si="85"/>
        <v xml:space="preserve"> </v>
      </c>
    </row>
    <row r="286" spans="28:40" x14ac:dyDescent="0.2">
      <c r="AB286" s="103" t="e">
        <f>T286-HLOOKUP(V286,Minimas!$C$3:$CD$12,2,FALSE)</f>
        <v>#N/A</v>
      </c>
      <c r="AC286" s="103" t="e">
        <f>T286-HLOOKUP(V286,Minimas!$C$3:$CD$12,3,FALSE)</f>
        <v>#N/A</v>
      </c>
      <c r="AD286" s="103" t="e">
        <f>T286-HLOOKUP(V286,Minimas!$C$3:$CD$12,4,FALSE)</f>
        <v>#N/A</v>
      </c>
      <c r="AE286" s="103" t="e">
        <f>T286-HLOOKUP(V286,Minimas!$C$3:$CD$12,5,FALSE)</f>
        <v>#N/A</v>
      </c>
      <c r="AF286" s="103" t="e">
        <f>T286-HLOOKUP(V286,Minimas!$C$3:$CD$12,6,FALSE)</f>
        <v>#N/A</v>
      </c>
      <c r="AG286" s="103" t="e">
        <f>T286-HLOOKUP(V286,Minimas!$C$3:$CD$12,7,FALSE)</f>
        <v>#N/A</v>
      </c>
      <c r="AH286" s="103" t="e">
        <f>T286-HLOOKUP(V286,Minimas!$C$3:$CD$12,8,FALSE)</f>
        <v>#N/A</v>
      </c>
      <c r="AI286" s="103" t="e">
        <f>T286-HLOOKUP(V286,Minimas!$C$3:$CD$12,9,FALSE)</f>
        <v>#N/A</v>
      </c>
      <c r="AJ286" s="103" t="e">
        <f>T286-HLOOKUP(V286,Minimas!$C$3:$CD$12,10,FALSE)</f>
        <v>#N/A</v>
      </c>
      <c r="AK286" s="104" t="str">
        <f t="shared" si="83"/>
        <v xml:space="preserve"> </v>
      </c>
      <c r="AL286" s="105"/>
      <c r="AM286" s="105" t="str">
        <f t="shared" si="84"/>
        <v xml:space="preserve"> </v>
      </c>
      <c r="AN286" s="105" t="str">
        <f t="shared" si="85"/>
        <v xml:space="preserve"> </v>
      </c>
    </row>
    <row r="287" spans="28:40" x14ac:dyDescent="0.2">
      <c r="AB287" s="103" t="e">
        <f>T287-HLOOKUP(V287,Minimas!$C$3:$CD$12,2,FALSE)</f>
        <v>#N/A</v>
      </c>
      <c r="AC287" s="103" t="e">
        <f>T287-HLOOKUP(V287,Minimas!$C$3:$CD$12,3,FALSE)</f>
        <v>#N/A</v>
      </c>
      <c r="AD287" s="103" t="e">
        <f>T287-HLOOKUP(V287,Minimas!$C$3:$CD$12,4,FALSE)</f>
        <v>#N/A</v>
      </c>
      <c r="AE287" s="103" t="e">
        <f>T287-HLOOKUP(V287,Minimas!$C$3:$CD$12,5,FALSE)</f>
        <v>#N/A</v>
      </c>
      <c r="AF287" s="103" t="e">
        <f>T287-HLOOKUP(V287,Minimas!$C$3:$CD$12,6,FALSE)</f>
        <v>#N/A</v>
      </c>
      <c r="AG287" s="103" t="e">
        <f>T287-HLOOKUP(V287,Minimas!$C$3:$CD$12,7,FALSE)</f>
        <v>#N/A</v>
      </c>
      <c r="AH287" s="103" t="e">
        <f>T287-HLOOKUP(V287,Minimas!$C$3:$CD$12,8,FALSE)</f>
        <v>#N/A</v>
      </c>
      <c r="AI287" s="103" t="e">
        <f>T287-HLOOKUP(V287,Minimas!$C$3:$CD$12,9,FALSE)</f>
        <v>#N/A</v>
      </c>
      <c r="AJ287" s="103" t="e">
        <f>T287-HLOOKUP(V287,Minimas!$C$3:$CD$12,10,FALSE)</f>
        <v>#N/A</v>
      </c>
      <c r="AK287" s="104" t="str">
        <f t="shared" si="83"/>
        <v xml:space="preserve"> </v>
      </c>
      <c r="AL287" s="105"/>
      <c r="AM287" s="105" t="str">
        <f t="shared" si="84"/>
        <v xml:space="preserve"> </v>
      </c>
      <c r="AN287" s="105" t="str">
        <f t="shared" si="85"/>
        <v xml:space="preserve"> </v>
      </c>
    </row>
    <row r="288" spans="28:40" x14ac:dyDescent="0.2">
      <c r="AB288" s="103" t="e">
        <f>T288-HLOOKUP(V288,Minimas!$C$3:$CD$12,2,FALSE)</f>
        <v>#N/A</v>
      </c>
      <c r="AC288" s="103" t="e">
        <f>T288-HLOOKUP(V288,Minimas!$C$3:$CD$12,3,FALSE)</f>
        <v>#N/A</v>
      </c>
      <c r="AD288" s="103" t="e">
        <f>T288-HLOOKUP(V288,Minimas!$C$3:$CD$12,4,FALSE)</f>
        <v>#N/A</v>
      </c>
      <c r="AE288" s="103" t="e">
        <f>T288-HLOOKUP(V288,Minimas!$C$3:$CD$12,5,FALSE)</f>
        <v>#N/A</v>
      </c>
      <c r="AF288" s="103" t="e">
        <f>T288-HLOOKUP(V288,Minimas!$C$3:$CD$12,6,FALSE)</f>
        <v>#N/A</v>
      </c>
      <c r="AG288" s="103" t="e">
        <f>T288-HLOOKUP(V288,Minimas!$C$3:$CD$12,7,FALSE)</f>
        <v>#N/A</v>
      </c>
      <c r="AH288" s="103" t="e">
        <f>T288-HLOOKUP(V288,Minimas!$C$3:$CD$12,8,FALSE)</f>
        <v>#N/A</v>
      </c>
      <c r="AI288" s="103" t="e">
        <f>T288-HLOOKUP(V288,Minimas!$C$3:$CD$12,9,FALSE)</f>
        <v>#N/A</v>
      </c>
      <c r="AJ288" s="103" t="e">
        <f>T288-HLOOKUP(V288,Minimas!$C$3:$CD$12,10,FALSE)</f>
        <v>#N/A</v>
      </c>
      <c r="AK288" s="104" t="str">
        <f t="shared" si="83"/>
        <v xml:space="preserve"> </v>
      </c>
      <c r="AL288" s="105"/>
      <c r="AM288" s="105" t="str">
        <f t="shared" si="84"/>
        <v xml:space="preserve"> </v>
      </c>
      <c r="AN288" s="105" t="str">
        <f t="shared" si="85"/>
        <v xml:space="preserve"> </v>
      </c>
    </row>
    <row r="289" spans="28:40" x14ac:dyDescent="0.2">
      <c r="AB289" s="103" t="e">
        <f>T289-HLOOKUP(V289,Minimas!$C$3:$CD$12,2,FALSE)</f>
        <v>#N/A</v>
      </c>
      <c r="AC289" s="103" t="e">
        <f>T289-HLOOKUP(V289,Minimas!$C$3:$CD$12,3,FALSE)</f>
        <v>#N/A</v>
      </c>
      <c r="AD289" s="103" t="e">
        <f>T289-HLOOKUP(V289,Minimas!$C$3:$CD$12,4,FALSE)</f>
        <v>#N/A</v>
      </c>
      <c r="AE289" s="103" t="e">
        <f>T289-HLOOKUP(V289,Minimas!$C$3:$CD$12,5,FALSE)</f>
        <v>#N/A</v>
      </c>
      <c r="AF289" s="103" t="e">
        <f>T289-HLOOKUP(V289,Minimas!$C$3:$CD$12,6,FALSE)</f>
        <v>#N/A</v>
      </c>
      <c r="AG289" s="103" t="e">
        <f>T289-HLOOKUP(V289,Minimas!$C$3:$CD$12,7,FALSE)</f>
        <v>#N/A</v>
      </c>
      <c r="AH289" s="103" t="e">
        <f>T289-HLOOKUP(V289,Minimas!$C$3:$CD$12,8,FALSE)</f>
        <v>#N/A</v>
      </c>
      <c r="AI289" s="103" t="e">
        <f>T289-HLOOKUP(V289,Minimas!$C$3:$CD$12,9,FALSE)</f>
        <v>#N/A</v>
      </c>
      <c r="AJ289" s="103" t="e">
        <f>T289-HLOOKUP(V289,Minimas!$C$3:$CD$12,10,FALSE)</f>
        <v>#N/A</v>
      </c>
      <c r="AK289" s="104" t="str">
        <f t="shared" si="83"/>
        <v xml:space="preserve"> </v>
      </c>
      <c r="AL289" s="105"/>
      <c r="AM289" s="105" t="str">
        <f t="shared" si="84"/>
        <v xml:space="preserve"> </v>
      </c>
      <c r="AN289" s="105" t="str">
        <f t="shared" si="85"/>
        <v xml:space="preserve"> </v>
      </c>
    </row>
    <row r="290" spans="28:40" x14ac:dyDescent="0.2">
      <c r="AB290" s="103" t="e">
        <f>T290-HLOOKUP(V290,Minimas!$C$3:$CD$12,2,FALSE)</f>
        <v>#N/A</v>
      </c>
      <c r="AC290" s="103" t="e">
        <f>T290-HLOOKUP(V290,Minimas!$C$3:$CD$12,3,FALSE)</f>
        <v>#N/A</v>
      </c>
      <c r="AD290" s="103" t="e">
        <f>T290-HLOOKUP(V290,Minimas!$C$3:$CD$12,4,FALSE)</f>
        <v>#N/A</v>
      </c>
      <c r="AE290" s="103" t="e">
        <f>T290-HLOOKUP(V290,Minimas!$C$3:$CD$12,5,FALSE)</f>
        <v>#N/A</v>
      </c>
      <c r="AF290" s="103" t="e">
        <f>T290-HLOOKUP(V290,Minimas!$C$3:$CD$12,6,FALSE)</f>
        <v>#N/A</v>
      </c>
      <c r="AG290" s="103" t="e">
        <f>T290-HLOOKUP(V290,Minimas!$C$3:$CD$12,7,FALSE)</f>
        <v>#N/A</v>
      </c>
      <c r="AH290" s="103" t="e">
        <f>T290-HLOOKUP(V290,Minimas!$C$3:$CD$12,8,FALSE)</f>
        <v>#N/A</v>
      </c>
      <c r="AI290" s="103" t="e">
        <f>T290-HLOOKUP(V290,Minimas!$C$3:$CD$12,9,FALSE)</f>
        <v>#N/A</v>
      </c>
      <c r="AJ290" s="103" t="e">
        <f>T290-HLOOKUP(V290,Minimas!$C$3:$CD$12,10,FALSE)</f>
        <v>#N/A</v>
      </c>
      <c r="AK290" s="104" t="str">
        <f t="shared" si="83"/>
        <v xml:space="preserve"> </v>
      </c>
      <c r="AL290" s="105"/>
      <c r="AM290" s="105" t="str">
        <f t="shared" si="84"/>
        <v xml:space="preserve"> </v>
      </c>
      <c r="AN290" s="105" t="str">
        <f t="shared" si="85"/>
        <v xml:space="preserve"> </v>
      </c>
    </row>
    <row r="291" spans="28:40" x14ac:dyDescent="0.2">
      <c r="AB291" s="103" t="e">
        <f>T291-HLOOKUP(V291,Minimas!$C$3:$CD$12,2,FALSE)</f>
        <v>#N/A</v>
      </c>
      <c r="AC291" s="103" t="e">
        <f>T291-HLOOKUP(V291,Minimas!$C$3:$CD$12,3,FALSE)</f>
        <v>#N/A</v>
      </c>
      <c r="AD291" s="103" t="e">
        <f>T291-HLOOKUP(V291,Minimas!$C$3:$CD$12,4,FALSE)</f>
        <v>#N/A</v>
      </c>
      <c r="AE291" s="103" t="e">
        <f>T291-HLOOKUP(V291,Minimas!$C$3:$CD$12,5,FALSE)</f>
        <v>#N/A</v>
      </c>
      <c r="AF291" s="103" t="e">
        <f>T291-HLOOKUP(V291,Minimas!$C$3:$CD$12,6,FALSE)</f>
        <v>#N/A</v>
      </c>
      <c r="AG291" s="103" t="e">
        <f>T291-HLOOKUP(V291,Minimas!$C$3:$CD$12,7,FALSE)</f>
        <v>#N/A</v>
      </c>
      <c r="AH291" s="103" t="e">
        <f>T291-HLOOKUP(V291,Minimas!$C$3:$CD$12,8,FALSE)</f>
        <v>#N/A</v>
      </c>
      <c r="AI291" s="103" t="e">
        <f>T291-HLOOKUP(V291,Minimas!$C$3:$CD$12,9,FALSE)</f>
        <v>#N/A</v>
      </c>
      <c r="AJ291" s="103" t="e">
        <f>T291-HLOOKUP(V291,Minimas!$C$3:$CD$12,10,FALSE)</f>
        <v>#N/A</v>
      </c>
      <c r="AK291" s="104" t="str">
        <f t="shared" si="83"/>
        <v xml:space="preserve"> </v>
      </c>
      <c r="AL291" s="105"/>
      <c r="AM291" s="105" t="str">
        <f t="shared" si="84"/>
        <v xml:space="preserve"> </v>
      </c>
      <c r="AN291" s="105" t="str">
        <f t="shared" si="85"/>
        <v xml:space="preserve"> </v>
      </c>
    </row>
    <row r="292" spans="28:40" x14ac:dyDescent="0.2">
      <c r="AB292" s="103" t="e">
        <f>T292-HLOOKUP(V292,Minimas!$C$3:$CD$12,2,FALSE)</f>
        <v>#N/A</v>
      </c>
      <c r="AC292" s="103" t="e">
        <f>T292-HLOOKUP(V292,Minimas!$C$3:$CD$12,3,FALSE)</f>
        <v>#N/A</v>
      </c>
      <c r="AD292" s="103" t="e">
        <f>T292-HLOOKUP(V292,Minimas!$C$3:$CD$12,4,FALSE)</f>
        <v>#N/A</v>
      </c>
      <c r="AE292" s="103" t="e">
        <f>T292-HLOOKUP(V292,Minimas!$C$3:$CD$12,5,FALSE)</f>
        <v>#N/A</v>
      </c>
      <c r="AF292" s="103" t="e">
        <f>T292-HLOOKUP(V292,Minimas!$C$3:$CD$12,6,FALSE)</f>
        <v>#N/A</v>
      </c>
      <c r="AG292" s="103" t="e">
        <f>T292-HLOOKUP(V292,Minimas!$C$3:$CD$12,7,FALSE)</f>
        <v>#N/A</v>
      </c>
      <c r="AH292" s="103" t="e">
        <f>T292-HLOOKUP(V292,Minimas!$C$3:$CD$12,8,FALSE)</f>
        <v>#N/A</v>
      </c>
      <c r="AI292" s="103" t="e">
        <f>T292-HLOOKUP(V292,Minimas!$C$3:$CD$12,9,FALSE)</f>
        <v>#N/A</v>
      </c>
      <c r="AJ292" s="103" t="e">
        <f>T292-HLOOKUP(V292,Minimas!$C$3:$CD$12,10,FALSE)</f>
        <v>#N/A</v>
      </c>
      <c r="AK292" s="104" t="str">
        <f t="shared" si="83"/>
        <v xml:space="preserve"> </v>
      </c>
      <c r="AL292" s="105"/>
      <c r="AM292" s="105" t="str">
        <f t="shared" si="84"/>
        <v xml:space="preserve"> </v>
      </c>
      <c r="AN292" s="105" t="str">
        <f t="shared" si="85"/>
        <v xml:space="preserve"> </v>
      </c>
    </row>
    <row r="293" spans="28:40" x14ac:dyDescent="0.2">
      <c r="AB293" s="103" t="e">
        <f>T293-HLOOKUP(V293,Minimas!$C$3:$CD$12,2,FALSE)</f>
        <v>#N/A</v>
      </c>
      <c r="AC293" s="103" t="e">
        <f>T293-HLOOKUP(V293,Minimas!$C$3:$CD$12,3,FALSE)</f>
        <v>#N/A</v>
      </c>
      <c r="AD293" s="103" t="e">
        <f>T293-HLOOKUP(V293,Minimas!$C$3:$CD$12,4,FALSE)</f>
        <v>#N/A</v>
      </c>
      <c r="AE293" s="103" t="e">
        <f>T293-HLOOKUP(V293,Minimas!$C$3:$CD$12,5,FALSE)</f>
        <v>#N/A</v>
      </c>
      <c r="AF293" s="103" t="e">
        <f>T293-HLOOKUP(V293,Minimas!$C$3:$CD$12,6,FALSE)</f>
        <v>#N/A</v>
      </c>
      <c r="AG293" s="103" t="e">
        <f>T293-HLOOKUP(V293,Minimas!$C$3:$CD$12,7,FALSE)</f>
        <v>#N/A</v>
      </c>
      <c r="AH293" s="103" t="e">
        <f>T293-HLOOKUP(V293,Minimas!$C$3:$CD$12,8,FALSE)</f>
        <v>#N/A</v>
      </c>
      <c r="AI293" s="103" t="e">
        <f>T293-HLOOKUP(V293,Minimas!$C$3:$CD$12,9,FALSE)</f>
        <v>#N/A</v>
      </c>
      <c r="AJ293" s="103" t="e">
        <f>T293-HLOOKUP(V293,Minimas!$C$3:$CD$12,10,FALSE)</f>
        <v>#N/A</v>
      </c>
      <c r="AK293" s="104" t="str">
        <f t="shared" si="83"/>
        <v xml:space="preserve"> </v>
      </c>
      <c r="AL293" s="105"/>
      <c r="AM293" s="105" t="str">
        <f t="shared" si="84"/>
        <v xml:space="preserve"> </v>
      </c>
      <c r="AN293" s="105" t="str">
        <f t="shared" si="85"/>
        <v xml:space="preserve"> </v>
      </c>
    </row>
    <row r="294" spans="28:40" x14ac:dyDescent="0.2">
      <c r="AB294" s="103" t="e">
        <f>T294-HLOOKUP(V294,Minimas!$C$3:$CD$12,2,FALSE)</f>
        <v>#N/A</v>
      </c>
      <c r="AC294" s="103" t="e">
        <f>T294-HLOOKUP(V294,Minimas!$C$3:$CD$12,3,FALSE)</f>
        <v>#N/A</v>
      </c>
      <c r="AD294" s="103" t="e">
        <f>T294-HLOOKUP(V294,Minimas!$C$3:$CD$12,4,FALSE)</f>
        <v>#N/A</v>
      </c>
      <c r="AE294" s="103" t="e">
        <f>T294-HLOOKUP(V294,Minimas!$C$3:$CD$12,5,FALSE)</f>
        <v>#N/A</v>
      </c>
      <c r="AF294" s="103" t="e">
        <f>T294-HLOOKUP(V294,Minimas!$C$3:$CD$12,6,FALSE)</f>
        <v>#N/A</v>
      </c>
      <c r="AG294" s="103" t="e">
        <f>T294-HLOOKUP(V294,Minimas!$C$3:$CD$12,7,FALSE)</f>
        <v>#N/A</v>
      </c>
      <c r="AH294" s="103" t="e">
        <f>T294-HLOOKUP(V294,Minimas!$C$3:$CD$12,8,FALSE)</f>
        <v>#N/A</v>
      </c>
      <c r="AI294" s="103" t="e">
        <f>T294-HLOOKUP(V294,Minimas!$C$3:$CD$12,9,FALSE)</f>
        <v>#N/A</v>
      </c>
      <c r="AJ294" s="103" t="e">
        <f>T294-HLOOKUP(V294,Minimas!$C$3:$CD$12,10,FALSE)</f>
        <v>#N/A</v>
      </c>
      <c r="AK294" s="104" t="str">
        <f t="shared" si="83"/>
        <v xml:space="preserve"> </v>
      </c>
      <c r="AL294" s="105"/>
      <c r="AM294" s="105" t="str">
        <f t="shared" si="84"/>
        <v xml:space="preserve"> </v>
      </c>
      <c r="AN294" s="105" t="str">
        <f t="shared" si="85"/>
        <v xml:space="preserve"> </v>
      </c>
    </row>
    <row r="295" spans="28:40" x14ac:dyDescent="0.2">
      <c r="AB295" s="103" t="e">
        <f>T295-HLOOKUP(V295,Minimas!$C$3:$CD$12,2,FALSE)</f>
        <v>#N/A</v>
      </c>
      <c r="AC295" s="103" t="e">
        <f>T295-HLOOKUP(V295,Minimas!$C$3:$CD$12,3,FALSE)</f>
        <v>#N/A</v>
      </c>
      <c r="AD295" s="103" t="e">
        <f>T295-HLOOKUP(V295,Minimas!$C$3:$CD$12,4,FALSE)</f>
        <v>#N/A</v>
      </c>
      <c r="AE295" s="103" t="e">
        <f>T295-HLOOKUP(V295,Minimas!$C$3:$CD$12,5,FALSE)</f>
        <v>#N/A</v>
      </c>
      <c r="AF295" s="103" t="e">
        <f>T295-HLOOKUP(V295,Minimas!$C$3:$CD$12,6,FALSE)</f>
        <v>#N/A</v>
      </c>
      <c r="AG295" s="103" t="e">
        <f>T295-HLOOKUP(V295,Minimas!$C$3:$CD$12,7,FALSE)</f>
        <v>#N/A</v>
      </c>
      <c r="AH295" s="103" t="e">
        <f>T295-HLOOKUP(V295,Minimas!$C$3:$CD$12,8,FALSE)</f>
        <v>#N/A</v>
      </c>
      <c r="AI295" s="103" t="e">
        <f>T295-HLOOKUP(V295,Minimas!$C$3:$CD$12,9,FALSE)</f>
        <v>#N/A</v>
      </c>
      <c r="AJ295" s="103" t="e">
        <f>T295-HLOOKUP(V295,Minimas!$C$3:$CD$12,10,FALSE)</f>
        <v>#N/A</v>
      </c>
      <c r="AK295" s="104" t="str">
        <f t="shared" si="83"/>
        <v xml:space="preserve"> </v>
      </c>
      <c r="AL295" s="105"/>
      <c r="AM295" s="105" t="str">
        <f t="shared" si="84"/>
        <v xml:space="preserve"> </v>
      </c>
      <c r="AN295" s="105" t="str">
        <f t="shared" si="85"/>
        <v xml:space="preserve"> </v>
      </c>
    </row>
    <row r="296" spans="28:40" x14ac:dyDescent="0.2">
      <c r="AB296" s="103" t="e">
        <f>T296-HLOOKUP(V296,Minimas!$C$3:$CD$12,2,FALSE)</f>
        <v>#N/A</v>
      </c>
      <c r="AC296" s="103" t="e">
        <f>T296-HLOOKUP(V296,Minimas!$C$3:$CD$12,3,FALSE)</f>
        <v>#N/A</v>
      </c>
      <c r="AD296" s="103" t="e">
        <f>T296-HLOOKUP(V296,Minimas!$C$3:$CD$12,4,FALSE)</f>
        <v>#N/A</v>
      </c>
      <c r="AE296" s="103" t="e">
        <f>T296-HLOOKUP(V296,Minimas!$C$3:$CD$12,5,FALSE)</f>
        <v>#N/A</v>
      </c>
      <c r="AF296" s="103" t="e">
        <f>T296-HLOOKUP(V296,Minimas!$C$3:$CD$12,6,FALSE)</f>
        <v>#N/A</v>
      </c>
      <c r="AG296" s="103" t="e">
        <f>T296-HLOOKUP(V296,Minimas!$C$3:$CD$12,7,FALSE)</f>
        <v>#N/A</v>
      </c>
      <c r="AH296" s="103" t="e">
        <f>T296-HLOOKUP(V296,Minimas!$C$3:$CD$12,8,FALSE)</f>
        <v>#N/A</v>
      </c>
      <c r="AI296" s="103" t="e">
        <f>T296-HLOOKUP(V296,Minimas!$C$3:$CD$12,9,FALSE)</f>
        <v>#N/A</v>
      </c>
      <c r="AJ296" s="103" t="e">
        <f>T296-HLOOKUP(V296,Minimas!$C$3:$CD$12,10,FALSE)</f>
        <v>#N/A</v>
      </c>
      <c r="AK296" s="104" t="str">
        <f t="shared" si="83"/>
        <v xml:space="preserve"> </v>
      </c>
      <c r="AL296" s="105"/>
      <c r="AM296" s="105" t="str">
        <f t="shared" si="84"/>
        <v xml:space="preserve"> </v>
      </c>
      <c r="AN296" s="105" t="str">
        <f t="shared" si="85"/>
        <v xml:space="preserve"> </v>
      </c>
    </row>
    <row r="297" spans="28:40" x14ac:dyDescent="0.2">
      <c r="AB297" s="103" t="e">
        <f>T297-HLOOKUP(V297,Minimas!$C$3:$CD$12,2,FALSE)</f>
        <v>#N/A</v>
      </c>
      <c r="AC297" s="103" t="e">
        <f>T297-HLOOKUP(V297,Minimas!$C$3:$CD$12,3,FALSE)</f>
        <v>#N/A</v>
      </c>
      <c r="AD297" s="103" t="e">
        <f>T297-HLOOKUP(V297,Minimas!$C$3:$CD$12,4,FALSE)</f>
        <v>#N/A</v>
      </c>
      <c r="AE297" s="103" t="e">
        <f>T297-HLOOKUP(V297,Minimas!$C$3:$CD$12,5,FALSE)</f>
        <v>#N/A</v>
      </c>
      <c r="AF297" s="103" t="e">
        <f>T297-HLOOKUP(V297,Minimas!$C$3:$CD$12,6,FALSE)</f>
        <v>#N/A</v>
      </c>
      <c r="AG297" s="103" t="e">
        <f>T297-HLOOKUP(V297,Minimas!$C$3:$CD$12,7,FALSE)</f>
        <v>#N/A</v>
      </c>
      <c r="AH297" s="103" t="e">
        <f>T297-HLOOKUP(V297,Minimas!$C$3:$CD$12,8,FALSE)</f>
        <v>#N/A</v>
      </c>
      <c r="AI297" s="103" t="e">
        <f>T297-HLOOKUP(V297,Minimas!$C$3:$CD$12,9,FALSE)</f>
        <v>#N/A</v>
      </c>
      <c r="AJ297" s="103" t="e">
        <f>T297-HLOOKUP(V297,Minimas!$C$3:$CD$12,10,FALSE)</f>
        <v>#N/A</v>
      </c>
      <c r="AK297" s="104" t="str">
        <f t="shared" si="83"/>
        <v xml:space="preserve"> </v>
      </c>
      <c r="AL297" s="105"/>
      <c r="AM297" s="105" t="str">
        <f t="shared" si="84"/>
        <v xml:space="preserve"> </v>
      </c>
      <c r="AN297" s="105" t="str">
        <f t="shared" si="85"/>
        <v xml:space="preserve"> </v>
      </c>
    </row>
    <row r="298" spans="28:40" x14ac:dyDescent="0.2">
      <c r="AB298" s="103" t="e">
        <f>T298-HLOOKUP(V298,Minimas!$C$3:$CD$12,2,FALSE)</f>
        <v>#N/A</v>
      </c>
      <c r="AC298" s="103" t="e">
        <f>T298-HLOOKUP(V298,Minimas!$C$3:$CD$12,3,FALSE)</f>
        <v>#N/A</v>
      </c>
      <c r="AD298" s="103" t="e">
        <f>T298-HLOOKUP(V298,Minimas!$C$3:$CD$12,4,FALSE)</f>
        <v>#N/A</v>
      </c>
      <c r="AE298" s="103" t="e">
        <f>T298-HLOOKUP(V298,Minimas!$C$3:$CD$12,5,FALSE)</f>
        <v>#N/A</v>
      </c>
      <c r="AF298" s="103" t="e">
        <f>T298-HLOOKUP(V298,Minimas!$C$3:$CD$12,6,FALSE)</f>
        <v>#N/A</v>
      </c>
      <c r="AG298" s="103" t="e">
        <f>T298-HLOOKUP(V298,Minimas!$C$3:$CD$12,7,FALSE)</f>
        <v>#N/A</v>
      </c>
      <c r="AH298" s="103" t="e">
        <f>T298-HLOOKUP(V298,Minimas!$C$3:$CD$12,8,FALSE)</f>
        <v>#N/A</v>
      </c>
      <c r="AI298" s="103" t="e">
        <f>T298-HLOOKUP(V298,Minimas!$C$3:$CD$12,9,FALSE)</f>
        <v>#N/A</v>
      </c>
      <c r="AJ298" s="103" t="e">
        <f>T298-HLOOKUP(V298,Minimas!$C$3:$CD$12,10,FALSE)</f>
        <v>#N/A</v>
      </c>
      <c r="AK298" s="104" t="str">
        <f t="shared" si="83"/>
        <v xml:space="preserve"> </v>
      </c>
      <c r="AL298" s="105"/>
      <c r="AM298" s="105" t="str">
        <f t="shared" si="84"/>
        <v xml:space="preserve"> </v>
      </c>
      <c r="AN298" s="105" t="str">
        <f t="shared" si="85"/>
        <v xml:space="preserve"> </v>
      </c>
    </row>
    <row r="299" spans="28:40" x14ac:dyDescent="0.2">
      <c r="AB299" s="103" t="e">
        <f>T299-HLOOKUP(V299,Minimas!$C$3:$CD$12,2,FALSE)</f>
        <v>#N/A</v>
      </c>
      <c r="AC299" s="103" t="e">
        <f>T299-HLOOKUP(V299,Minimas!$C$3:$CD$12,3,FALSE)</f>
        <v>#N/A</v>
      </c>
      <c r="AD299" s="103" t="e">
        <f>T299-HLOOKUP(V299,Minimas!$C$3:$CD$12,4,FALSE)</f>
        <v>#N/A</v>
      </c>
      <c r="AE299" s="103" t="e">
        <f>T299-HLOOKUP(V299,Minimas!$C$3:$CD$12,5,FALSE)</f>
        <v>#N/A</v>
      </c>
      <c r="AF299" s="103" t="e">
        <f>T299-HLOOKUP(V299,Minimas!$C$3:$CD$12,6,FALSE)</f>
        <v>#N/A</v>
      </c>
      <c r="AG299" s="103" t="e">
        <f>T299-HLOOKUP(V299,Minimas!$C$3:$CD$12,7,FALSE)</f>
        <v>#N/A</v>
      </c>
      <c r="AH299" s="103" t="e">
        <f>T299-HLOOKUP(V299,Minimas!$C$3:$CD$12,8,FALSE)</f>
        <v>#N/A</v>
      </c>
      <c r="AI299" s="103" t="e">
        <f>T299-HLOOKUP(V299,Minimas!$C$3:$CD$12,9,FALSE)</f>
        <v>#N/A</v>
      </c>
      <c r="AJ299" s="103" t="e">
        <f>T299-HLOOKUP(V299,Minimas!$C$3:$CD$12,10,FALSE)</f>
        <v>#N/A</v>
      </c>
      <c r="AK299" s="104" t="str">
        <f t="shared" si="83"/>
        <v xml:space="preserve"> </v>
      </c>
      <c r="AL299" s="105"/>
      <c r="AM299" s="105" t="str">
        <f t="shared" si="84"/>
        <v xml:space="preserve"> </v>
      </c>
      <c r="AN299" s="105" t="str">
        <f t="shared" si="85"/>
        <v xml:space="preserve"> </v>
      </c>
    </row>
    <row r="300" spans="28:40" x14ac:dyDescent="0.2">
      <c r="AB300" s="103" t="e">
        <f>T300-HLOOKUP(V300,Minimas!$C$3:$CD$12,2,FALSE)</f>
        <v>#N/A</v>
      </c>
      <c r="AC300" s="103" t="e">
        <f>T300-HLOOKUP(V300,Minimas!$C$3:$CD$12,3,FALSE)</f>
        <v>#N/A</v>
      </c>
      <c r="AD300" s="103" t="e">
        <f>T300-HLOOKUP(V300,Minimas!$C$3:$CD$12,4,FALSE)</f>
        <v>#N/A</v>
      </c>
      <c r="AE300" s="103" t="e">
        <f>T300-HLOOKUP(V300,Minimas!$C$3:$CD$12,5,FALSE)</f>
        <v>#N/A</v>
      </c>
      <c r="AF300" s="103" t="e">
        <f>T300-HLOOKUP(V300,Minimas!$C$3:$CD$12,6,FALSE)</f>
        <v>#N/A</v>
      </c>
      <c r="AG300" s="103" t="e">
        <f>T300-HLOOKUP(V300,Minimas!$C$3:$CD$12,7,FALSE)</f>
        <v>#N/A</v>
      </c>
      <c r="AH300" s="103" t="e">
        <f>T300-HLOOKUP(V300,Minimas!$C$3:$CD$12,8,FALSE)</f>
        <v>#N/A</v>
      </c>
      <c r="AI300" s="103" t="e">
        <f>T300-HLOOKUP(V300,Minimas!$C$3:$CD$12,9,FALSE)</f>
        <v>#N/A</v>
      </c>
      <c r="AJ300" s="103" t="e">
        <f>T300-HLOOKUP(V300,Minimas!$C$3:$CD$12,10,FALSE)</f>
        <v>#N/A</v>
      </c>
      <c r="AK300" s="104" t="str">
        <f t="shared" si="83"/>
        <v xml:space="preserve"> </v>
      </c>
      <c r="AL300" s="105"/>
      <c r="AM300" s="105" t="str">
        <f t="shared" si="84"/>
        <v xml:space="preserve"> </v>
      </c>
      <c r="AN300" s="105" t="str">
        <f t="shared" si="85"/>
        <v xml:space="preserve"> </v>
      </c>
    </row>
    <row r="301" spans="28:40" x14ac:dyDescent="0.2">
      <c r="AB301" s="103" t="e">
        <f>T301-HLOOKUP(V301,Minimas!$C$3:$CD$12,2,FALSE)</f>
        <v>#N/A</v>
      </c>
      <c r="AC301" s="103" t="e">
        <f>T301-HLOOKUP(V301,Minimas!$C$3:$CD$12,3,FALSE)</f>
        <v>#N/A</v>
      </c>
      <c r="AD301" s="103" t="e">
        <f>T301-HLOOKUP(V301,Minimas!$C$3:$CD$12,4,FALSE)</f>
        <v>#N/A</v>
      </c>
      <c r="AE301" s="103" t="e">
        <f>T301-HLOOKUP(V301,Minimas!$C$3:$CD$12,5,FALSE)</f>
        <v>#N/A</v>
      </c>
      <c r="AF301" s="103" t="e">
        <f>T301-HLOOKUP(V301,Minimas!$C$3:$CD$12,6,FALSE)</f>
        <v>#N/A</v>
      </c>
      <c r="AG301" s="103" t="e">
        <f>T301-HLOOKUP(V301,Minimas!$C$3:$CD$12,7,FALSE)</f>
        <v>#N/A</v>
      </c>
      <c r="AH301" s="103" t="e">
        <f>T301-HLOOKUP(V301,Minimas!$C$3:$CD$12,8,FALSE)</f>
        <v>#N/A</v>
      </c>
      <c r="AI301" s="103" t="e">
        <f>T301-HLOOKUP(V301,Minimas!$C$3:$CD$12,9,FALSE)</f>
        <v>#N/A</v>
      </c>
      <c r="AJ301" s="103" t="e">
        <f>T301-HLOOKUP(V301,Minimas!$C$3:$CD$12,10,FALSE)</f>
        <v>#N/A</v>
      </c>
      <c r="AK301" s="104" t="str">
        <f t="shared" si="83"/>
        <v xml:space="preserve"> </v>
      </c>
      <c r="AL301" s="105"/>
      <c r="AM301" s="105" t="str">
        <f t="shared" si="84"/>
        <v xml:space="preserve"> </v>
      </c>
      <c r="AN301" s="105" t="str">
        <f t="shared" si="85"/>
        <v xml:space="preserve"> </v>
      </c>
    </row>
    <row r="302" spans="28:40" x14ac:dyDescent="0.2">
      <c r="AB302" s="103" t="e">
        <f>T302-HLOOKUP(V302,Minimas!$C$3:$CD$12,2,FALSE)</f>
        <v>#N/A</v>
      </c>
      <c r="AC302" s="103" t="e">
        <f>T302-HLOOKUP(V302,Minimas!$C$3:$CD$12,3,FALSE)</f>
        <v>#N/A</v>
      </c>
      <c r="AD302" s="103" t="e">
        <f>T302-HLOOKUP(V302,Minimas!$C$3:$CD$12,4,FALSE)</f>
        <v>#N/A</v>
      </c>
      <c r="AE302" s="103" t="e">
        <f>T302-HLOOKUP(V302,Minimas!$C$3:$CD$12,5,FALSE)</f>
        <v>#N/A</v>
      </c>
      <c r="AF302" s="103" t="e">
        <f>T302-HLOOKUP(V302,Minimas!$C$3:$CD$12,6,FALSE)</f>
        <v>#N/A</v>
      </c>
      <c r="AG302" s="103" t="e">
        <f>T302-HLOOKUP(V302,Minimas!$C$3:$CD$12,7,FALSE)</f>
        <v>#N/A</v>
      </c>
      <c r="AH302" s="103" t="e">
        <f>T302-HLOOKUP(V302,Minimas!$C$3:$CD$12,8,FALSE)</f>
        <v>#N/A</v>
      </c>
      <c r="AI302" s="103" t="e">
        <f>T302-HLOOKUP(V302,Minimas!$C$3:$CD$12,9,FALSE)</f>
        <v>#N/A</v>
      </c>
      <c r="AJ302" s="103" t="e">
        <f>T302-HLOOKUP(V302,Minimas!$C$3:$CD$12,10,FALSE)</f>
        <v>#N/A</v>
      </c>
      <c r="AK302" s="104" t="str">
        <f t="shared" si="83"/>
        <v xml:space="preserve"> </v>
      </c>
      <c r="AL302" s="105"/>
      <c r="AM302" s="105" t="str">
        <f t="shared" si="84"/>
        <v xml:space="preserve"> </v>
      </c>
      <c r="AN302" s="105" t="str">
        <f t="shared" si="85"/>
        <v xml:space="preserve"> </v>
      </c>
    </row>
    <row r="303" spans="28:40" x14ac:dyDescent="0.2">
      <c r="AB303" s="103" t="e">
        <f>T303-HLOOKUP(V303,Minimas!$C$3:$CD$12,2,FALSE)</f>
        <v>#N/A</v>
      </c>
      <c r="AC303" s="103" t="e">
        <f>T303-HLOOKUP(V303,Minimas!$C$3:$CD$12,3,FALSE)</f>
        <v>#N/A</v>
      </c>
      <c r="AD303" s="103" t="e">
        <f>T303-HLOOKUP(V303,Minimas!$C$3:$CD$12,4,FALSE)</f>
        <v>#N/A</v>
      </c>
      <c r="AE303" s="103" t="e">
        <f>T303-HLOOKUP(V303,Minimas!$C$3:$CD$12,5,FALSE)</f>
        <v>#N/A</v>
      </c>
      <c r="AF303" s="103" t="e">
        <f>T303-HLOOKUP(V303,Minimas!$C$3:$CD$12,6,FALSE)</f>
        <v>#N/A</v>
      </c>
      <c r="AG303" s="103" t="e">
        <f>T303-HLOOKUP(V303,Minimas!$C$3:$CD$12,7,FALSE)</f>
        <v>#N/A</v>
      </c>
      <c r="AH303" s="103" t="e">
        <f>T303-HLOOKUP(V303,Minimas!$C$3:$CD$12,8,FALSE)</f>
        <v>#N/A</v>
      </c>
      <c r="AI303" s="103" t="e">
        <f>T303-HLOOKUP(V303,Minimas!$C$3:$CD$12,9,FALSE)</f>
        <v>#N/A</v>
      </c>
      <c r="AJ303" s="103" t="e">
        <f>T303-HLOOKUP(V303,Minimas!$C$3:$CD$12,10,FALSE)</f>
        <v>#N/A</v>
      </c>
      <c r="AK303" s="104" t="str">
        <f t="shared" si="83"/>
        <v xml:space="preserve"> </v>
      </c>
      <c r="AL303" s="105"/>
      <c r="AM303" s="105" t="str">
        <f t="shared" si="84"/>
        <v xml:space="preserve"> </v>
      </c>
      <c r="AN303" s="105" t="str">
        <f t="shared" si="85"/>
        <v xml:space="preserve"> </v>
      </c>
    </row>
    <row r="304" spans="28:40" x14ac:dyDescent="0.2">
      <c r="AB304" s="103" t="e">
        <f>T304-HLOOKUP(V304,Minimas!$C$3:$CD$12,2,FALSE)</f>
        <v>#N/A</v>
      </c>
      <c r="AC304" s="103" t="e">
        <f>T304-HLOOKUP(V304,Minimas!$C$3:$CD$12,3,FALSE)</f>
        <v>#N/A</v>
      </c>
      <c r="AD304" s="103" t="e">
        <f>T304-HLOOKUP(V304,Minimas!$C$3:$CD$12,4,FALSE)</f>
        <v>#N/A</v>
      </c>
      <c r="AE304" s="103" t="e">
        <f>T304-HLOOKUP(V304,Minimas!$C$3:$CD$12,5,FALSE)</f>
        <v>#N/A</v>
      </c>
      <c r="AF304" s="103" t="e">
        <f>T304-HLOOKUP(V304,Minimas!$C$3:$CD$12,6,FALSE)</f>
        <v>#N/A</v>
      </c>
      <c r="AG304" s="103" t="e">
        <f>T304-HLOOKUP(V304,Minimas!$C$3:$CD$12,7,FALSE)</f>
        <v>#N/A</v>
      </c>
      <c r="AH304" s="103" t="e">
        <f>T304-HLOOKUP(V304,Minimas!$C$3:$CD$12,8,FALSE)</f>
        <v>#N/A</v>
      </c>
      <c r="AI304" s="103" t="e">
        <f>T304-HLOOKUP(V304,Minimas!$C$3:$CD$12,9,FALSE)</f>
        <v>#N/A</v>
      </c>
      <c r="AJ304" s="103" t="e">
        <f>T304-HLOOKUP(V304,Minimas!$C$3:$CD$12,10,FALSE)</f>
        <v>#N/A</v>
      </c>
      <c r="AK304" s="104" t="str">
        <f t="shared" ref="AK304:AK367" si="86">IF(E304=0," ",IF(AJ304&gt;=0,$AJ$5,IF(AI304&gt;=0,$AI$5,IF(AH304&gt;=0,$AH$5,IF(AG304&gt;=0,$AG$5,IF(AF304&gt;=0,$AF$5,IF(AE304&gt;=0,$AE$5,IF(AD304&gt;=0,$AD$5,IF(AC304&gt;=0,$AC$5,$AB$5)))))))))</f>
        <v xml:space="preserve"> </v>
      </c>
      <c r="AL304" s="105"/>
      <c r="AM304" s="105" t="str">
        <f t="shared" ref="AM304:AM367" si="87">IF(AK304="","",AK304)</f>
        <v xml:space="preserve"> </v>
      </c>
      <c r="AN304" s="105" t="str">
        <f t="shared" ref="AN304:AN367" si="88">IF(E304=0," ",IF(AJ304&gt;=0,AJ304,IF(AI304&gt;=0,AI304,IF(AH304&gt;=0,AH304,IF(AG304&gt;=0,AG304,IF(AF304&gt;=0,AF304,IF(AE304&gt;=0,AE304,IF(AD304&gt;=0,AD304,IF(AC304&gt;=0,AC304,AB304)))))))))</f>
        <v xml:space="preserve"> </v>
      </c>
    </row>
    <row r="305" spans="28:40" x14ac:dyDescent="0.2">
      <c r="AB305" s="103" t="e">
        <f>T305-HLOOKUP(V305,Minimas!$C$3:$CD$12,2,FALSE)</f>
        <v>#N/A</v>
      </c>
      <c r="AC305" s="103" t="e">
        <f>T305-HLOOKUP(V305,Minimas!$C$3:$CD$12,3,FALSE)</f>
        <v>#N/A</v>
      </c>
      <c r="AD305" s="103" t="e">
        <f>T305-HLOOKUP(V305,Minimas!$C$3:$CD$12,4,FALSE)</f>
        <v>#N/A</v>
      </c>
      <c r="AE305" s="103" t="e">
        <f>T305-HLOOKUP(V305,Minimas!$C$3:$CD$12,5,FALSE)</f>
        <v>#N/A</v>
      </c>
      <c r="AF305" s="103" t="e">
        <f>T305-HLOOKUP(V305,Minimas!$C$3:$CD$12,6,FALSE)</f>
        <v>#N/A</v>
      </c>
      <c r="AG305" s="103" t="e">
        <f>T305-HLOOKUP(V305,Minimas!$C$3:$CD$12,7,FALSE)</f>
        <v>#N/A</v>
      </c>
      <c r="AH305" s="103" t="e">
        <f>T305-HLOOKUP(V305,Minimas!$C$3:$CD$12,8,FALSE)</f>
        <v>#N/A</v>
      </c>
      <c r="AI305" s="103" t="e">
        <f>T305-HLOOKUP(V305,Minimas!$C$3:$CD$12,9,FALSE)</f>
        <v>#N/A</v>
      </c>
      <c r="AJ305" s="103" t="e">
        <f>T305-HLOOKUP(V305,Minimas!$C$3:$CD$12,10,FALSE)</f>
        <v>#N/A</v>
      </c>
      <c r="AK305" s="104" t="str">
        <f t="shared" si="86"/>
        <v xml:space="preserve"> </v>
      </c>
      <c r="AL305" s="105"/>
      <c r="AM305" s="105" t="str">
        <f t="shared" si="87"/>
        <v xml:space="preserve"> </v>
      </c>
      <c r="AN305" s="105" t="str">
        <f t="shared" si="88"/>
        <v xml:space="preserve"> </v>
      </c>
    </row>
    <row r="306" spans="28:40" x14ac:dyDescent="0.2">
      <c r="AB306" s="103" t="e">
        <f>T306-HLOOKUP(V306,Minimas!$C$3:$CD$12,2,FALSE)</f>
        <v>#N/A</v>
      </c>
      <c r="AC306" s="103" t="e">
        <f>T306-HLOOKUP(V306,Minimas!$C$3:$CD$12,3,FALSE)</f>
        <v>#N/A</v>
      </c>
      <c r="AD306" s="103" t="e">
        <f>T306-HLOOKUP(V306,Minimas!$C$3:$CD$12,4,FALSE)</f>
        <v>#N/A</v>
      </c>
      <c r="AE306" s="103" t="e">
        <f>T306-HLOOKUP(V306,Minimas!$C$3:$CD$12,5,FALSE)</f>
        <v>#N/A</v>
      </c>
      <c r="AF306" s="103" t="e">
        <f>T306-HLOOKUP(V306,Minimas!$C$3:$CD$12,6,FALSE)</f>
        <v>#N/A</v>
      </c>
      <c r="AG306" s="103" t="e">
        <f>T306-HLOOKUP(V306,Minimas!$C$3:$CD$12,7,FALSE)</f>
        <v>#N/A</v>
      </c>
      <c r="AH306" s="103" t="e">
        <f>T306-HLOOKUP(V306,Minimas!$C$3:$CD$12,8,FALSE)</f>
        <v>#N/A</v>
      </c>
      <c r="AI306" s="103" t="e">
        <f>T306-HLOOKUP(V306,Minimas!$C$3:$CD$12,9,FALSE)</f>
        <v>#N/A</v>
      </c>
      <c r="AJ306" s="103" t="e">
        <f>T306-HLOOKUP(V306,Minimas!$C$3:$CD$12,10,FALSE)</f>
        <v>#N/A</v>
      </c>
      <c r="AK306" s="104" t="str">
        <f t="shared" si="86"/>
        <v xml:space="preserve"> </v>
      </c>
      <c r="AL306" s="105"/>
      <c r="AM306" s="105" t="str">
        <f t="shared" si="87"/>
        <v xml:space="preserve"> </v>
      </c>
      <c r="AN306" s="105" t="str">
        <f t="shared" si="88"/>
        <v xml:space="preserve"> </v>
      </c>
    </row>
    <row r="307" spans="28:40" x14ac:dyDescent="0.2">
      <c r="AB307" s="103" t="e">
        <f>T307-HLOOKUP(V307,Minimas!$C$3:$CD$12,2,FALSE)</f>
        <v>#N/A</v>
      </c>
      <c r="AC307" s="103" t="e">
        <f>T307-HLOOKUP(V307,Minimas!$C$3:$CD$12,3,FALSE)</f>
        <v>#N/A</v>
      </c>
      <c r="AD307" s="103" t="e">
        <f>T307-HLOOKUP(V307,Minimas!$C$3:$CD$12,4,FALSE)</f>
        <v>#N/A</v>
      </c>
      <c r="AE307" s="103" t="e">
        <f>T307-HLOOKUP(V307,Minimas!$C$3:$CD$12,5,FALSE)</f>
        <v>#N/A</v>
      </c>
      <c r="AF307" s="103" t="e">
        <f>T307-HLOOKUP(V307,Minimas!$C$3:$CD$12,6,FALSE)</f>
        <v>#N/A</v>
      </c>
      <c r="AG307" s="103" t="e">
        <f>T307-HLOOKUP(V307,Minimas!$C$3:$CD$12,7,FALSE)</f>
        <v>#N/A</v>
      </c>
      <c r="AH307" s="103" t="e">
        <f>T307-HLOOKUP(V307,Minimas!$C$3:$CD$12,8,FALSE)</f>
        <v>#N/A</v>
      </c>
      <c r="AI307" s="103" t="e">
        <f>T307-HLOOKUP(V307,Minimas!$C$3:$CD$12,9,FALSE)</f>
        <v>#N/A</v>
      </c>
      <c r="AJ307" s="103" t="e">
        <f>T307-HLOOKUP(V307,Minimas!$C$3:$CD$12,10,FALSE)</f>
        <v>#N/A</v>
      </c>
      <c r="AK307" s="104" t="str">
        <f t="shared" si="86"/>
        <v xml:space="preserve"> </v>
      </c>
      <c r="AL307" s="105"/>
      <c r="AM307" s="105" t="str">
        <f t="shared" si="87"/>
        <v xml:space="preserve"> </v>
      </c>
      <c r="AN307" s="105" t="str">
        <f t="shared" si="88"/>
        <v xml:space="preserve"> </v>
      </c>
    </row>
    <row r="308" spans="28:40" x14ac:dyDescent="0.2">
      <c r="AB308" s="103" t="e">
        <f>T308-HLOOKUP(V308,Minimas!$C$3:$CD$12,2,FALSE)</f>
        <v>#N/A</v>
      </c>
      <c r="AC308" s="103" t="e">
        <f>T308-HLOOKUP(V308,Minimas!$C$3:$CD$12,3,FALSE)</f>
        <v>#N/A</v>
      </c>
      <c r="AD308" s="103" t="e">
        <f>T308-HLOOKUP(V308,Minimas!$C$3:$CD$12,4,FALSE)</f>
        <v>#N/A</v>
      </c>
      <c r="AE308" s="103" t="e">
        <f>T308-HLOOKUP(V308,Minimas!$C$3:$CD$12,5,FALSE)</f>
        <v>#N/A</v>
      </c>
      <c r="AF308" s="103" t="e">
        <f>T308-HLOOKUP(V308,Minimas!$C$3:$CD$12,6,FALSE)</f>
        <v>#N/A</v>
      </c>
      <c r="AG308" s="103" t="e">
        <f>T308-HLOOKUP(V308,Minimas!$C$3:$CD$12,7,FALSE)</f>
        <v>#N/A</v>
      </c>
      <c r="AH308" s="103" t="e">
        <f>T308-HLOOKUP(V308,Minimas!$C$3:$CD$12,8,FALSE)</f>
        <v>#N/A</v>
      </c>
      <c r="AI308" s="103" t="e">
        <f>T308-HLOOKUP(V308,Minimas!$C$3:$CD$12,9,FALSE)</f>
        <v>#N/A</v>
      </c>
      <c r="AJ308" s="103" t="e">
        <f>T308-HLOOKUP(V308,Minimas!$C$3:$CD$12,10,FALSE)</f>
        <v>#N/A</v>
      </c>
      <c r="AK308" s="104" t="str">
        <f t="shared" si="86"/>
        <v xml:space="preserve"> </v>
      </c>
      <c r="AL308" s="105"/>
      <c r="AM308" s="105" t="str">
        <f t="shared" si="87"/>
        <v xml:space="preserve"> </v>
      </c>
      <c r="AN308" s="105" t="str">
        <f t="shared" si="88"/>
        <v xml:space="preserve"> </v>
      </c>
    </row>
    <row r="309" spans="28:40" x14ac:dyDescent="0.2">
      <c r="AB309" s="103" t="e">
        <f>T309-HLOOKUP(V309,Minimas!$C$3:$CD$12,2,FALSE)</f>
        <v>#N/A</v>
      </c>
      <c r="AC309" s="103" t="e">
        <f>T309-HLOOKUP(V309,Minimas!$C$3:$CD$12,3,FALSE)</f>
        <v>#N/A</v>
      </c>
      <c r="AD309" s="103" t="e">
        <f>T309-HLOOKUP(V309,Minimas!$C$3:$CD$12,4,FALSE)</f>
        <v>#N/A</v>
      </c>
      <c r="AE309" s="103" t="e">
        <f>T309-HLOOKUP(V309,Minimas!$C$3:$CD$12,5,FALSE)</f>
        <v>#N/A</v>
      </c>
      <c r="AF309" s="103" t="e">
        <f>T309-HLOOKUP(V309,Minimas!$C$3:$CD$12,6,FALSE)</f>
        <v>#N/A</v>
      </c>
      <c r="AG309" s="103" t="e">
        <f>T309-HLOOKUP(V309,Minimas!$C$3:$CD$12,7,FALSE)</f>
        <v>#N/A</v>
      </c>
      <c r="AH309" s="103" t="e">
        <f>T309-HLOOKUP(V309,Minimas!$C$3:$CD$12,8,FALSE)</f>
        <v>#N/A</v>
      </c>
      <c r="AI309" s="103" t="e">
        <f>T309-HLOOKUP(V309,Minimas!$C$3:$CD$12,9,FALSE)</f>
        <v>#N/A</v>
      </c>
      <c r="AJ309" s="103" t="e">
        <f>T309-HLOOKUP(V309,Minimas!$C$3:$CD$12,10,FALSE)</f>
        <v>#N/A</v>
      </c>
      <c r="AK309" s="104" t="str">
        <f t="shared" si="86"/>
        <v xml:space="preserve"> </v>
      </c>
      <c r="AL309" s="105"/>
      <c r="AM309" s="105" t="str">
        <f t="shared" si="87"/>
        <v xml:space="preserve"> </v>
      </c>
      <c r="AN309" s="105" t="str">
        <f t="shared" si="88"/>
        <v xml:space="preserve"> </v>
      </c>
    </row>
    <row r="310" spans="28:40" x14ac:dyDescent="0.2">
      <c r="AB310" s="103" t="e">
        <f>T310-HLOOKUP(V310,Minimas!$C$3:$CD$12,2,FALSE)</f>
        <v>#N/A</v>
      </c>
      <c r="AC310" s="103" t="e">
        <f>T310-HLOOKUP(V310,Minimas!$C$3:$CD$12,3,FALSE)</f>
        <v>#N/A</v>
      </c>
      <c r="AD310" s="103" t="e">
        <f>T310-HLOOKUP(V310,Minimas!$C$3:$CD$12,4,FALSE)</f>
        <v>#N/A</v>
      </c>
      <c r="AE310" s="103" t="e">
        <f>T310-HLOOKUP(V310,Minimas!$C$3:$CD$12,5,FALSE)</f>
        <v>#N/A</v>
      </c>
      <c r="AF310" s="103" t="e">
        <f>T310-HLOOKUP(V310,Minimas!$C$3:$CD$12,6,FALSE)</f>
        <v>#N/A</v>
      </c>
      <c r="AG310" s="103" t="e">
        <f>T310-HLOOKUP(V310,Minimas!$C$3:$CD$12,7,FALSE)</f>
        <v>#N/A</v>
      </c>
      <c r="AH310" s="103" t="e">
        <f>T310-HLOOKUP(V310,Minimas!$C$3:$CD$12,8,FALSE)</f>
        <v>#N/A</v>
      </c>
      <c r="AI310" s="103" t="e">
        <f>T310-HLOOKUP(V310,Minimas!$C$3:$CD$12,9,FALSE)</f>
        <v>#N/A</v>
      </c>
      <c r="AJ310" s="103" t="e">
        <f>T310-HLOOKUP(V310,Minimas!$C$3:$CD$12,10,FALSE)</f>
        <v>#N/A</v>
      </c>
      <c r="AK310" s="104" t="str">
        <f t="shared" si="86"/>
        <v xml:space="preserve"> </v>
      </c>
      <c r="AL310" s="105"/>
      <c r="AM310" s="105" t="str">
        <f t="shared" si="87"/>
        <v xml:space="preserve"> </v>
      </c>
      <c r="AN310" s="105" t="str">
        <f t="shared" si="88"/>
        <v xml:space="preserve"> </v>
      </c>
    </row>
    <row r="311" spans="28:40" x14ac:dyDescent="0.2">
      <c r="AB311" s="103" t="e">
        <f>T311-HLOOKUP(V311,Minimas!$C$3:$CD$12,2,FALSE)</f>
        <v>#N/A</v>
      </c>
      <c r="AC311" s="103" t="e">
        <f>T311-HLOOKUP(V311,Minimas!$C$3:$CD$12,3,FALSE)</f>
        <v>#N/A</v>
      </c>
      <c r="AD311" s="103" t="e">
        <f>T311-HLOOKUP(V311,Minimas!$C$3:$CD$12,4,FALSE)</f>
        <v>#N/A</v>
      </c>
      <c r="AE311" s="103" t="e">
        <f>T311-HLOOKUP(V311,Minimas!$C$3:$CD$12,5,FALSE)</f>
        <v>#N/A</v>
      </c>
      <c r="AF311" s="103" t="e">
        <f>T311-HLOOKUP(V311,Minimas!$C$3:$CD$12,6,FALSE)</f>
        <v>#N/A</v>
      </c>
      <c r="AG311" s="103" t="e">
        <f>T311-HLOOKUP(V311,Minimas!$C$3:$CD$12,7,FALSE)</f>
        <v>#N/A</v>
      </c>
      <c r="AH311" s="103" t="e">
        <f>T311-HLOOKUP(V311,Minimas!$C$3:$CD$12,8,FALSE)</f>
        <v>#N/A</v>
      </c>
      <c r="AI311" s="103" t="e">
        <f>T311-HLOOKUP(V311,Minimas!$C$3:$CD$12,9,FALSE)</f>
        <v>#N/A</v>
      </c>
      <c r="AJ311" s="103" t="e">
        <f>T311-HLOOKUP(V311,Minimas!$C$3:$CD$12,10,FALSE)</f>
        <v>#N/A</v>
      </c>
      <c r="AK311" s="104" t="str">
        <f t="shared" si="86"/>
        <v xml:space="preserve"> </v>
      </c>
      <c r="AL311" s="105"/>
      <c r="AM311" s="105" t="str">
        <f t="shared" si="87"/>
        <v xml:space="preserve"> </v>
      </c>
      <c r="AN311" s="105" t="str">
        <f t="shared" si="88"/>
        <v xml:space="preserve"> </v>
      </c>
    </row>
    <row r="312" spans="28:40" x14ac:dyDescent="0.2">
      <c r="AB312" s="103" t="e">
        <f>T312-HLOOKUP(V312,Minimas!$C$3:$CD$12,2,FALSE)</f>
        <v>#N/A</v>
      </c>
      <c r="AC312" s="103" t="e">
        <f>T312-HLOOKUP(V312,Minimas!$C$3:$CD$12,3,FALSE)</f>
        <v>#N/A</v>
      </c>
      <c r="AD312" s="103" t="e">
        <f>T312-HLOOKUP(V312,Minimas!$C$3:$CD$12,4,FALSE)</f>
        <v>#N/A</v>
      </c>
      <c r="AE312" s="103" t="e">
        <f>T312-HLOOKUP(V312,Minimas!$C$3:$CD$12,5,FALSE)</f>
        <v>#N/A</v>
      </c>
      <c r="AF312" s="103" t="e">
        <f>T312-HLOOKUP(V312,Minimas!$C$3:$CD$12,6,FALSE)</f>
        <v>#N/A</v>
      </c>
      <c r="AG312" s="103" t="e">
        <f>T312-HLOOKUP(V312,Minimas!$C$3:$CD$12,7,FALSE)</f>
        <v>#N/A</v>
      </c>
      <c r="AH312" s="103" t="e">
        <f>T312-HLOOKUP(V312,Minimas!$C$3:$CD$12,8,FALSE)</f>
        <v>#N/A</v>
      </c>
      <c r="AI312" s="103" t="e">
        <f>T312-HLOOKUP(V312,Minimas!$C$3:$CD$12,9,FALSE)</f>
        <v>#N/A</v>
      </c>
      <c r="AJ312" s="103" t="e">
        <f>T312-HLOOKUP(V312,Minimas!$C$3:$CD$12,10,FALSE)</f>
        <v>#N/A</v>
      </c>
      <c r="AK312" s="104" t="str">
        <f t="shared" si="86"/>
        <v xml:space="preserve"> </v>
      </c>
      <c r="AL312" s="105"/>
      <c r="AM312" s="105" t="str">
        <f t="shared" si="87"/>
        <v xml:space="preserve"> </v>
      </c>
      <c r="AN312" s="105" t="str">
        <f t="shared" si="88"/>
        <v xml:space="preserve"> </v>
      </c>
    </row>
    <row r="313" spans="28:40" x14ac:dyDescent="0.2">
      <c r="AB313" s="103" t="e">
        <f>T313-HLOOKUP(V313,Minimas!$C$3:$CD$12,2,FALSE)</f>
        <v>#N/A</v>
      </c>
      <c r="AC313" s="103" t="e">
        <f>T313-HLOOKUP(V313,Minimas!$C$3:$CD$12,3,FALSE)</f>
        <v>#N/A</v>
      </c>
      <c r="AD313" s="103" t="e">
        <f>T313-HLOOKUP(V313,Minimas!$C$3:$CD$12,4,FALSE)</f>
        <v>#N/A</v>
      </c>
      <c r="AE313" s="103" t="e">
        <f>T313-HLOOKUP(V313,Minimas!$C$3:$CD$12,5,FALSE)</f>
        <v>#N/A</v>
      </c>
      <c r="AF313" s="103" t="e">
        <f>T313-HLOOKUP(V313,Minimas!$C$3:$CD$12,6,FALSE)</f>
        <v>#N/A</v>
      </c>
      <c r="AG313" s="103" t="e">
        <f>T313-HLOOKUP(V313,Minimas!$C$3:$CD$12,7,FALSE)</f>
        <v>#N/A</v>
      </c>
      <c r="AH313" s="103" t="e">
        <f>T313-HLOOKUP(V313,Minimas!$C$3:$CD$12,8,FALSE)</f>
        <v>#N/A</v>
      </c>
      <c r="AI313" s="103" t="e">
        <f>T313-HLOOKUP(V313,Minimas!$C$3:$CD$12,9,FALSE)</f>
        <v>#N/A</v>
      </c>
      <c r="AJ313" s="103" t="e">
        <f>T313-HLOOKUP(V313,Minimas!$C$3:$CD$12,10,FALSE)</f>
        <v>#N/A</v>
      </c>
      <c r="AK313" s="104" t="str">
        <f t="shared" si="86"/>
        <v xml:space="preserve"> </v>
      </c>
      <c r="AL313" s="105"/>
      <c r="AM313" s="105" t="str">
        <f t="shared" si="87"/>
        <v xml:space="preserve"> </v>
      </c>
      <c r="AN313" s="105" t="str">
        <f t="shared" si="88"/>
        <v xml:space="preserve"> </v>
      </c>
    </row>
    <row r="314" spans="28:40" x14ac:dyDescent="0.2">
      <c r="AB314" s="103" t="e">
        <f>T314-HLOOKUP(V314,Minimas!$C$3:$CD$12,2,FALSE)</f>
        <v>#N/A</v>
      </c>
      <c r="AC314" s="103" t="e">
        <f>T314-HLOOKUP(V314,Minimas!$C$3:$CD$12,3,FALSE)</f>
        <v>#N/A</v>
      </c>
      <c r="AD314" s="103" t="e">
        <f>T314-HLOOKUP(V314,Minimas!$C$3:$CD$12,4,FALSE)</f>
        <v>#N/A</v>
      </c>
      <c r="AE314" s="103" t="e">
        <f>T314-HLOOKUP(V314,Minimas!$C$3:$CD$12,5,FALSE)</f>
        <v>#N/A</v>
      </c>
      <c r="AF314" s="103" t="e">
        <f>T314-HLOOKUP(V314,Minimas!$C$3:$CD$12,6,FALSE)</f>
        <v>#N/A</v>
      </c>
      <c r="AG314" s="103" t="e">
        <f>T314-HLOOKUP(V314,Minimas!$C$3:$CD$12,7,FALSE)</f>
        <v>#N/A</v>
      </c>
      <c r="AH314" s="103" t="e">
        <f>T314-HLOOKUP(V314,Minimas!$C$3:$CD$12,8,FALSE)</f>
        <v>#N/A</v>
      </c>
      <c r="AI314" s="103" t="e">
        <f>T314-HLOOKUP(V314,Minimas!$C$3:$CD$12,9,FALSE)</f>
        <v>#N/A</v>
      </c>
      <c r="AJ314" s="103" t="e">
        <f>T314-HLOOKUP(V314,Minimas!$C$3:$CD$12,10,FALSE)</f>
        <v>#N/A</v>
      </c>
      <c r="AK314" s="104" t="str">
        <f t="shared" si="86"/>
        <v xml:space="preserve"> </v>
      </c>
      <c r="AL314" s="105"/>
      <c r="AM314" s="105" t="str">
        <f t="shared" si="87"/>
        <v xml:space="preserve"> </v>
      </c>
      <c r="AN314" s="105" t="str">
        <f t="shared" si="88"/>
        <v xml:space="preserve"> </v>
      </c>
    </row>
    <row r="315" spans="28:40" x14ac:dyDescent="0.2">
      <c r="AB315" s="103" t="e">
        <f>T315-HLOOKUP(V315,Minimas!$C$3:$CD$12,2,FALSE)</f>
        <v>#N/A</v>
      </c>
      <c r="AC315" s="103" t="e">
        <f>T315-HLOOKUP(V315,Minimas!$C$3:$CD$12,3,FALSE)</f>
        <v>#N/A</v>
      </c>
      <c r="AD315" s="103" t="e">
        <f>T315-HLOOKUP(V315,Minimas!$C$3:$CD$12,4,FALSE)</f>
        <v>#N/A</v>
      </c>
      <c r="AE315" s="103" t="e">
        <f>T315-HLOOKUP(V315,Minimas!$C$3:$CD$12,5,FALSE)</f>
        <v>#N/A</v>
      </c>
      <c r="AF315" s="103" t="e">
        <f>T315-HLOOKUP(V315,Minimas!$C$3:$CD$12,6,FALSE)</f>
        <v>#N/A</v>
      </c>
      <c r="AG315" s="103" t="e">
        <f>T315-HLOOKUP(V315,Minimas!$C$3:$CD$12,7,FALSE)</f>
        <v>#N/A</v>
      </c>
      <c r="AH315" s="103" t="e">
        <f>T315-HLOOKUP(V315,Minimas!$C$3:$CD$12,8,FALSE)</f>
        <v>#N/A</v>
      </c>
      <c r="AI315" s="103" t="e">
        <f>T315-HLOOKUP(V315,Minimas!$C$3:$CD$12,9,FALSE)</f>
        <v>#N/A</v>
      </c>
      <c r="AJ315" s="103" t="e">
        <f>T315-HLOOKUP(V315,Minimas!$C$3:$CD$12,10,FALSE)</f>
        <v>#N/A</v>
      </c>
      <c r="AK315" s="104" t="str">
        <f t="shared" si="86"/>
        <v xml:space="preserve"> </v>
      </c>
      <c r="AL315" s="105"/>
      <c r="AM315" s="105" t="str">
        <f t="shared" si="87"/>
        <v xml:space="preserve"> </v>
      </c>
      <c r="AN315" s="105" t="str">
        <f t="shared" si="88"/>
        <v xml:space="preserve"> </v>
      </c>
    </row>
    <row r="316" spans="28:40" x14ac:dyDescent="0.2">
      <c r="AB316" s="103" t="e">
        <f>T316-HLOOKUP(V316,Minimas!$C$3:$CD$12,2,FALSE)</f>
        <v>#N/A</v>
      </c>
      <c r="AC316" s="103" t="e">
        <f>T316-HLOOKUP(V316,Minimas!$C$3:$CD$12,3,FALSE)</f>
        <v>#N/A</v>
      </c>
      <c r="AD316" s="103" t="e">
        <f>T316-HLOOKUP(V316,Minimas!$C$3:$CD$12,4,FALSE)</f>
        <v>#N/A</v>
      </c>
      <c r="AE316" s="103" t="e">
        <f>T316-HLOOKUP(V316,Minimas!$C$3:$CD$12,5,FALSE)</f>
        <v>#N/A</v>
      </c>
      <c r="AF316" s="103" t="e">
        <f>T316-HLOOKUP(V316,Minimas!$C$3:$CD$12,6,FALSE)</f>
        <v>#N/A</v>
      </c>
      <c r="AG316" s="103" t="e">
        <f>T316-HLOOKUP(V316,Minimas!$C$3:$CD$12,7,FALSE)</f>
        <v>#N/A</v>
      </c>
      <c r="AH316" s="103" t="e">
        <f>T316-HLOOKUP(V316,Minimas!$C$3:$CD$12,8,FALSE)</f>
        <v>#N/A</v>
      </c>
      <c r="AI316" s="103" t="e">
        <f>T316-HLOOKUP(V316,Minimas!$C$3:$CD$12,9,FALSE)</f>
        <v>#N/A</v>
      </c>
      <c r="AJ316" s="103" t="e">
        <f>T316-HLOOKUP(V316,Minimas!$C$3:$CD$12,10,FALSE)</f>
        <v>#N/A</v>
      </c>
      <c r="AK316" s="104" t="str">
        <f t="shared" si="86"/>
        <v xml:space="preserve"> </v>
      </c>
      <c r="AL316" s="105"/>
      <c r="AM316" s="105" t="str">
        <f t="shared" si="87"/>
        <v xml:space="preserve"> </v>
      </c>
      <c r="AN316" s="105" t="str">
        <f t="shared" si="88"/>
        <v xml:space="preserve"> </v>
      </c>
    </row>
    <row r="317" spans="28:40" x14ac:dyDescent="0.2">
      <c r="AB317" s="103" t="e">
        <f>T317-HLOOKUP(V317,Minimas!$C$3:$CD$12,2,FALSE)</f>
        <v>#N/A</v>
      </c>
      <c r="AC317" s="103" t="e">
        <f>T317-HLOOKUP(V317,Minimas!$C$3:$CD$12,3,FALSE)</f>
        <v>#N/A</v>
      </c>
      <c r="AD317" s="103" t="e">
        <f>T317-HLOOKUP(V317,Minimas!$C$3:$CD$12,4,FALSE)</f>
        <v>#N/A</v>
      </c>
      <c r="AE317" s="103" t="e">
        <f>T317-HLOOKUP(V317,Minimas!$C$3:$CD$12,5,FALSE)</f>
        <v>#N/A</v>
      </c>
      <c r="AF317" s="103" t="e">
        <f>T317-HLOOKUP(V317,Minimas!$C$3:$CD$12,6,FALSE)</f>
        <v>#N/A</v>
      </c>
      <c r="AG317" s="103" t="e">
        <f>T317-HLOOKUP(V317,Minimas!$C$3:$CD$12,7,FALSE)</f>
        <v>#N/A</v>
      </c>
      <c r="AH317" s="103" t="e">
        <f>T317-HLOOKUP(V317,Minimas!$C$3:$CD$12,8,FALSE)</f>
        <v>#N/A</v>
      </c>
      <c r="AI317" s="103" t="e">
        <f>T317-HLOOKUP(V317,Minimas!$C$3:$CD$12,9,FALSE)</f>
        <v>#N/A</v>
      </c>
      <c r="AJ317" s="103" t="e">
        <f>T317-HLOOKUP(V317,Minimas!$C$3:$CD$12,10,FALSE)</f>
        <v>#N/A</v>
      </c>
      <c r="AK317" s="104" t="str">
        <f t="shared" si="86"/>
        <v xml:space="preserve"> </v>
      </c>
      <c r="AL317" s="105"/>
      <c r="AM317" s="105" t="str">
        <f t="shared" si="87"/>
        <v xml:space="preserve"> </v>
      </c>
      <c r="AN317" s="105" t="str">
        <f t="shared" si="88"/>
        <v xml:space="preserve"> </v>
      </c>
    </row>
    <row r="318" spans="28:40" x14ac:dyDescent="0.2">
      <c r="AB318" s="103" t="e">
        <f>T318-HLOOKUP(V318,Minimas!$C$3:$CD$12,2,FALSE)</f>
        <v>#N/A</v>
      </c>
      <c r="AC318" s="103" t="e">
        <f>T318-HLOOKUP(V318,Minimas!$C$3:$CD$12,3,FALSE)</f>
        <v>#N/A</v>
      </c>
      <c r="AD318" s="103" t="e">
        <f>T318-HLOOKUP(V318,Minimas!$C$3:$CD$12,4,FALSE)</f>
        <v>#N/A</v>
      </c>
      <c r="AE318" s="103" t="e">
        <f>T318-HLOOKUP(V318,Minimas!$C$3:$CD$12,5,FALSE)</f>
        <v>#N/A</v>
      </c>
      <c r="AF318" s="103" t="e">
        <f>T318-HLOOKUP(V318,Minimas!$C$3:$CD$12,6,FALSE)</f>
        <v>#N/A</v>
      </c>
      <c r="AG318" s="103" t="e">
        <f>T318-HLOOKUP(V318,Minimas!$C$3:$CD$12,7,FALSE)</f>
        <v>#N/A</v>
      </c>
      <c r="AH318" s="103" t="e">
        <f>T318-HLOOKUP(V318,Minimas!$C$3:$CD$12,8,FALSE)</f>
        <v>#N/A</v>
      </c>
      <c r="AI318" s="103" t="e">
        <f>T318-HLOOKUP(V318,Minimas!$C$3:$CD$12,9,FALSE)</f>
        <v>#N/A</v>
      </c>
      <c r="AJ318" s="103" t="e">
        <f>T318-HLOOKUP(V318,Minimas!$C$3:$CD$12,10,FALSE)</f>
        <v>#N/A</v>
      </c>
      <c r="AK318" s="104" t="str">
        <f t="shared" si="86"/>
        <v xml:space="preserve"> </v>
      </c>
      <c r="AL318" s="105"/>
      <c r="AM318" s="105" t="str">
        <f t="shared" si="87"/>
        <v xml:space="preserve"> </v>
      </c>
      <c r="AN318" s="105" t="str">
        <f t="shared" si="88"/>
        <v xml:space="preserve"> </v>
      </c>
    </row>
    <row r="319" spans="28:40" x14ac:dyDescent="0.2">
      <c r="AB319" s="103" t="e">
        <f>T319-HLOOKUP(V319,Minimas!$C$3:$CD$12,2,FALSE)</f>
        <v>#N/A</v>
      </c>
      <c r="AC319" s="103" t="e">
        <f>T319-HLOOKUP(V319,Minimas!$C$3:$CD$12,3,FALSE)</f>
        <v>#N/A</v>
      </c>
      <c r="AD319" s="103" t="e">
        <f>T319-HLOOKUP(V319,Minimas!$C$3:$CD$12,4,FALSE)</f>
        <v>#N/A</v>
      </c>
      <c r="AE319" s="103" t="e">
        <f>T319-HLOOKUP(V319,Minimas!$C$3:$CD$12,5,FALSE)</f>
        <v>#N/A</v>
      </c>
      <c r="AF319" s="103" t="e">
        <f>T319-HLOOKUP(V319,Minimas!$C$3:$CD$12,6,FALSE)</f>
        <v>#N/A</v>
      </c>
      <c r="AG319" s="103" t="e">
        <f>T319-HLOOKUP(V319,Minimas!$C$3:$CD$12,7,FALSE)</f>
        <v>#N/A</v>
      </c>
      <c r="AH319" s="103" t="e">
        <f>T319-HLOOKUP(V319,Minimas!$C$3:$CD$12,8,FALSE)</f>
        <v>#N/A</v>
      </c>
      <c r="AI319" s="103" t="e">
        <f>T319-HLOOKUP(V319,Minimas!$C$3:$CD$12,9,FALSE)</f>
        <v>#N/A</v>
      </c>
      <c r="AJ319" s="103" t="e">
        <f>T319-HLOOKUP(V319,Minimas!$C$3:$CD$12,10,FALSE)</f>
        <v>#N/A</v>
      </c>
      <c r="AK319" s="104" t="str">
        <f t="shared" si="86"/>
        <v xml:space="preserve"> </v>
      </c>
      <c r="AL319" s="105"/>
      <c r="AM319" s="105" t="str">
        <f t="shared" si="87"/>
        <v xml:space="preserve"> </v>
      </c>
      <c r="AN319" s="105" t="str">
        <f t="shared" si="88"/>
        <v xml:space="preserve"> </v>
      </c>
    </row>
    <row r="320" spans="28:40" x14ac:dyDescent="0.2">
      <c r="AB320" s="103" t="e">
        <f>T320-HLOOKUP(V320,Minimas!$C$3:$CD$12,2,FALSE)</f>
        <v>#N/A</v>
      </c>
      <c r="AC320" s="103" t="e">
        <f>T320-HLOOKUP(V320,Minimas!$C$3:$CD$12,3,FALSE)</f>
        <v>#N/A</v>
      </c>
      <c r="AD320" s="103" t="e">
        <f>T320-HLOOKUP(V320,Minimas!$C$3:$CD$12,4,FALSE)</f>
        <v>#N/A</v>
      </c>
      <c r="AE320" s="103" t="e">
        <f>T320-HLOOKUP(V320,Minimas!$C$3:$CD$12,5,FALSE)</f>
        <v>#N/A</v>
      </c>
      <c r="AF320" s="103" t="e">
        <f>T320-HLOOKUP(V320,Minimas!$C$3:$CD$12,6,FALSE)</f>
        <v>#N/A</v>
      </c>
      <c r="AG320" s="103" t="e">
        <f>T320-HLOOKUP(V320,Minimas!$C$3:$CD$12,7,FALSE)</f>
        <v>#N/A</v>
      </c>
      <c r="AH320" s="103" t="e">
        <f>T320-HLOOKUP(V320,Minimas!$C$3:$CD$12,8,FALSE)</f>
        <v>#N/A</v>
      </c>
      <c r="AI320" s="103" t="e">
        <f>T320-HLOOKUP(V320,Minimas!$C$3:$CD$12,9,FALSE)</f>
        <v>#N/A</v>
      </c>
      <c r="AJ320" s="103" t="e">
        <f>T320-HLOOKUP(V320,Minimas!$C$3:$CD$12,10,FALSE)</f>
        <v>#N/A</v>
      </c>
      <c r="AK320" s="104" t="str">
        <f t="shared" si="86"/>
        <v xml:space="preserve"> </v>
      </c>
      <c r="AL320" s="105"/>
      <c r="AM320" s="105" t="str">
        <f t="shared" si="87"/>
        <v xml:space="preserve"> </v>
      </c>
      <c r="AN320" s="105" t="str">
        <f t="shared" si="88"/>
        <v xml:space="preserve"> </v>
      </c>
    </row>
    <row r="321" spans="28:40" x14ac:dyDescent="0.2">
      <c r="AB321" s="103" t="e">
        <f>T321-HLOOKUP(V321,Minimas!$C$3:$CD$12,2,FALSE)</f>
        <v>#N/A</v>
      </c>
      <c r="AC321" s="103" t="e">
        <f>T321-HLOOKUP(V321,Minimas!$C$3:$CD$12,3,FALSE)</f>
        <v>#N/A</v>
      </c>
      <c r="AD321" s="103" t="e">
        <f>T321-HLOOKUP(V321,Minimas!$C$3:$CD$12,4,FALSE)</f>
        <v>#N/A</v>
      </c>
      <c r="AE321" s="103" t="e">
        <f>T321-HLOOKUP(V321,Minimas!$C$3:$CD$12,5,FALSE)</f>
        <v>#N/A</v>
      </c>
      <c r="AF321" s="103" t="e">
        <f>T321-HLOOKUP(V321,Minimas!$C$3:$CD$12,6,FALSE)</f>
        <v>#N/A</v>
      </c>
      <c r="AG321" s="103" t="e">
        <f>T321-HLOOKUP(V321,Minimas!$C$3:$CD$12,7,FALSE)</f>
        <v>#N/A</v>
      </c>
      <c r="AH321" s="103" t="e">
        <f>T321-HLOOKUP(V321,Minimas!$C$3:$CD$12,8,FALSE)</f>
        <v>#N/A</v>
      </c>
      <c r="AI321" s="103" t="e">
        <f>T321-HLOOKUP(V321,Minimas!$C$3:$CD$12,9,FALSE)</f>
        <v>#N/A</v>
      </c>
      <c r="AJ321" s="103" t="e">
        <f>T321-HLOOKUP(V321,Minimas!$C$3:$CD$12,10,FALSE)</f>
        <v>#N/A</v>
      </c>
      <c r="AK321" s="104" t="str">
        <f t="shared" si="86"/>
        <v xml:space="preserve"> </v>
      </c>
      <c r="AL321" s="105"/>
      <c r="AM321" s="105" t="str">
        <f t="shared" si="87"/>
        <v xml:space="preserve"> </v>
      </c>
      <c r="AN321" s="105" t="str">
        <f t="shared" si="88"/>
        <v xml:space="preserve"> </v>
      </c>
    </row>
    <row r="322" spans="28:40" x14ac:dyDescent="0.2">
      <c r="AB322" s="103" t="e">
        <f>T322-HLOOKUP(V322,Minimas!$C$3:$CD$12,2,FALSE)</f>
        <v>#N/A</v>
      </c>
      <c r="AC322" s="103" t="e">
        <f>T322-HLOOKUP(V322,Minimas!$C$3:$CD$12,3,FALSE)</f>
        <v>#N/A</v>
      </c>
      <c r="AD322" s="103" t="e">
        <f>T322-HLOOKUP(V322,Minimas!$C$3:$CD$12,4,FALSE)</f>
        <v>#N/A</v>
      </c>
      <c r="AE322" s="103" t="e">
        <f>T322-HLOOKUP(V322,Minimas!$C$3:$CD$12,5,FALSE)</f>
        <v>#N/A</v>
      </c>
      <c r="AF322" s="103" t="e">
        <f>T322-HLOOKUP(V322,Minimas!$C$3:$CD$12,6,FALSE)</f>
        <v>#N/A</v>
      </c>
      <c r="AG322" s="103" t="e">
        <f>T322-HLOOKUP(V322,Minimas!$C$3:$CD$12,7,FALSE)</f>
        <v>#N/A</v>
      </c>
      <c r="AH322" s="103" t="e">
        <f>T322-HLOOKUP(V322,Minimas!$C$3:$CD$12,8,FALSE)</f>
        <v>#N/A</v>
      </c>
      <c r="AI322" s="103" t="e">
        <f>T322-HLOOKUP(V322,Minimas!$C$3:$CD$12,9,FALSE)</f>
        <v>#N/A</v>
      </c>
      <c r="AJ322" s="103" t="e">
        <f>T322-HLOOKUP(V322,Minimas!$C$3:$CD$12,10,FALSE)</f>
        <v>#N/A</v>
      </c>
      <c r="AK322" s="104" t="str">
        <f t="shared" si="86"/>
        <v xml:space="preserve"> </v>
      </c>
      <c r="AL322" s="105"/>
      <c r="AM322" s="105" t="str">
        <f t="shared" si="87"/>
        <v xml:space="preserve"> </v>
      </c>
      <c r="AN322" s="105" t="str">
        <f t="shared" si="88"/>
        <v xml:space="preserve"> </v>
      </c>
    </row>
    <row r="323" spans="28:40" x14ac:dyDescent="0.2">
      <c r="AB323" s="103" t="e">
        <f>T323-HLOOKUP(V323,Minimas!$C$3:$CD$12,2,FALSE)</f>
        <v>#N/A</v>
      </c>
      <c r="AC323" s="103" t="e">
        <f>T323-HLOOKUP(V323,Minimas!$C$3:$CD$12,3,FALSE)</f>
        <v>#N/A</v>
      </c>
      <c r="AD323" s="103" t="e">
        <f>T323-HLOOKUP(V323,Minimas!$C$3:$CD$12,4,FALSE)</f>
        <v>#N/A</v>
      </c>
      <c r="AE323" s="103" t="e">
        <f>T323-HLOOKUP(V323,Minimas!$C$3:$CD$12,5,FALSE)</f>
        <v>#N/A</v>
      </c>
      <c r="AF323" s="103" t="e">
        <f>T323-HLOOKUP(V323,Minimas!$C$3:$CD$12,6,FALSE)</f>
        <v>#N/A</v>
      </c>
      <c r="AG323" s="103" t="e">
        <f>T323-HLOOKUP(V323,Minimas!$C$3:$CD$12,7,FALSE)</f>
        <v>#N/A</v>
      </c>
      <c r="AH323" s="103" t="e">
        <f>T323-HLOOKUP(V323,Minimas!$C$3:$CD$12,8,FALSE)</f>
        <v>#N/A</v>
      </c>
      <c r="AI323" s="103" t="e">
        <f>T323-HLOOKUP(V323,Minimas!$C$3:$CD$12,9,FALSE)</f>
        <v>#N/A</v>
      </c>
      <c r="AJ323" s="103" t="e">
        <f>T323-HLOOKUP(V323,Minimas!$C$3:$CD$12,10,FALSE)</f>
        <v>#N/A</v>
      </c>
      <c r="AK323" s="104" t="str">
        <f t="shared" si="86"/>
        <v xml:space="preserve"> </v>
      </c>
      <c r="AL323" s="105"/>
      <c r="AM323" s="105" t="str">
        <f t="shared" si="87"/>
        <v xml:space="preserve"> </v>
      </c>
      <c r="AN323" s="105" t="str">
        <f t="shared" si="88"/>
        <v xml:space="preserve"> </v>
      </c>
    </row>
    <row r="324" spans="28:40" x14ac:dyDescent="0.2">
      <c r="AB324" s="103" t="e">
        <f>T324-HLOOKUP(V324,Minimas!$C$3:$CD$12,2,FALSE)</f>
        <v>#N/A</v>
      </c>
      <c r="AC324" s="103" t="e">
        <f>T324-HLOOKUP(V324,Minimas!$C$3:$CD$12,3,FALSE)</f>
        <v>#N/A</v>
      </c>
      <c r="AD324" s="103" t="e">
        <f>T324-HLOOKUP(V324,Minimas!$C$3:$CD$12,4,FALSE)</f>
        <v>#N/A</v>
      </c>
      <c r="AE324" s="103" t="e">
        <f>T324-HLOOKUP(V324,Minimas!$C$3:$CD$12,5,FALSE)</f>
        <v>#N/A</v>
      </c>
      <c r="AF324" s="103" t="e">
        <f>T324-HLOOKUP(V324,Minimas!$C$3:$CD$12,6,FALSE)</f>
        <v>#N/A</v>
      </c>
      <c r="AG324" s="103" t="e">
        <f>T324-HLOOKUP(V324,Minimas!$C$3:$CD$12,7,FALSE)</f>
        <v>#N/A</v>
      </c>
      <c r="AH324" s="103" t="e">
        <f>T324-HLOOKUP(V324,Minimas!$C$3:$CD$12,8,FALSE)</f>
        <v>#N/A</v>
      </c>
      <c r="AI324" s="103" t="e">
        <f>T324-HLOOKUP(V324,Minimas!$C$3:$CD$12,9,FALSE)</f>
        <v>#N/A</v>
      </c>
      <c r="AJ324" s="103" t="e">
        <f>T324-HLOOKUP(V324,Minimas!$C$3:$CD$12,10,FALSE)</f>
        <v>#N/A</v>
      </c>
      <c r="AK324" s="104" t="str">
        <f t="shared" si="86"/>
        <v xml:space="preserve"> </v>
      </c>
      <c r="AL324" s="105"/>
      <c r="AM324" s="105" t="str">
        <f t="shared" si="87"/>
        <v xml:space="preserve"> </v>
      </c>
      <c r="AN324" s="105" t="str">
        <f t="shared" si="88"/>
        <v xml:space="preserve"> </v>
      </c>
    </row>
    <row r="325" spans="28:40" x14ac:dyDescent="0.2">
      <c r="AB325" s="103" t="e">
        <f>T325-HLOOKUP(V325,Minimas!$C$3:$CD$12,2,FALSE)</f>
        <v>#N/A</v>
      </c>
      <c r="AC325" s="103" t="e">
        <f>T325-HLOOKUP(V325,Minimas!$C$3:$CD$12,3,FALSE)</f>
        <v>#N/A</v>
      </c>
      <c r="AD325" s="103" t="e">
        <f>T325-HLOOKUP(V325,Minimas!$C$3:$CD$12,4,FALSE)</f>
        <v>#N/A</v>
      </c>
      <c r="AE325" s="103" t="e">
        <f>T325-HLOOKUP(V325,Minimas!$C$3:$CD$12,5,FALSE)</f>
        <v>#N/A</v>
      </c>
      <c r="AF325" s="103" t="e">
        <f>T325-HLOOKUP(V325,Minimas!$C$3:$CD$12,6,FALSE)</f>
        <v>#N/A</v>
      </c>
      <c r="AG325" s="103" t="e">
        <f>T325-HLOOKUP(V325,Minimas!$C$3:$CD$12,7,FALSE)</f>
        <v>#N/A</v>
      </c>
      <c r="AH325" s="103" t="e">
        <f>T325-HLOOKUP(V325,Minimas!$C$3:$CD$12,8,FALSE)</f>
        <v>#N/A</v>
      </c>
      <c r="AI325" s="103" t="e">
        <f>T325-HLOOKUP(V325,Minimas!$C$3:$CD$12,9,FALSE)</f>
        <v>#N/A</v>
      </c>
      <c r="AJ325" s="103" t="e">
        <f>T325-HLOOKUP(V325,Minimas!$C$3:$CD$12,10,FALSE)</f>
        <v>#N/A</v>
      </c>
      <c r="AK325" s="104" t="str">
        <f t="shared" si="86"/>
        <v xml:space="preserve"> </v>
      </c>
      <c r="AL325" s="105"/>
      <c r="AM325" s="105" t="str">
        <f t="shared" si="87"/>
        <v xml:space="preserve"> </v>
      </c>
      <c r="AN325" s="105" t="str">
        <f t="shared" si="88"/>
        <v xml:space="preserve"> </v>
      </c>
    </row>
    <row r="326" spans="28:40" x14ac:dyDescent="0.2">
      <c r="AB326" s="103" t="e">
        <f>T326-HLOOKUP(V326,Minimas!$C$3:$CD$12,2,FALSE)</f>
        <v>#N/A</v>
      </c>
      <c r="AC326" s="103" t="e">
        <f>T326-HLOOKUP(V326,Minimas!$C$3:$CD$12,3,FALSE)</f>
        <v>#N/A</v>
      </c>
      <c r="AD326" s="103" t="e">
        <f>T326-HLOOKUP(V326,Minimas!$C$3:$CD$12,4,FALSE)</f>
        <v>#N/A</v>
      </c>
      <c r="AE326" s="103" t="e">
        <f>T326-HLOOKUP(V326,Minimas!$C$3:$CD$12,5,FALSE)</f>
        <v>#N/A</v>
      </c>
      <c r="AF326" s="103" t="e">
        <f>T326-HLOOKUP(V326,Minimas!$C$3:$CD$12,6,FALSE)</f>
        <v>#N/A</v>
      </c>
      <c r="AG326" s="103" t="e">
        <f>T326-HLOOKUP(V326,Minimas!$C$3:$CD$12,7,FALSE)</f>
        <v>#N/A</v>
      </c>
      <c r="AH326" s="103" t="e">
        <f>T326-HLOOKUP(V326,Minimas!$C$3:$CD$12,8,FALSE)</f>
        <v>#N/A</v>
      </c>
      <c r="AI326" s="103" t="e">
        <f>T326-HLOOKUP(V326,Minimas!$C$3:$CD$12,9,FALSE)</f>
        <v>#N/A</v>
      </c>
      <c r="AJ326" s="103" t="e">
        <f>T326-HLOOKUP(V326,Minimas!$C$3:$CD$12,10,FALSE)</f>
        <v>#N/A</v>
      </c>
      <c r="AK326" s="104" t="str">
        <f t="shared" si="86"/>
        <v xml:space="preserve"> </v>
      </c>
      <c r="AL326" s="105"/>
      <c r="AM326" s="105" t="str">
        <f t="shared" si="87"/>
        <v xml:space="preserve"> </v>
      </c>
      <c r="AN326" s="105" t="str">
        <f t="shared" si="88"/>
        <v xml:space="preserve"> </v>
      </c>
    </row>
    <row r="327" spans="28:40" x14ac:dyDescent="0.2">
      <c r="AB327" s="103" t="e">
        <f>T327-HLOOKUP(V327,Minimas!$C$3:$CD$12,2,FALSE)</f>
        <v>#N/A</v>
      </c>
      <c r="AC327" s="103" t="e">
        <f>T327-HLOOKUP(V327,Minimas!$C$3:$CD$12,3,FALSE)</f>
        <v>#N/A</v>
      </c>
      <c r="AD327" s="103" t="e">
        <f>T327-HLOOKUP(V327,Minimas!$C$3:$CD$12,4,FALSE)</f>
        <v>#N/A</v>
      </c>
      <c r="AE327" s="103" t="e">
        <f>T327-HLOOKUP(V327,Minimas!$C$3:$CD$12,5,FALSE)</f>
        <v>#N/A</v>
      </c>
      <c r="AF327" s="103" t="e">
        <f>T327-HLOOKUP(V327,Minimas!$C$3:$CD$12,6,FALSE)</f>
        <v>#N/A</v>
      </c>
      <c r="AG327" s="103" t="e">
        <f>T327-HLOOKUP(V327,Minimas!$C$3:$CD$12,7,FALSE)</f>
        <v>#N/A</v>
      </c>
      <c r="AH327" s="103" t="e">
        <f>T327-HLOOKUP(V327,Minimas!$C$3:$CD$12,8,FALSE)</f>
        <v>#N/A</v>
      </c>
      <c r="AI327" s="103" t="e">
        <f>T327-HLOOKUP(V327,Minimas!$C$3:$CD$12,9,FALSE)</f>
        <v>#N/A</v>
      </c>
      <c r="AJ327" s="103" t="e">
        <f>T327-HLOOKUP(V327,Minimas!$C$3:$CD$12,10,FALSE)</f>
        <v>#N/A</v>
      </c>
      <c r="AK327" s="104" t="str">
        <f t="shared" si="86"/>
        <v xml:space="preserve"> </v>
      </c>
      <c r="AL327" s="105"/>
      <c r="AM327" s="105" t="str">
        <f t="shared" si="87"/>
        <v xml:space="preserve"> </v>
      </c>
      <c r="AN327" s="105" t="str">
        <f t="shared" si="88"/>
        <v xml:space="preserve"> </v>
      </c>
    </row>
    <row r="328" spans="28:40" x14ac:dyDescent="0.2">
      <c r="AB328" s="103" t="e">
        <f>T328-HLOOKUP(V328,Minimas!$C$3:$CD$12,2,FALSE)</f>
        <v>#N/A</v>
      </c>
      <c r="AC328" s="103" t="e">
        <f>T328-HLOOKUP(V328,Minimas!$C$3:$CD$12,3,FALSE)</f>
        <v>#N/A</v>
      </c>
      <c r="AD328" s="103" t="e">
        <f>T328-HLOOKUP(V328,Minimas!$C$3:$CD$12,4,FALSE)</f>
        <v>#N/A</v>
      </c>
      <c r="AE328" s="103" t="e">
        <f>T328-HLOOKUP(V328,Minimas!$C$3:$CD$12,5,FALSE)</f>
        <v>#N/A</v>
      </c>
      <c r="AF328" s="103" t="e">
        <f>T328-HLOOKUP(V328,Minimas!$C$3:$CD$12,6,FALSE)</f>
        <v>#N/A</v>
      </c>
      <c r="AG328" s="103" t="e">
        <f>T328-HLOOKUP(V328,Minimas!$C$3:$CD$12,7,FALSE)</f>
        <v>#N/A</v>
      </c>
      <c r="AH328" s="103" t="e">
        <f>T328-HLOOKUP(V328,Minimas!$C$3:$CD$12,8,FALSE)</f>
        <v>#N/A</v>
      </c>
      <c r="AI328" s="103" t="e">
        <f>T328-HLOOKUP(V328,Minimas!$C$3:$CD$12,9,FALSE)</f>
        <v>#N/A</v>
      </c>
      <c r="AJ328" s="103" t="e">
        <f>T328-HLOOKUP(V328,Minimas!$C$3:$CD$12,10,FALSE)</f>
        <v>#N/A</v>
      </c>
      <c r="AK328" s="104" t="str">
        <f t="shared" si="86"/>
        <v xml:space="preserve"> </v>
      </c>
      <c r="AL328" s="105"/>
      <c r="AM328" s="105" t="str">
        <f t="shared" si="87"/>
        <v xml:space="preserve"> </v>
      </c>
      <c r="AN328" s="105" t="str">
        <f t="shared" si="88"/>
        <v xml:space="preserve"> </v>
      </c>
    </row>
    <row r="329" spans="28:40" x14ac:dyDescent="0.2">
      <c r="AB329" s="103" t="e">
        <f>T329-HLOOKUP(V329,Minimas!$C$3:$CD$12,2,FALSE)</f>
        <v>#N/A</v>
      </c>
      <c r="AC329" s="103" t="e">
        <f>T329-HLOOKUP(V329,Minimas!$C$3:$CD$12,3,FALSE)</f>
        <v>#N/A</v>
      </c>
      <c r="AD329" s="103" t="e">
        <f>T329-HLOOKUP(V329,Minimas!$C$3:$CD$12,4,FALSE)</f>
        <v>#N/A</v>
      </c>
      <c r="AE329" s="103" t="e">
        <f>T329-HLOOKUP(V329,Minimas!$C$3:$CD$12,5,FALSE)</f>
        <v>#N/A</v>
      </c>
      <c r="AF329" s="103" t="e">
        <f>T329-HLOOKUP(V329,Minimas!$C$3:$CD$12,6,FALSE)</f>
        <v>#N/A</v>
      </c>
      <c r="AG329" s="103" t="e">
        <f>T329-HLOOKUP(V329,Minimas!$C$3:$CD$12,7,FALSE)</f>
        <v>#N/A</v>
      </c>
      <c r="AH329" s="103" t="e">
        <f>T329-HLOOKUP(V329,Minimas!$C$3:$CD$12,8,FALSE)</f>
        <v>#N/A</v>
      </c>
      <c r="AI329" s="103" t="e">
        <f>T329-HLOOKUP(V329,Minimas!$C$3:$CD$12,9,FALSE)</f>
        <v>#N/A</v>
      </c>
      <c r="AJ329" s="103" t="e">
        <f>T329-HLOOKUP(V329,Minimas!$C$3:$CD$12,10,FALSE)</f>
        <v>#N/A</v>
      </c>
      <c r="AK329" s="104" t="str">
        <f t="shared" si="86"/>
        <v xml:space="preserve"> </v>
      </c>
      <c r="AL329" s="105"/>
      <c r="AM329" s="105" t="str">
        <f t="shared" si="87"/>
        <v xml:space="preserve"> </v>
      </c>
      <c r="AN329" s="105" t="str">
        <f t="shared" si="88"/>
        <v xml:space="preserve"> </v>
      </c>
    </row>
    <row r="330" spans="28:40" x14ac:dyDescent="0.2">
      <c r="AB330" s="103" t="e">
        <f>T330-HLOOKUP(V330,Minimas!$C$3:$CD$12,2,FALSE)</f>
        <v>#N/A</v>
      </c>
      <c r="AC330" s="103" t="e">
        <f>T330-HLOOKUP(V330,Minimas!$C$3:$CD$12,3,FALSE)</f>
        <v>#N/A</v>
      </c>
      <c r="AD330" s="103" t="e">
        <f>T330-HLOOKUP(V330,Minimas!$C$3:$CD$12,4,FALSE)</f>
        <v>#N/A</v>
      </c>
      <c r="AE330" s="103" t="e">
        <f>T330-HLOOKUP(V330,Minimas!$C$3:$CD$12,5,FALSE)</f>
        <v>#N/A</v>
      </c>
      <c r="AF330" s="103" t="e">
        <f>T330-HLOOKUP(V330,Minimas!$C$3:$CD$12,6,FALSE)</f>
        <v>#N/A</v>
      </c>
      <c r="AG330" s="103" t="e">
        <f>T330-HLOOKUP(V330,Minimas!$C$3:$CD$12,7,FALSE)</f>
        <v>#N/A</v>
      </c>
      <c r="AH330" s="103" t="e">
        <f>T330-HLOOKUP(V330,Minimas!$C$3:$CD$12,8,FALSE)</f>
        <v>#N/A</v>
      </c>
      <c r="AI330" s="103" t="e">
        <f>T330-HLOOKUP(V330,Minimas!$C$3:$CD$12,9,FALSE)</f>
        <v>#N/A</v>
      </c>
      <c r="AJ330" s="103" t="e">
        <f>T330-HLOOKUP(V330,Minimas!$C$3:$CD$12,10,FALSE)</f>
        <v>#N/A</v>
      </c>
      <c r="AK330" s="104" t="str">
        <f t="shared" si="86"/>
        <v xml:space="preserve"> </v>
      </c>
      <c r="AL330" s="105"/>
      <c r="AM330" s="105" t="str">
        <f t="shared" si="87"/>
        <v xml:space="preserve"> </v>
      </c>
      <c r="AN330" s="105" t="str">
        <f t="shared" si="88"/>
        <v xml:space="preserve"> </v>
      </c>
    </row>
    <row r="331" spans="28:40" x14ac:dyDescent="0.2">
      <c r="AB331" s="103" t="e">
        <f>T331-HLOOKUP(V331,Minimas!$C$3:$CD$12,2,FALSE)</f>
        <v>#N/A</v>
      </c>
      <c r="AC331" s="103" t="e">
        <f>T331-HLOOKUP(V331,Minimas!$C$3:$CD$12,3,FALSE)</f>
        <v>#N/A</v>
      </c>
      <c r="AD331" s="103" t="e">
        <f>T331-HLOOKUP(V331,Minimas!$C$3:$CD$12,4,FALSE)</f>
        <v>#N/A</v>
      </c>
      <c r="AE331" s="103" t="e">
        <f>T331-HLOOKUP(V331,Minimas!$C$3:$CD$12,5,FALSE)</f>
        <v>#N/A</v>
      </c>
      <c r="AF331" s="103" t="e">
        <f>T331-HLOOKUP(V331,Minimas!$C$3:$CD$12,6,FALSE)</f>
        <v>#N/A</v>
      </c>
      <c r="AG331" s="103" t="e">
        <f>T331-HLOOKUP(V331,Minimas!$C$3:$CD$12,7,FALSE)</f>
        <v>#N/A</v>
      </c>
      <c r="AH331" s="103" t="e">
        <f>T331-HLOOKUP(V331,Minimas!$C$3:$CD$12,8,FALSE)</f>
        <v>#N/A</v>
      </c>
      <c r="AI331" s="103" t="e">
        <f>T331-HLOOKUP(V331,Minimas!$C$3:$CD$12,9,FALSE)</f>
        <v>#N/A</v>
      </c>
      <c r="AJ331" s="103" t="e">
        <f>T331-HLOOKUP(V331,Minimas!$C$3:$CD$12,10,FALSE)</f>
        <v>#N/A</v>
      </c>
      <c r="AK331" s="104" t="str">
        <f t="shared" si="86"/>
        <v xml:space="preserve"> </v>
      </c>
      <c r="AL331" s="105"/>
      <c r="AM331" s="105" t="str">
        <f t="shared" si="87"/>
        <v xml:space="preserve"> </v>
      </c>
      <c r="AN331" s="105" t="str">
        <f t="shared" si="88"/>
        <v xml:space="preserve"> </v>
      </c>
    </row>
    <row r="332" spans="28:40" x14ac:dyDescent="0.2">
      <c r="AB332" s="103" t="e">
        <f>T332-HLOOKUP(V332,Minimas!$C$3:$CD$12,2,FALSE)</f>
        <v>#N/A</v>
      </c>
      <c r="AC332" s="103" t="e">
        <f>T332-HLOOKUP(V332,Minimas!$C$3:$CD$12,3,FALSE)</f>
        <v>#N/A</v>
      </c>
      <c r="AD332" s="103" t="e">
        <f>T332-HLOOKUP(V332,Minimas!$C$3:$CD$12,4,FALSE)</f>
        <v>#N/A</v>
      </c>
      <c r="AE332" s="103" t="e">
        <f>T332-HLOOKUP(V332,Minimas!$C$3:$CD$12,5,FALSE)</f>
        <v>#N/A</v>
      </c>
      <c r="AF332" s="103" t="e">
        <f>T332-HLOOKUP(V332,Minimas!$C$3:$CD$12,6,FALSE)</f>
        <v>#N/A</v>
      </c>
      <c r="AG332" s="103" t="e">
        <f>T332-HLOOKUP(V332,Minimas!$C$3:$CD$12,7,FALSE)</f>
        <v>#N/A</v>
      </c>
      <c r="AH332" s="103" t="e">
        <f>T332-HLOOKUP(V332,Minimas!$C$3:$CD$12,8,FALSE)</f>
        <v>#N/A</v>
      </c>
      <c r="AI332" s="103" t="e">
        <f>T332-HLOOKUP(V332,Minimas!$C$3:$CD$12,9,FALSE)</f>
        <v>#N/A</v>
      </c>
      <c r="AJ332" s="103" t="e">
        <f>T332-HLOOKUP(V332,Minimas!$C$3:$CD$12,10,FALSE)</f>
        <v>#N/A</v>
      </c>
      <c r="AK332" s="104" t="str">
        <f t="shared" si="86"/>
        <v xml:space="preserve"> </v>
      </c>
      <c r="AL332" s="105"/>
      <c r="AM332" s="105" t="str">
        <f t="shared" si="87"/>
        <v xml:space="preserve"> </v>
      </c>
      <c r="AN332" s="105" t="str">
        <f t="shared" si="88"/>
        <v xml:space="preserve"> </v>
      </c>
    </row>
    <row r="333" spans="28:40" x14ac:dyDescent="0.2">
      <c r="AB333" s="103" t="e">
        <f>T333-HLOOKUP(V333,Minimas!$C$3:$CD$12,2,FALSE)</f>
        <v>#N/A</v>
      </c>
      <c r="AC333" s="103" t="e">
        <f>T333-HLOOKUP(V333,Minimas!$C$3:$CD$12,3,FALSE)</f>
        <v>#N/A</v>
      </c>
      <c r="AD333" s="103" t="e">
        <f>T333-HLOOKUP(V333,Minimas!$C$3:$CD$12,4,FALSE)</f>
        <v>#N/A</v>
      </c>
      <c r="AE333" s="103" t="e">
        <f>T333-HLOOKUP(V333,Minimas!$C$3:$CD$12,5,FALSE)</f>
        <v>#N/A</v>
      </c>
      <c r="AF333" s="103" t="e">
        <f>T333-HLOOKUP(V333,Minimas!$C$3:$CD$12,6,FALSE)</f>
        <v>#N/A</v>
      </c>
      <c r="AG333" s="103" t="e">
        <f>T333-HLOOKUP(V333,Minimas!$C$3:$CD$12,7,FALSE)</f>
        <v>#N/A</v>
      </c>
      <c r="AH333" s="103" t="e">
        <f>T333-HLOOKUP(V333,Minimas!$C$3:$CD$12,8,FALSE)</f>
        <v>#N/A</v>
      </c>
      <c r="AI333" s="103" t="e">
        <f>T333-HLOOKUP(V333,Minimas!$C$3:$CD$12,9,FALSE)</f>
        <v>#N/A</v>
      </c>
      <c r="AJ333" s="103" t="e">
        <f>T333-HLOOKUP(V333,Minimas!$C$3:$CD$12,10,FALSE)</f>
        <v>#N/A</v>
      </c>
      <c r="AK333" s="104" t="str">
        <f t="shared" si="86"/>
        <v xml:space="preserve"> </v>
      </c>
      <c r="AL333" s="105"/>
      <c r="AM333" s="105" t="str">
        <f t="shared" si="87"/>
        <v xml:space="preserve"> </v>
      </c>
      <c r="AN333" s="105" t="str">
        <f t="shared" si="88"/>
        <v xml:space="preserve"> </v>
      </c>
    </row>
    <row r="334" spans="28:40" x14ac:dyDescent="0.2">
      <c r="AB334" s="103" t="e">
        <f>T334-HLOOKUP(V334,Minimas!$C$3:$CD$12,2,FALSE)</f>
        <v>#N/A</v>
      </c>
      <c r="AC334" s="103" t="e">
        <f>T334-HLOOKUP(V334,Minimas!$C$3:$CD$12,3,FALSE)</f>
        <v>#N/A</v>
      </c>
      <c r="AD334" s="103" t="e">
        <f>T334-HLOOKUP(V334,Minimas!$C$3:$CD$12,4,FALSE)</f>
        <v>#N/A</v>
      </c>
      <c r="AE334" s="103" t="e">
        <f>T334-HLOOKUP(V334,Minimas!$C$3:$CD$12,5,FALSE)</f>
        <v>#N/A</v>
      </c>
      <c r="AF334" s="103" t="e">
        <f>T334-HLOOKUP(V334,Minimas!$C$3:$CD$12,6,FALSE)</f>
        <v>#N/A</v>
      </c>
      <c r="AG334" s="103" t="e">
        <f>T334-HLOOKUP(V334,Minimas!$C$3:$CD$12,7,FALSE)</f>
        <v>#N/A</v>
      </c>
      <c r="AH334" s="103" t="e">
        <f>T334-HLOOKUP(V334,Minimas!$C$3:$CD$12,8,FALSE)</f>
        <v>#N/A</v>
      </c>
      <c r="AI334" s="103" t="e">
        <f>T334-HLOOKUP(V334,Minimas!$C$3:$CD$12,9,FALSE)</f>
        <v>#N/A</v>
      </c>
      <c r="AJ334" s="103" t="e">
        <f>T334-HLOOKUP(V334,Minimas!$C$3:$CD$12,10,FALSE)</f>
        <v>#N/A</v>
      </c>
      <c r="AK334" s="104" t="str">
        <f t="shared" si="86"/>
        <v xml:space="preserve"> </v>
      </c>
      <c r="AL334" s="105"/>
      <c r="AM334" s="105" t="str">
        <f t="shared" si="87"/>
        <v xml:space="preserve"> </v>
      </c>
      <c r="AN334" s="105" t="str">
        <f t="shared" si="88"/>
        <v xml:space="preserve"> </v>
      </c>
    </row>
    <row r="335" spans="28:40" x14ac:dyDescent="0.2">
      <c r="AB335" s="103" t="e">
        <f>T335-HLOOKUP(V335,Minimas!$C$3:$CD$12,2,FALSE)</f>
        <v>#N/A</v>
      </c>
      <c r="AC335" s="103" t="e">
        <f>T335-HLOOKUP(V335,Minimas!$C$3:$CD$12,3,FALSE)</f>
        <v>#N/A</v>
      </c>
      <c r="AD335" s="103" t="e">
        <f>T335-HLOOKUP(V335,Minimas!$C$3:$CD$12,4,FALSE)</f>
        <v>#N/A</v>
      </c>
      <c r="AE335" s="103" t="e">
        <f>T335-HLOOKUP(V335,Minimas!$C$3:$CD$12,5,FALSE)</f>
        <v>#N/A</v>
      </c>
      <c r="AF335" s="103" t="e">
        <f>T335-HLOOKUP(V335,Minimas!$C$3:$CD$12,6,FALSE)</f>
        <v>#N/A</v>
      </c>
      <c r="AG335" s="103" t="e">
        <f>T335-HLOOKUP(V335,Minimas!$C$3:$CD$12,7,FALSE)</f>
        <v>#N/A</v>
      </c>
      <c r="AH335" s="103" t="e">
        <f>T335-HLOOKUP(V335,Minimas!$C$3:$CD$12,8,FALSE)</f>
        <v>#N/A</v>
      </c>
      <c r="AI335" s="103" t="e">
        <f>T335-HLOOKUP(V335,Minimas!$C$3:$CD$12,9,FALSE)</f>
        <v>#N/A</v>
      </c>
      <c r="AJ335" s="103" t="e">
        <f>T335-HLOOKUP(V335,Minimas!$C$3:$CD$12,10,FALSE)</f>
        <v>#N/A</v>
      </c>
      <c r="AK335" s="104" t="str">
        <f t="shared" si="86"/>
        <v xml:space="preserve"> </v>
      </c>
      <c r="AL335" s="105"/>
      <c r="AM335" s="105" t="str">
        <f t="shared" si="87"/>
        <v xml:space="preserve"> </v>
      </c>
      <c r="AN335" s="105" t="str">
        <f t="shared" si="88"/>
        <v xml:space="preserve"> </v>
      </c>
    </row>
    <row r="336" spans="28:40" x14ac:dyDescent="0.2">
      <c r="AB336" s="103" t="e">
        <f>T336-HLOOKUP(V336,Minimas!$C$3:$CD$12,2,FALSE)</f>
        <v>#N/A</v>
      </c>
      <c r="AC336" s="103" t="e">
        <f>T336-HLOOKUP(V336,Minimas!$C$3:$CD$12,3,FALSE)</f>
        <v>#N/A</v>
      </c>
      <c r="AD336" s="103" t="e">
        <f>T336-HLOOKUP(V336,Minimas!$C$3:$CD$12,4,FALSE)</f>
        <v>#N/A</v>
      </c>
      <c r="AE336" s="103" t="e">
        <f>T336-HLOOKUP(V336,Minimas!$C$3:$CD$12,5,FALSE)</f>
        <v>#N/A</v>
      </c>
      <c r="AF336" s="103" t="e">
        <f>T336-HLOOKUP(V336,Minimas!$C$3:$CD$12,6,FALSE)</f>
        <v>#N/A</v>
      </c>
      <c r="AG336" s="103" t="e">
        <f>T336-HLOOKUP(V336,Minimas!$C$3:$CD$12,7,FALSE)</f>
        <v>#N/A</v>
      </c>
      <c r="AH336" s="103" t="e">
        <f>T336-HLOOKUP(V336,Minimas!$C$3:$CD$12,8,FALSE)</f>
        <v>#N/A</v>
      </c>
      <c r="AI336" s="103" t="e">
        <f>T336-HLOOKUP(V336,Minimas!$C$3:$CD$12,9,FALSE)</f>
        <v>#N/A</v>
      </c>
      <c r="AJ336" s="103" t="e">
        <f>T336-HLOOKUP(V336,Minimas!$C$3:$CD$12,10,FALSE)</f>
        <v>#N/A</v>
      </c>
      <c r="AK336" s="104" t="str">
        <f t="shared" si="86"/>
        <v xml:space="preserve"> </v>
      </c>
      <c r="AL336" s="105"/>
      <c r="AM336" s="105" t="str">
        <f t="shared" si="87"/>
        <v xml:space="preserve"> </v>
      </c>
      <c r="AN336" s="105" t="str">
        <f t="shared" si="88"/>
        <v xml:space="preserve"> </v>
      </c>
    </row>
    <row r="337" spans="28:40" x14ac:dyDescent="0.2">
      <c r="AB337" s="103" t="e">
        <f>T337-HLOOKUP(V337,Minimas!$C$3:$CD$12,2,FALSE)</f>
        <v>#N/A</v>
      </c>
      <c r="AC337" s="103" t="e">
        <f>T337-HLOOKUP(V337,Minimas!$C$3:$CD$12,3,FALSE)</f>
        <v>#N/A</v>
      </c>
      <c r="AD337" s="103" t="e">
        <f>T337-HLOOKUP(V337,Minimas!$C$3:$CD$12,4,FALSE)</f>
        <v>#N/A</v>
      </c>
      <c r="AE337" s="103" t="e">
        <f>T337-HLOOKUP(V337,Minimas!$C$3:$CD$12,5,FALSE)</f>
        <v>#N/A</v>
      </c>
      <c r="AF337" s="103" t="e">
        <f>T337-HLOOKUP(V337,Minimas!$C$3:$CD$12,6,FALSE)</f>
        <v>#N/A</v>
      </c>
      <c r="AG337" s="103" t="e">
        <f>T337-HLOOKUP(V337,Minimas!$C$3:$CD$12,7,FALSE)</f>
        <v>#N/A</v>
      </c>
      <c r="AH337" s="103" t="e">
        <f>T337-HLOOKUP(V337,Minimas!$C$3:$CD$12,8,FALSE)</f>
        <v>#N/A</v>
      </c>
      <c r="AI337" s="103" t="e">
        <f>T337-HLOOKUP(V337,Minimas!$C$3:$CD$12,9,FALSE)</f>
        <v>#N/A</v>
      </c>
      <c r="AJ337" s="103" t="e">
        <f>T337-HLOOKUP(V337,Minimas!$C$3:$CD$12,10,FALSE)</f>
        <v>#N/A</v>
      </c>
      <c r="AK337" s="104" t="str">
        <f t="shared" si="86"/>
        <v xml:space="preserve"> </v>
      </c>
      <c r="AL337" s="105"/>
      <c r="AM337" s="105" t="str">
        <f t="shared" si="87"/>
        <v xml:space="preserve"> </v>
      </c>
      <c r="AN337" s="105" t="str">
        <f t="shared" si="88"/>
        <v xml:space="preserve"> </v>
      </c>
    </row>
    <row r="338" spans="28:40" x14ac:dyDescent="0.2">
      <c r="AB338" s="103" t="e">
        <f>T338-HLOOKUP(V338,Minimas!$C$3:$CD$12,2,FALSE)</f>
        <v>#N/A</v>
      </c>
      <c r="AC338" s="103" t="e">
        <f>T338-HLOOKUP(V338,Minimas!$C$3:$CD$12,3,FALSE)</f>
        <v>#N/A</v>
      </c>
      <c r="AD338" s="103" t="e">
        <f>T338-HLOOKUP(V338,Minimas!$C$3:$CD$12,4,FALSE)</f>
        <v>#N/A</v>
      </c>
      <c r="AE338" s="103" t="e">
        <f>T338-HLOOKUP(V338,Minimas!$C$3:$CD$12,5,FALSE)</f>
        <v>#N/A</v>
      </c>
      <c r="AF338" s="103" t="e">
        <f>T338-HLOOKUP(V338,Minimas!$C$3:$CD$12,6,FALSE)</f>
        <v>#N/A</v>
      </c>
      <c r="AG338" s="103" t="e">
        <f>T338-HLOOKUP(V338,Minimas!$C$3:$CD$12,7,FALSE)</f>
        <v>#N/A</v>
      </c>
      <c r="AH338" s="103" t="e">
        <f>T338-HLOOKUP(V338,Minimas!$C$3:$CD$12,8,FALSE)</f>
        <v>#N/A</v>
      </c>
      <c r="AI338" s="103" t="e">
        <f>T338-HLOOKUP(V338,Minimas!$C$3:$CD$12,9,FALSE)</f>
        <v>#N/A</v>
      </c>
      <c r="AJ338" s="103" t="e">
        <f>T338-HLOOKUP(V338,Minimas!$C$3:$CD$12,10,FALSE)</f>
        <v>#N/A</v>
      </c>
      <c r="AK338" s="104" t="str">
        <f t="shared" si="86"/>
        <v xml:space="preserve"> </v>
      </c>
      <c r="AL338" s="105"/>
      <c r="AM338" s="105" t="str">
        <f t="shared" si="87"/>
        <v xml:space="preserve"> </v>
      </c>
      <c r="AN338" s="105" t="str">
        <f t="shared" si="88"/>
        <v xml:space="preserve"> </v>
      </c>
    </row>
    <row r="339" spans="28:40" x14ac:dyDescent="0.2">
      <c r="AB339" s="103" t="e">
        <f>T339-HLOOKUP(V339,Minimas!$C$3:$CD$12,2,FALSE)</f>
        <v>#N/A</v>
      </c>
      <c r="AC339" s="103" t="e">
        <f>T339-HLOOKUP(V339,Minimas!$C$3:$CD$12,3,FALSE)</f>
        <v>#N/A</v>
      </c>
      <c r="AD339" s="103" t="e">
        <f>T339-HLOOKUP(V339,Minimas!$C$3:$CD$12,4,FALSE)</f>
        <v>#N/A</v>
      </c>
      <c r="AE339" s="103" t="e">
        <f>T339-HLOOKUP(V339,Minimas!$C$3:$CD$12,5,FALSE)</f>
        <v>#N/A</v>
      </c>
      <c r="AF339" s="103" t="e">
        <f>T339-HLOOKUP(V339,Minimas!$C$3:$CD$12,6,FALSE)</f>
        <v>#N/A</v>
      </c>
      <c r="AG339" s="103" t="e">
        <f>T339-HLOOKUP(V339,Minimas!$C$3:$CD$12,7,FALSE)</f>
        <v>#N/A</v>
      </c>
      <c r="AH339" s="103" t="e">
        <f>T339-HLOOKUP(V339,Minimas!$C$3:$CD$12,8,FALSE)</f>
        <v>#N/A</v>
      </c>
      <c r="AI339" s="103" t="e">
        <f>T339-HLOOKUP(V339,Minimas!$C$3:$CD$12,9,FALSE)</f>
        <v>#N/A</v>
      </c>
      <c r="AJ339" s="103" t="e">
        <f>T339-HLOOKUP(V339,Minimas!$C$3:$CD$12,10,FALSE)</f>
        <v>#N/A</v>
      </c>
      <c r="AK339" s="104" t="str">
        <f t="shared" si="86"/>
        <v xml:space="preserve"> </v>
      </c>
      <c r="AL339" s="105"/>
      <c r="AM339" s="105" t="str">
        <f t="shared" si="87"/>
        <v xml:space="preserve"> </v>
      </c>
      <c r="AN339" s="105" t="str">
        <f t="shared" si="88"/>
        <v xml:space="preserve"> </v>
      </c>
    </row>
    <row r="340" spans="28:40" x14ac:dyDescent="0.2">
      <c r="AB340" s="103" t="e">
        <f>T340-HLOOKUP(V340,Minimas!$C$3:$CD$12,2,FALSE)</f>
        <v>#N/A</v>
      </c>
      <c r="AC340" s="103" t="e">
        <f>T340-HLOOKUP(V340,Minimas!$C$3:$CD$12,3,FALSE)</f>
        <v>#N/A</v>
      </c>
      <c r="AD340" s="103" t="e">
        <f>T340-HLOOKUP(V340,Minimas!$C$3:$CD$12,4,FALSE)</f>
        <v>#N/A</v>
      </c>
      <c r="AE340" s="103" t="e">
        <f>T340-HLOOKUP(V340,Minimas!$C$3:$CD$12,5,FALSE)</f>
        <v>#N/A</v>
      </c>
      <c r="AF340" s="103" t="e">
        <f>T340-HLOOKUP(V340,Minimas!$C$3:$CD$12,6,FALSE)</f>
        <v>#N/A</v>
      </c>
      <c r="AG340" s="103" t="e">
        <f>T340-HLOOKUP(V340,Minimas!$C$3:$CD$12,7,FALSE)</f>
        <v>#N/A</v>
      </c>
      <c r="AH340" s="103" t="e">
        <f>T340-HLOOKUP(V340,Minimas!$C$3:$CD$12,8,FALSE)</f>
        <v>#N/A</v>
      </c>
      <c r="AI340" s="103" t="e">
        <f>T340-HLOOKUP(V340,Minimas!$C$3:$CD$12,9,FALSE)</f>
        <v>#N/A</v>
      </c>
      <c r="AJ340" s="103" t="e">
        <f>T340-HLOOKUP(V340,Minimas!$C$3:$CD$12,10,FALSE)</f>
        <v>#N/A</v>
      </c>
      <c r="AK340" s="104" t="str">
        <f t="shared" si="86"/>
        <v xml:space="preserve"> </v>
      </c>
      <c r="AL340" s="105"/>
      <c r="AM340" s="105" t="str">
        <f t="shared" si="87"/>
        <v xml:space="preserve"> </v>
      </c>
      <c r="AN340" s="105" t="str">
        <f t="shared" si="88"/>
        <v xml:space="preserve"> </v>
      </c>
    </row>
    <row r="341" spans="28:40" x14ac:dyDescent="0.2">
      <c r="AB341" s="103" t="e">
        <f>T341-HLOOKUP(V341,Minimas!$C$3:$CD$12,2,FALSE)</f>
        <v>#N/A</v>
      </c>
      <c r="AC341" s="103" t="e">
        <f>T341-HLOOKUP(V341,Minimas!$C$3:$CD$12,3,FALSE)</f>
        <v>#N/A</v>
      </c>
      <c r="AD341" s="103" t="e">
        <f>T341-HLOOKUP(V341,Minimas!$C$3:$CD$12,4,FALSE)</f>
        <v>#N/A</v>
      </c>
      <c r="AE341" s="103" t="e">
        <f>T341-HLOOKUP(V341,Minimas!$C$3:$CD$12,5,FALSE)</f>
        <v>#N/A</v>
      </c>
      <c r="AF341" s="103" t="e">
        <f>T341-HLOOKUP(V341,Minimas!$C$3:$CD$12,6,FALSE)</f>
        <v>#N/A</v>
      </c>
      <c r="AG341" s="103" t="e">
        <f>T341-HLOOKUP(V341,Minimas!$C$3:$CD$12,7,FALSE)</f>
        <v>#N/A</v>
      </c>
      <c r="AH341" s="103" t="e">
        <f>T341-HLOOKUP(V341,Minimas!$C$3:$CD$12,8,FALSE)</f>
        <v>#N/A</v>
      </c>
      <c r="AI341" s="103" t="e">
        <f>T341-HLOOKUP(V341,Minimas!$C$3:$CD$12,9,FALSE)</f>
        <v>#N/A</v>
      </c>
      <c r="AJ341" s="103" t="e">
        <f>T341-HLOOKUP(V341,Minimas!$C$3:$CD$12,10,FALSE)</f>
        <v>#N/A</v>
      </c>
      <c r="AK341" s="104" t="str">
        <f t="shared" si="86"/>
        <v xml:space="preserve"> </v>
      </c>
      <c r="AL341" s="105"/>
      <c r="AM341" s="105" t="str">
        <f t="shared" si="87"/>
        <v xml:space="preserve"> </v>
      </c>
      <c r="AN341" s="105" t="str">
        <f t="shared" si="88"/>
        <v xml:space="preserve"> </v>
      </c>
    </row>
    <row r="342" spans="28:40" x14ac:dyDescent="0.2">
      <c r="AB342" s="103" t="e">
        <f>T342-HLOOKUP(V342,Minimas!$C$3:$CD$12,2,FALSE)</f>
        <v>#N/A</v>
      </c>
      <c r="AC342" s="103" t="e">
        <f>T342-HLOOKUP(V342,Minimas!$C$3:$CD$12,3,FALSE)</f>
        <v>#N/A</v>
      </c>
      <c r="AD342" s="103" t="e">
        <f>T342-HLOOKUP(V342,Minimas!$C$3:$CD$12,4,FALSE)</f>
        <v>#N/A</v>
      </c>
      <c r="AE342" s="103" t="e">
        <f>T342-HLOOKUP(V342,Minimas!$C$3:$CD$12,5,FALSE)</f>
        <v>#N/A</v>
      </c>
      <c r="AF342" s="103" t="e">
        <f>T342-HLOOKUP(V342,Minimas!$C$3:$CD$12,6,FALSE)</f>
        <v>#N/A</v>
      </c>
      <c r="AG342" s="103" t="e">
        <f>T342-HLOOKUP(V342,Minimas!$C$3:$CD$12,7,FALSE)</f>
        <v>#N/A</v>
      </c>
      <c r="AH342" s="103" t="e">
        <f>T342-HLOOKUP(V342,Minimas!$C$3:$CD$12,8,FALSE)</f>
        <v>#N/A</v>
      </c>
      <c r="AI342" s="103" t="e">
        <f>T342-HLOOKUP(V342,Minimas!$C$3:$CD$12,9,FALSE)</f>
        <v>#N/A</v>
      </c>
      <c r="AJ342" s="103" t="e">
        <f>T342-HLOOKUP(V342,Minimas!$C$3:$CD$12,10,FALSE)</f>
        <v>#N/A</v>
      </c>
      <c r="AK342" s="104" t="str">
        <f t="shared" si="86"/>
        <v xml:space="preserve"> </v>
      </c>
      <c r="AL342" s="105"/>
      <c r="AM342" s="105" t="str">
        <f t="shared" si="87"/>
        <v xml:space="preserve"> </v>
      </c>
      <c r="AN342" s="105" t="str">
        <f t="shared" si="88"/>
        <v xml:space="preserve"> </v>
      </c>
    </row>
    <row r="343" spans="28:40" x14ac:dyDescent="0.2">
      <c r="AB343" s="103" t="e">
        <f>T343-HLOOKUP(V343,Minimas!$C$3:$CD$12,2,FALSE)</f>
        <v>#N/A</v>
      </c>
      <c r="AC343" s="103" t="e">
        <f>T343-HLOOKUP(V343,Minimas!$C$3:$CD$12,3,FALSE)</f>
        <v>#N/A</v>
      </c>
      <c r="AD343" s="103" t="e">
        <f>T343-HLOOKUP(V343,Minimas!$C$3:$CD$12,4,FALSE)</f>
        <v>#N/A</v>
      </c>
      <c r="AE343" s="103" t="e">
        <f>T343-HLOOKUP(V343,Minimas!$C$3:$CD$12,5,FALSE)</f>
        <v>#N/A</v>
      </c>
      <c r="AF343" s="103" t="e">
        <f>T343-HLOOKUP(V343,Minimas!$C$3:$CD$12,6,FALSE)</f>
        <v>#N/A</v>
      </c>
      <c r="AG343" s="103" t="e">
        <f>T343-HLOOKUP(V343,Minimas!$C$3:$CD$12,7,FALSE)</f>
        <v>#N/A</v>
      </c>
      <c r="AH343" s="103" t="e">
        <f>T343-HLOOKUP(V343,Minimas!$C$3:$CD$12,8,FALSE)</f>
        <v>#N/A</v>
      </c>
      <c r="AI343" s="103" t="e">
        <f>T343-HLOOKUP(V343,Minimas!$C$3:$CD$12,9,FALSE)</f>
        <v>#N/A</v>
      </c>
      <c r="AJ343" s="103" t="e">
        <f>T343-HLOOKUP(V343,Minimas!$C$3:$CD$12,10,FALSE)</f>
        <v>#N/A</v>
      </c>
      <c r="AK343" s="104" t="str">
        <f t="shared" si="86"/>
        <v xml:space="preserve"> </v>
      </c>
      <c r="AL343" s="105"/>
      <c r="AM343" s="105" t="str">
        <f t="shared" si="87"/>
        <v xml:space="preserve"> </v>
      </c>
      <c r="AN343" s="105" t="str">
        <f t="shared" si="88"/>
        <v xml:space="preserve"> </v>
      </c>
    </row>
    <row r="344" spans="28:40" x14ac:dyDescent="0.2">
      <c r="AB344" s="103" t="e">
        <f>T344-HLOOKUP(V344,Minimas!$C$3:$CD$12,2,FALSE)</f>
        <v>#N/A</v>
      </c>
      <c r="AC344" s="103" t="e">
        <f>T344-HLOOKUP(V344,Minimas!$C$3:$CD$12,3,FALSE)</f>
        <v>#N/A</v>
      </c>
      <c r="AD344" s="103" t="e">
        <f>T344-HLOOKUP(V344,Minimas!$C$3:$CD$12,4,FALSE)</f>
        <v>#N/A</v>
      </c>
      <c r="AE344" s="103" t="e">
        <f>T344-HLOOKUP(V344,Minimas!$C$3:$CD$12,5,FALSE)</f>
        <v>#N/A</v>
      </c>
      <c r="AF344" s="103" t="e">
        <f>T344-HLOOKUP(V344,Minimas!$C$3:$CD$12,6,FALSE)</f>
        <v>#N/A</v>
      </c>
      <c r="AG344" s="103" t="e">
        <f>T344-HLOOKUP(V344,Minimas!$C$3:$CD$12,7,FALSE)</f>
        <v>#N/A</v>
      </c>
      <c r="AH344" s="103" t="e">
        <f>T344-HLOOKUP(V344,Minimas!$C$3:$CD$12,8,FALSE)</f>
        <v>#N/A</v>
      </c>
      <c r="AI344" s="103" t="e">
        <f>T344-HLOOKUP(V344,Minimas!$C$3:$CD$12,9,FALSE)</f>
        <v>#N/A</v>
      </c>
      <c r="AJ344" s="103" t="e">
        <f>T344-HLOOKUP(V344,Minimas!$C$3:$CD$12,10,FALSE)</f>
        <v>#N/A</v>
      </c>
      <c r="AK344" s="104" t="str">
        <f t="shared" si="86"/>
        <v xml:space="preserve"> </v>
      </c>
      <c r="AL344" s="105"/>
      <c r="AM344" s="105" t="str">
        <f t="shared" si="87"/>
        <v xml:space="preserve"> </v>
      </c>
      <c r="AN344" s="105" t="str">
        <f t="shared" si="88"/>
        <v xml:space="preserve"> </v>
      </c>
    </row>
    <row r="345" spans="28:40" x14ac:dyDescent="0.2">
      <c r="AB345" s="103" t="e">
        <f>T345-HLOOKUP(V345,Minimas!$C$3:$CD$12,2,FALSE)</f>
        <v>#N/A</v>
      </c>
      <c r="AC345" s="103" t="e">
        <f>T345-HLOOKUP(V345,Minimas!$C$3:$CD$12,3,FALSE)</f>
        <v>#N/A</v>
      </c>
      <c r="AD345" s="103" t="e">
        <f>T345-HLOOKUP(V345,Minimas!$C$3:$CD$12,4,FALSE)</f>
        <v>#N/A</v>
      </c>
      <c r="AE345" s="103" t="e">
        <f>T345-HLOOKUP(V345,Minimas!$C$3:$CD$12,5,FALSE)</f>
        <v>#N/A</v>
      </c>
      <c r="AF345" s="103" t="e">
        <f>T345-HLOOKUP(V345,Minimas!$C$3:$CD$12,6,FALSE)</f>
        <v>#N/A</v>
      </c>
      <c r="AG345" s="103" t="e">
        <f>T345-HLOOKUP(V345,Minimas!$C$3:$CD$12,7,FALSE)</f>
        <v>#N/A</v>
      </c>
      <c r="AH345" s="103" t="e">
        <f>T345-HLOOKUP(V345,Minimas!$C$3:$CD$12,8,FALSE)</f>
        <v>#N/A</v>
      </c>
      <c r="AI345" s="103" t="e">
        <f>T345-HLOOKUP(V345,Minimas!$C$3:$CD$12,9,FALSE)</f>
        <v>#N/A</v>
      </c>
      <c r="AJ345" s="103" t="e">
        <f>T345-HLOOKUP(V345,Minimas!$C$3:$CD$12,10,FALSE)</f>
        <v>#N/A</v>
      </c>
      <c r="AK345" s="104" t="str">
        <f t="shared" si="86"/>
        <v xml:space="preserve"> </v>
      </c>
      <c r="AL345" s="105"/>
      <c r="AM345" s="105" t="str">
        <f t="shared" si="87"/>
        <v xml:space="preserve"> </v>
      </c>
      <c r="AN345" s="105" t="str">
        <f t="shared" si="88"/>
        <v xml:space="preserve"> </v>
      </c>
    </row>
    <row r="346" spans="28:40" x14ac:dyDescent="0.2">
      <c r="AB346" s="103" t="e">
        <f>T346-HLOOKUP(V346,Minimas!$C$3:$CD$12,2,FALSE)</f>
        <v>#N/A</v>
      </c>
      <c r="AC346" s="103" t="e">
        <f>T346-HLOOKUP(V346,Minimas!$C$3:$CD$12,3,FALSE)</f>
        <v>#N/A</v>
      </c>
      <c r="AD346" s="103" t="e">
        <f>T346-HLOOKUP(V346,Minimas!$C$3:$CD$12,4,FALSE)</f>
        <v>#N/A</v>
      </c>
      <c r="AE346" s="103" t="e">
        <f>T346-HLOOKUP(V346,Minimas!$C$3:$CD$12,5,FALSE)</f>
        <v>#N/A</v>
      </c>
      <c r="AF346" s="103" t="e">
        <f>T346-HLOOKUP(V346,Minimas!$C$3:$CD$12,6,FALSE)</f>
        <v>#N/A</v>
      </c>
      <c r="AG346" s="103" t="e">
        <f>T346-HLOOKUP(V346,Minimas!$C$3:$CD$12,7,FALSE)</f>
        <v>#N/A</v>
      </c>
      <c r="AH346" s="103" t="e">
        <f>T346-HLOOKUP(V346,Minimas!$C$3:$CD$12,8,FALSE)</f>
        <v>#N/A</v>
      </c>
      <c r="AI346" s="103" t="e">
        <f>T346-HLOOKUP(V346,Minimas!$C$3:$CD$12,9,FALSE)</f>
        <v>#N/A</v>
      </c>
      <c r="AJ346" s="103" t="e">
        <f>T346-HLOOKUP(V346,Minimas!$C$3:$CD$12,10,FALSE)</f>
        <v>#N/A</v>
      </c>
      <c r="AK346" s="104" t="str">
        <f t="shared" si="86"/>
        <v xml:space="preserve"> </v>
      </c>
      <c r="AL346" s="105"/>
      <c r="AM346" s="105" t="str">
        <f t="shared" si="87"/>
        <v xml:space="preserve"> </v>
      </c>
      <c r="AN346" s="105" t="str">
        <f t="shared" si="88"/>
        <v xml:space="preserve"> </v>
      </c>
    </row>
    <row r="347" spans="28:40" x14ac:dyDescent="0.2">
      <c r="AB347" s="103" t="e">
        <f>T347-HLOOKUP(V347,Minimas!$C$3:$CD$12,2,FALSE)</f>
        <v>#N/A</v>
      </c>
      <c r="AC347" s="103" t="e">
        <f>T347-HLOOKUP(V347,Minimas!$C$3:$CD$12,3,FALSE)</f>
        <v>#N/A</v>
      </c>
      <c r="AD347" s="103" t="e">
        <f>T347-HLOOKUP(V347,Minimas!$C$3:$CD$12,4,FALSE)</f>
        <v>#N/A</v>
      </c>
      <c r="AE347" s="103" t="e">
        <f>T347-HLOOKUP(V347,Minimas!$C$3:$CD$12,5,FALSE)</f>
        <v>#N/A</v>
      </c>
      <c r="AF347" s="103" t="e">
        <f>T347-HLOOKUP(V347,Minimas!$C$3:$CD$12,6,FALSE)</f>
        <v>#N/A</v>
      </c>
      <c r="AG347" s="103" t="e">
        <f>T347-HLOOKUP(V347,Minimas!$C$3:$CD$12,7,FALSE)</f>
        <v>#N/A</v>
      </c>
      <c r="AH347" s="103" t="e">
        <f>T347-HLOOKUP(V347,Minimas!$C$3:$CD$12,8,FALSE)</f>
        <v>#N/A</v>
      </c>
      <c r="AI347" s="103" t="e">
        <f>T347-HLOOKUP(V347,Minimas!$C$3:$CD$12,9,FALSE)</f>
        <v>#N/A</v>
      </c>
      <c r="AJ347" s="103" t="e">
        <f>T347-HLOOKUP(V347,Minimas!$C$3:$CD$12,10,FALSE)</f>
        <v>#N/A</v>
      </c>
      <c r="AK347" s="104" t="str">
        <f t="shared" si="86"/>
        <v xml:space="preserve"> </v>
      </c>
      <c r="AL347" s="105"/>
      <c r="AM347" s="105" t="str">
        <f t="shared" si="87"/>
        <v xml:space="preserve"> </v>
      </c>
      <c r="AN347" s="105" t="str">
        <f t="shared" si="88"/>
        <v xml:space="preserve"> </v>
      </c>
    </row>
    <row r="348" spans="28:40" x14ac:dyDescent="0.2">
      <c r="AB348" s="103" t="e">
        <f>T348-HLOOKUP(V348,Minimas!$C$3:$CD$12,2,FALSE)</f>
        <v>#N/A</v>
      </c>
      <c r="AC348" s="103" t="e">
        <f>T348-HLOOKUP(V348,Minimas!$C$3:$CD$12,3,FALSE)</f>
        <v>#N/A</v>
      </c>
      <c r="AD348" s="103" t="e">
        <f>T348-HLOOKUP(V348,Minimas!$C$3:$CD$12,4,FALSE)</f>
        <v>#N/A</v>
      </c>
      <c r="AE348" s="103" t="e">
        <f>T348-HLOOKUP(V348,Minimas!$C$3:$CD$12,5,FALSE)</f>
        <v>#N/A</v>
      </c>
      <c r="AF348" s="103" t="e">
        <f>T348-HLOOKUP(V348,Minimas!$C$3:$CD$12,6,FALSE)</f>
        <v>#N/A</v>
      </c>
      <c r="AG348" s="103" t="e">
        <f>T348-HLOOKUP(V348,Minimas!$C$3:$CD$12,7,FALSE)</f>
        <v>#N/A</v>
      </c>
      <c r="AH348" s="103" t="e">
        <f>T348-HLOOKUP(V348,Minimas!$C$3:$CD$12,8,FALSE)</f>
        <v>#N/A</v>
      </c>
      <c r="AI348" s="103" t="e">
        <f>T348-HLOOKUP(V348,Minimas!$C$3:$CD$12,9,FALSE)</f>
        <v>#N/A</v>
      </c>
      <c r="AJ348" s="103" t="e">
        <f>T348-HLOOKUP(V348,Minimas!$C$3:$CD$12,10,FALSE)</f>
        <v>#N/A</v>
      </c>
      <c r="AK348" s="104" t="str">
        <f t="shared" si="86"/>
        <v xml:space="preserve"> </v>
      </c>
      <c r="AL348" s="105"/>
      <c r="AM348" s="105" t="str">
        <f t="shared" si="87"/>
        <v xml:space="preserve"> </v>
      </c>
      <c r="AN348" s="105" t="str">
        <f t="shared" si="88"/>
        <v xml:space="preserve"> </v>
      </c>
    </row>
    <row r="349" spans="28:40" x14ac:dyDescent="0.2">
      <c r="AB349" s="103" t="e">
        <f>T349-HLOOKUP(V349,Minimas!$C$3:$CD$12,2,FALSE)</f>
        <v>#N/A</v>
      </c>
      <c r="AC349" s="103" t="e">
        <f>T349-HLOOKUP(V349,Minimas!$C$3:$CD$12,3,FALSE)</f>
        <v>#N/A</v>
      </c>
      <c r="AD349" s="103" t="e">
        <f>T349-HLOOKUP(V349,Minimas!$C$3:$CD$12,4,FALSE)</f>
        <v>#N/A</v>
      </c>
      <c r="AE349" s="103" t="e">
        <f>T349-HLOOKUP(V349,Minimas!$C$3:$CD$12,5,FALSE)</f>
        <v>#N/A</v>
      </c>
      <c r="AF349" s="103" t="e">
        <f>T349-HLOOKUP(V349,Minimas!$C$3:$CD$12,6,FALSE)</f>
        <v>#N/A</v>
      </c>
      <c r="AG349" s="103" t="e">
        <f>T349-HLOOKUP(V349,Minimas!$C$3:$CD$12,7,FALSE)</f>
        <v>#N/A</v>
      </c>
      <c r="AH349" s="103" t="e">
        <f>T349-HLOOKUP(V349,Minimas!$C$3:$CD$12,8,FALSE)</f>
        <v>#N/A</v>
      </c>
      <c r="AI349" s="103" t="e">
        <f>T349-HLOOKUP(V349,Minimas!$C$3:$CD$12,9,FALSE)</f>
        <v>#N/A</v>
      </c>
      <c r="AJ349" s="103" t="e">
        <f>T349-HLOOKUP(V349,Minimas!$C$3:$CD$12,10,FALSE)</f>
        <v>#N/A</v>
      </c>
      <c r="AK349" s="104" t="str">
        <f t="shared" si="86"/>
        <v xml:space="preserve"> </v>
      </c>
      <c r="AL349" s="105"/>
      <c r="AM349" s="105" t="str">
        <f t="shared" si="87"/>
        <v xml:space="preserve"> </v>
      </c>
      <c r="AN349" s="105" t="str">
        <f t="shared" si="88"/>
        <v xml:space="preserve"> </v>
      </c>
    </row>
    <row r="350" spans="28:40" x14ac:dyDescent="0.2">
      <c r="AB350" s="103" t="e">
        <f>T350-HLOOKUP(V350,Minimas!$C$3:$CD$12,2,FALSE)</f>
        <v>#N/A</v>
      </c>
      <c r="AC350" s="103" t="e">
        <f>T350-HLOOKUP(V350,Minimas!$C$3:$CD$12,3,FALSE)</f>
        <v>#N/A</v>
      </c>
      <c r="AD350" s="103" t="e">
        <f>T350-HLOOKUP(V350,Minimas!$C$3:$CD$12,4,FALSE)</f>
        <v>#N/A</v>
      </c>
      <c r="AE350" s="103" t="e">
        <f>T350-HLOOKUP(V350,Minimas!$C$3:$CD$12,5,FALSE)</f>
        <v>#N/A</v>
      </c>
      <c r="AF350" s="103" t="e">
        <f>T350-HLOOKUP(V350,Minimas!$C$3:$CD$12,6,FALSE)</f>
        <v>#N/A</v>
      </c>
      <c r="AG350" s="103" t="e">
        <f>T350-HLOOKUP(V350,Minimas!$C$3:$CD$12,7,FALSE)</f>
        <v>#N/A</v>
      </c>
      <c r="AH350" s="103" t="e">
        <f>T350-HLOOKUP(V350,Minimas!$C$3:$CD$12,8,FALSE)</f>
        <v>#N/A</v>
      </c>
      <c r="AI350" s="103" t="e">
        <f>T350-HLOOKUP(V350,Minimas!$C$3:$CD$12,9,FALSE)</f>
        <v>#N/A</v>
      </c>
      <c r="AJ350" s="103" t="e">
        <f>T350-HLOOKUP(V350,Minimas!$C$3:$CD$12,10,FALSE)</f>
        <v>#N/A</v>
      </c>
      <c r="AK350" s="104" t="str">
        <f t="shared" si="86"/>
        <v xml:space="preserve"> </v>
      </c>
      <c r="AL350" s="105"/>
      <c r="AM350" s="105" t="str">
        <f t="shared" si="87"/>
        <v xml:space="preserve"> </v>
      </c>
      <c r="AN350" s="105" t="str">
        <f t="shared" si="88"/>
        <v xml:space="preserve"> </v>
      </c>
    </row>
    <row r="351" spans="28:40" x14ac:dyDescent="0.2">
      <c r="AB351" s="103" t="e">
        <f>T351-HLOOKUP(V351,Minimas!$C$3:$CD$12,2,FALSE)</f>
        <v>#N/A</v>
      </c>
      <c r="AC351" s="103" t="e">
        <f>T351-HLOOKUP(V351,Minimas!$C$3:$CD$12,3,FALSE)</f>
        <v>#N/A</v>
      </c>
      <c r="AD351" s="103" t="e">
        <f>T351-HLOOKUP(V351,Minimas!$C$3:$CD$12,4,FALSE)</f>
        <v>#N/A</v>
      </c>
      <c r="AE351" s="103" t="e">
        <f>T351-HLOOKUP(V351,Minimas!$C$3:$CD$12,5,FALSE)</f>
        <v>#N/A</v>
      </c>
      <c r="AF351" s="103" t="e">
        <f>T351-HLOOKUP(V351,Minimas!$C$3:$CD$12,6,FALSE)</f>
        <v>#N/A</v>
      </c>
      <c r="AG351" s="103" t="e">
        <f>T351-HLOOKUP(V351,Minimas!$C$3:$CD$12,7,FALSE)</f>
        <v>#N/A</v>
      </c>
      <c r="AH351" s="103" t="e">
        <f>T351-HLOOKUP(V351,Minimas!$C$3:$CD$12,8,FALSE)</f>
        <v>#N/A</v>
      </c>
      <c r="AI351" s="103" t="e">
        <f>T351-HLOOKUP(V351,Minimas!$C$3:$CD$12,9,FALSE)</f>
        <v>#N/A</v>
      </c>
      <c r="AJ351" s="103" t="e">
        <f>T351-HLOOKUP(V351,Minimas!$C$3:$CD$12,10,FALSE)</f>
        <v>#N/A</v>
      </c>
      <c r="AK351" s="104" t="str">
        <f t="shared" si="86"/>
        <v xml:space="preserve"> </v>
      </c>
      <c r="AL351" s="105"/>
      <c r="AM351" s="105" t="str">
        <f t="shared" si="87"/>
        <v xml:space="preserve"> </v>
      </c>
      <c r="AN351" s="105" t="str">
        <f t="shared" si="88"/>
        <v xml:space="preserve"> </v>
      </c>
    </row>
    <row r="352" spans="28:40" x14ac:dyDescent="0.2">
      <c r="AB352" s="103" t="e">
        <f>T352-HLOOKUP(V352,Minimas!$C$3:$CD$12,2,FALSE)</f>
        <v>#N/A</v>
      </c>
      <c r="AC352" s="103" t="e">
        <f>T352-HLOOKUP(V352,Minimas!$C$3:$CD$12,3,FALSE)</f>
        <v>#N/A</v>
      </c>
      <c r="AD352" s="103" t="e">
        <f>T352-HLOOKUP(V352,Minimas!$C$3:$CD$12,4,FALSE)</f>
        <v>#N/A</v>
      </c>
      <c r="AE352" s="103" t="e">
        <f>T352-HLOOKUP(V352,Minimas!$C$3:$CD$12,5,FALSE)</f>
        <v>#N/A</v>
      </c>
      <c r="AF352" s="103" t="e">
        <f>T352-HLOOKUP(V352,Minimas!$C$3:$CD$12,6,FALSE)</f>
        <v>#N/A</v>
      </c>
      <c r="AG352" s="103" t="e">
        <f>T352-HLOOKUP(V352,Minimas!$C$3:$CD$12,7,FALSE)</f>
        <v>#N/A</v>
      </c>
      <c r="AH352" s="103" t="e">
        <f>T352-HLOOKUP(V352,Minimas!$C$3:$CD$12,8,FALSE)</f>
        <v>#N/A</v>
      </c>
      <c r="AI352" s="103" t="e">
        <f>T352-HLOOKUP(V352,Minimas!$C$3:$CD$12,9,FALSE)</f>
        <v>#N/A</v>
      </c>
      <c r="AJ352" s="103" t="e">
        <f>T352-HLOOKUP(V352,Minimas!$C$3:$CD$12,10,FALSE)</f>
        <v>#N/A</v>
      </c>
      <c r="AK352" s="104" t="str">
        <f t="shared" si="86"/>
        <v xml:space="preserve"> </v>
      </c>
      <c r="AL352" s="105"/>
      <c r="AM352" s="105" t="str">
        <f t="shared" si="87"/>
        <v xml:space="preserve"> </v>
      </c>
      <c r="AN352" s="105" t="str">
        <f t="shared" si="88"/>
        <v xml:space="preserve"> </v>
      </c>
    </row>
    <row r="353" spans="28:40" x14ac:dyDescent="0.2">
      <c r="AB353" s="103" t="e">
        <f>T353-HLOOKUP(V353,Minimas!$C$3:$CD$12,2,FALSE)</f>
        <v>#N/A</v>
      </c>
      <c r="AC353" s="103" t="e">
        <f>T353-HLOOKUP(V353,Minimas!$C$3:$CD$12,3,FALSE)</f>
        <v>#N/A</v>
      </c>
      <c r="AD353" s="103" t="e">
        <f>T353-HLOOKUP(V353,Minimas!$C$3:$CD$12,4,FALSE)</f>
        <v>#N/A</v>
      </c>
      <c r="AE353" s="103" t="e">
        <f>T353-HLOOKUP(V353,Minimas!$C$3:$CD$12,5,FALSE)</f>
        <v>#N/A</v>
      </c>
      <c r="AF353" s="103" t="e">
        <f>T353-HLOOKUP(V353,Minimas!$C$3:$CD$12,6,FALSE)</f>
        <v>#N/A</v>
      </c>
      <c r="AG353" s="103" t="e">
        <f>T353-HLOOKUP(V353,Minimas!$C$3:$CD$12,7,FALSE)</f>
        <v>#N/A</v>
      </c>
      <c r="AH353" s="103" t="e">
        <f>T353-HLOOKUP(V353,Minimas!$C$3:$CD$12,8,FALSE)</f>
        <v>#N/A</v>
      </c>
      <c r="AI353" s="103" t="e">
        <f>T353-HLOOKUP(V353,Minimas!$C$3:$CD$12,9,FALSE)</f>
        <v>#N/A</v>
      </c>
      <c r="AJ353" s="103" t="e">
        <f>T353-HLOOKUP(V353,Minimas!$C$3:$CD$12,10,FALSE)</f>
        <v>#N/A</v>
      </c>
      <c r="AK353" s="104" t="str">
        <f t="shared" si="86"/>
        <v xml:space="preserve"> </v>
      </c>
      <c r="AL353" s="105"/>
      <c r="AM353" s="105" t="str">
        <f t="shared" si="87"/>
        <v xml:space="preserve"> </v>
      </c>
      <c r="AN353" s="105" t="str">
        <f t="shared" si="88"/>
        <v xml:space="preserve"> </v>
      </c>
    </row>
    <row r="354" spans="28:40" x14ac:dyDescent="0.2">
      <c r="AB354" s="103" t="e">
        <f>T354-HLOOKUP(V354,Minimas!$C$3:$CD$12,2,FALSE)</f>
        <v>#N/A</v>
      </c>
      <c r="AC354" s="103" t="e">
        <f>T354-HLOOKUP(V354,Minimas!$C$3:$CD$12,3,FALSE)</f>
        <v>#N/A</v>
      </c>
      <c r="AD354" s="103" t="e">
        <f>T354-HLOOKUP(V354,Minimas!$C$3:$CD$12,4,FALSE)</f>
        <v>#N/A</v>
      </c>
      <c r="AE354" s="103" t="e">
        <f>T354-HLOOKUP(V354,Minimas!$C$3:$CD$12,5,FALSE)</f>
        <v>#N/A</v>
      </c>
      <c r="AF354" s="103" t="e">
        <f>T354-HLOOKUP(V354,Minimas!$C$3:$CD$12,6,FALSE)</f>
        <v>#N/A</v>
      </c>
      <c r="AG354" s="103" t="e">
        <f>T354-HLOOKUP(V354,Minimas!$C$3:$CD$12,7,FALSE)</f>
        <v>#N/A</v>
      </c>
      <c r="AH354" s="103" t="e">
        <f>T354-HLOOKUP(V354,Minimas!$C$3:$CD$12,8,FALSE)</f>
        <v>#N/A</v>
      </c>
      <c r="AI354" s="103" t="e">
        <f>T354-HLOOKUP(V354,Minimas!$C$3:$CD$12,9,FALSE)</f>
        <v>#N/A</v>
      </c>
      <c r="AJ354" s="103" t="e">
        <f>T354-HLOOKUP(V354,Minimas!$C$3:$CD$12,10,FALSE)</f>
        <v>#N/A</v>
      </c>
      <c r="AK354" s="104" t="str">
        <f t="shared" si="86"/>
        <v xml:space="preserve"> </v>
      </c>
      <c r="AL354" s="105"/>
      <c r="AM354" s="105" t="str">
        <f t="shared" si="87"/>
        <v xml:space="preserve"> </v>
      </c>
      <c r="AN354" s="105" t="str">
        <f t="shared" si="88"/>
        <v xml:space="preserve"> </v>
      </c>
    </row>
    <row r="355" spans="28:40" x14ac:dyDescent="0.2">
      <c r="AB355" s="103" t="e">
        <f>T355-HLOOKUP(V355,Minimas!$C$3:$CD$12,2,FALSE)</f>
        <v>#N/A</v>
      </c>
      <c r="AC355" s="103" t="e">
        <f>T355-HLOOKUP(V355,Minimas!$C$3:$CD$12,3,FALSE)</f>
        <v>#N/A</v>
      </c>
      <c r="AD355" s="103" t="e">
        <f>T355-HLOOKUP(V355,Minimas!$C$3:$CD$12,4,FALSE)</f>
        <v>#N/A</v>
      </c>
      <c r="AE355" s="103" t="e">
        <f>T355-HLOOKUP(V355,Minimas!$C$3:$CD$12,5,FALSE)</f>
        <v>#N/A</v>
      </c>
      <c r="AF355" s="103" t="e">
        <f>T355-HLOOKUP(V355,Minimas!$C$3:$CD$12,6,FALSE)</f>
        <v>#N/A</v>
      </c>
      <c r="AG355" s="103" t="e">
        <f>T355-HLOOKUP(V355,Minimas!$C$3:$CD$12,7,FALSE)</f>
        <v>#N/A</v>
      </c>
      <c r="AH355" s="103" t="e">
        <f>T355-HLOOKUP(V355,Minimas!$C$3:$CD$12,8,FALSE)</f>
        <v>#N/A</v>
      </c>
      <c r="AI355" s="103" t="e">
        <f>T355-HLOOKUP(V355,Minimas!$C$3:$CD$12,9,FALSE)</f>
        <v>#N/A</v>
      </c>
      <c r="AJ355" s="103" t="e">
        <f>T355-HLOOKUP(V355,Minimas!$C$3:$CD$12,10,FALSE)</f>
        <v>#N/A</v>
      </c>
      <c r="AK355" s="104" t="str">
        <f t="shared" si="86"/>
        <v xml:space="preserve"> </v>
      </c>
      <c r="AL355" s="105"/>
      <c r="AM355" s="105" t="str">
        <f t="shared" si="87"/>
        <v xml:space="preserve"> </v>
      </c>
      <c r="AN355" s="105" t="str">
        <f t="shared" si="88"/>
        <v xml:space="preserve"> </v>
      </c>
    </row>
    <row r="356" spans="28:40" x14ac:dyDescent="0.2">
      <c r="AB356" s="103" t="e">
        <f>T356-HLOOKUP(V356,Minimas!$C$3:$CD$12,2,FALSE)</f>
        <v>#N/A</v>
      </c>
      <c r="AC356" s="103" t="e">
        <f>T356-HLOOKUP(V356,Minimas!$C$3:$CD$12,3,FALSE)</f>
        <v>#N/A</v>
      </c>
      <c r="AD356" s="103" t="e">
        <f>T356-HLOOKUP(V356,Minimas!$C$3:$CD$12,4,FALSE)</f>
        <v>#N/A</v>
      </c>
      <c r="AE356" s="103" t="e">
        <f>T356-HLOOKUP(V356,Minimas!$C$3:$CD$12,5,FALSE)</f>
        <v>#N/A</v>
      </c>
      <c r="AF356" s="103" t="e">
        <f>T356-HLOOKUP(V356,Minimas!$C$3:$CD$12,6,FALSE)</f>
        <v>#N/A</v>
      </c>
      <c r="AG356" s="103" t="e">
        <f>T356-HLOOKUP(V356,Minimas!$C$3:$CD$12,7,FALSE)</f>
        <v>#N/A</v>
      </c>
      <c r="AH356" s="103" t="e">
        <f>T356-HLOOKUP(V356,Minimas!$C$3:$CD$12,8,FALSE)</f>
        <v>#N/A</v>
      </c>
      <c r="AI356" s="103" t="e">
        <f>T356-HLOOKUP(V356,Minimas!$C$3:$CD$12,9,FALSE)</f>
        <v>#N/A</v>
      </c>
      <c r="AJ356" s="103" t="e">
        <f>T356-HLOOKUP(V356,Minimas!$C$3:$CD$12,10,FALSE)</f>
        <v>#N/A</v>
      </c>
      <c r="AK356" s="104" t="str">
        <f t="shared" si="86"/>
        <v xml:space="preserve"> </v>
      </c>
      <c r="AL356" s="105"/>
      <c r="AM356" s="105" t="str">
        <f t="shared" si="87"/>
        <v xml:space="preserve"> </v>
      </c>
      <c r="AN356" s="105" t="str">
        <f t="shared" si="88"/>
        <v xml:space="preserve"> </v>
      </c>
    </row>
    <row r="357" spans="28:40" x14ac:dyDescent="0.2">
      <c r="AB357" s="103" t="e">
        <f>T357-HLOOKUP(V357,Minimas!$C$3:$CD$12,2,FALSE)</f>
        <v>#N/A</v>
      </c>
      <c r="AC357" s="103" t="e">
        <f>T357-HLOOKUP(V357,Minimas!$C$3:$CD$12,3,FALSE)</f>
        <v>#N/A</v>
      </c>
      <c r="AD357" s="103" t="e">
        <f>T357-HLOOKUP(V357,Minimas!$C$3:$CD$12,4,FALSE)</f>
        <v>#N/A</v>
      </c>
      <c r="AE357" s="103" t="e">
        <f>T357-HLOOKUP(V357,Minimas!$C$3:$CD$12,5,FALSE)</f>
        <v>#N/A</v>
      </c>
      <c r="AF357" s="103" t="e">
        <f>T357-HLOOKUP(V357,Minimas!$C$3:$CD$12,6,FALSE)</f>
        <v>#N/A</v>
      </c>
      <c r="AG357" s="103" t="e">
        <f>T357-HLOOKUP(V357,Minimas!$C$3:$CD$12,7,FALSE)</f>
        <v>#N/A</v>
      </c>
      <c r="AH357" s="103" t="e">
        <f>T357-HLOOKUP(V357,Minimas!$C$3:$CD$12,8,FALSE)</f>
        <v>#N/A</v>
      </c>
      <c r="AI357" s="103" t="e">
        <f>T357-HLOOKUP(V357,Minimas!$C$3:$CD$12,9,FALSE)</f>
        <v>#N/A</v>
      </c>
      <c r="AJ357" s="103" t="e">
        <f>T357-HLOOKUP(V357,Minimas!$C$3:$CD$12,10,FALSE)</f>
        <v>#N/A</v>
      </c>
      <c r="AK357" s="104" t="str">
        <f t="shared" si="86"/>
        <v xml:space="preserve"> </v>
      </c>
      <c r="AL357" s="105"/>
      <c r="AM357" s="105" t="str">
        <f t="shared" si="87"/>
        <v xml:space="preserve"> </v>
      </c>
      <c r="AN357" s="105" t="str">
        <f t="shared" si="88"/>
        <v xml:space="preserve"> </v>
      </c>
    </row>
    <row r="358" spans="28:40" x14ac:dyDescent="0.2">
      <c r="AB358" s="103" t="e">
        <f>T358-HLOOKUP(V358,Minimas!$C$3:$CD$12,2,FALSE)</f>
        <v>#N/A</v>
      </c>
      <c r="AC358" s="103" t="e">
        <f>T358-HLOOKUP(V358,Minimas!$C$3:$CD$12,3,FALSE)</f>
        <v>#N/A</v>
      </c>
      <c r="AD358" s="103" t="e">
        <f>T358-HLOOKUP(V358,Minimas!$C$3:$CD$12,4,FALSE)</f>
        <v>#N/A</v>
      </c>
      <c r="AE358" s="103" t="e">
        <f>T358-HLOOKUP(V358,Minimas!$C$3:$CD$12,5,FALSE)</f>
        <v>#N/A</v>
      </c>
      <c r="AF358" s="103" t="e">
        <f>T358-HLOOKUP(V358,Minimas!$C$3:$CD$12,6,FALSE)</f>
        <v>#N/A</v>
      </c>
      <c r="AG358" s="103" t="e">
        <f>T358-HLOOKUP(V358,Minimas!$C$3:$CD$12,7,FALSE)</f>
        <v>#N/A</v>
      </c>
      <c r="AH358" s="103" t="e">
        <f>T358-HLOOKUP(V358,Minimas!$C$3:$CD$12,8,FALSE)</f>
        <v>#N/A</v>
      </c>
      <c r="AI358" s="103" t="e">
        <f>T358-HLOOKUP(V358,Minimas!$C$3:$CD$12,9,FALSE)</f>
        <v>#N/A</v>
      </c>
      <c r="AJ358" s="103" t="e">
        <f>T358-HLOOKUP(V358,Minimas!$C$3:$CD$12,10,FALSE)</f>
        <v>#N/A</v>
      </c>
      <c r="AK358" s="104" t="str">
        <f t="shared" si="86"/>
        <v xml:space="preserve"> </v>
      </c>
      <c r="AL358" s="105"/>
      <c r="AM358" s="105" t="str">
        <f t="shared" si="87"/>
        <v xml:space="preserve"> </v>
      </c>
      <c r="AN358" s="105" t="str">
        <f t="shared" si="88"/>
        <v xml:space="preserve"> </v>
      </c>
    </row>
    <row r="359" spans="28:40" x14ac:dyDescent="0.2">
      <c r="AB359" s="103" t="e">
        <f>T359-HLOOKUP(V359,Minimas!$C$3:$CD$12,2,FALSE)</f>
        <v>#N/A</v>
      </c>
      <c r="AC359" s="103" t="e">
        <f>T359-HLOOKUP(V359,Minimas!$C$3:$CD$12,3,FALSE)</f>
        <v>#N/A</v>
      </c>
      <c r="AD359" s="103" t="e">
        <f>T359-HLOOKUP(V359,Minimas!$C$3:$CD$12,4,FALSE)</f>
        <v>#N/A</v>
      </c>
      <c r="AE359" s="103" t="e">
        <f>T359-HLOOKUP(V359,Minimas!$C$3:$CD$12,5,FALSE)</f>
        <v>#N/A</v>
      </c>
      <c r="AF359" s="103" t="e">
        <f>T359-HLOOKUP(V359,Minimas!$C$3:$CD$12,6,FALSE)</f>
        <v>#N/A</v>
      </c>
      <c r="AG359" s="103" t="e">
        <f>T359-HLOOKUP(V359,Minimas!$C$3:$CD$12,7,FALSE)</f>
        <v>#N/A</v>
      </c>
      <c r="AH359" s="103" t="e">
        <f>T359-HLOOKUP(V359,Minimas!$C$3:$CD$12,8,FALSE)</f>
        <v>#N/A</v>
      </c>
      <c r="AI359" s="103" t="e">
        <f>T359-HLOOKUP(V359,Minimas!$C$3:$CD$12,9,FALSE)</f>
        <v>#N/A</v>
      </c>
      <c r="AJ359" s="103" t="e">
        <f>T359-HLOOKUP(V359,Minimas!$C$3:$CD$12,10,FALSE)</f>
        <v>#N/A</v>
      </c>
      <c r="AK359" s="104" t="str">
        <f t="shared" si="86"/>
        <v xml:space="preserve"> </v>
      </c>
      <c r="AL359" s="105"/>
      <c r="AM359" s="105" t="str">
        <f t="shared" si="87"/>
        <v xml:space="preserve"> </v>
      </c>
      <c r="AN359" s="105" t="str">
        <f t="shared" si="88"/>
        <v xml:space="preserve"> </v>
      </c>
    </row>
    <row r="360" spans="28:40" x14ac:dyDescent="0.2">
      <c r="AB360" s="103" t="e">
        <f>T360-HLOOKUP(V360,Minimas!$C$3:$CD$12,2,FALSE)</f>
        <v>#N/A</v>
      </c>
      <c r="AC360" s="103" t="e">
        <f>T360-HLOOKUP(V360,Minimas!$C$3:$CD$12,3,FALSE)</f>
        <v>#N/A</v>
      </c>
      <c r="AD360" s="103" t="e">
        <f>T360-HLOOKUP(V360,Minimas!$C$3:$CD$12,4,FALSE)</f>
        <v>#N/A</v>
      </c>
      <c r="AE360" s="103" t="e">
        <f>T360-HLOOKUP(V360,Minimas!$C$3:$CD$12,5,FALSE)</f>
        <v>#N/A</v>
      </c>
      <c r="AF360" s="103" t="e">
        <f>T360-HLOOKUP(V360,Minimas!$C$3:$CD$12,6,FALSE)</f>
        <v>#N/A</v>
      </c>
      <c r="AG360" s="103" t="e">
        <f>T360-HLOOKUP(V360,Minimas!$C$3:$CD$12,7,FALSE)</f>
        <v>#N/A</v>
      </c>
      <c r="AH360" s="103" t="e">
        <f>T360-HLOOKUP(V360,Minimas!$C$3:$CD$12,8,FALSE)</f>
        <v>#N/A</v>
      </c>
      <c r="AI360" s="103" t="e">
        <f>T360-HLOOKUP(V360,Minimas!$C$3:$CD$12,9,FALSE)</f>
        <v>#N/A</v>
      </c>
      <c r="AJ360" s="103" t="e">
        <f>T360-HLOOKUP(V360,Minimas!$C$3:$CD$12,10,FALSE)</f>
        <v>#N/A</v>
      </c>
      <c r="AK360" s="104" t="str">
        <f t="shared" si="86"/>
        <v xml:space="preserve"> </v>
      </c>
      <c r="AL360" s="105"/>
      <c r="AM360" s="105" t="str">
        <f t="shared" si="87"/>
        <v xml:space="preserve"> </v>
      </c>
      <c r="AN360" s="105" t="str">
        <f t="shared" si="88"/>
        <v xml:space="preserve"> </v>
      </c>
    </row>
    <row r="361" spans="28:40" x14ac:dyDescent="0.2">
      <c r="AB361" s="103" t="e">
        <f>T361-HLOOKUP(V361,Minimas!$C$3:$CD$12,2,FALSE)</f>
        <v>#N/A</v>
      </c>
      <c r="AC361" s="103" t="e">
        <f>T361-HLOOKUP(V361,Minimas!$C$3:$CD$12,3,FALSE)</f>
        <v>#N/A</v>
      </c>
      <c r="AD361" s="103" t="e">
        <f>T361-HLOOKUP(V361,Minimas!$C$3:$CD$12,4,FALSE)</f>
        <v>#N/A</v>
      </c>
      <c r="AE361" s="103" t="e">
        <f>T361-HLOOKUP(V361,Minimas!$C$3:$CD$12,5,FALSE)</f>
        <v>#N/A</v>
      </c>
      <c r="AF361" s="103" t="e">
        <f>T361-HLOOKUP(V361,Minimas!$C$3:$CD$12,6,FALSE)</f>
        <v>#N/A</v>
      </c>
      <c r="AG361" s="103" t="e">
        <f>T361-HLOOKUP(V361,Minimas!$C$3:$CD$12,7,FALSE)</f>
        <v>#N/A</v>
      </c>
      <c r="AH361" s="103" t="e">
        <f>T361-HLOOKUP(V361,Minimas!$C$3:$CD$12,8,FALSE)</f>
        <v>#N/A</v>
      </c>
      <c r="AI361" s="103" t="e">
        <f>T361-HLOOKUP(V361,Minimas!$C$3:$CD$12,9,FALSE)</f>
        <v>#N/A</v>
      </c>
      <c r="AJ361" s="103" t="e">
        <f>T361-HLOOKUP(V361,Minimas!$C$3:$CD$12,10,FALSE)</f>
        <v>#N/A</v>
      </c>
      <c r="AK361" s="104" t="str">
        <f t="shared" si="86"/>
        <v xml:space="preserve"> </v>
      </c>
      <c r="AL361" s="105"/>
      <c r="AM361" s="105" t="str">
        <f t="shared" si="87"/>
        <v xml:space="preserve"> </v>
      </c>
      <c r="AN361" s="105" t="str">
        <f t="shared" si="88"/>
        <v xml:space="preserve"> </v>
      </c>
    </row>
    <row r="362" spans="28:40" x14ac:dyDescent="0.2">
      <c r="AB362" s="103" t="e">
        <f>T362-HLOOKUP(V362,Minimas!$C$3:$CD$12,2,FALSE)</f>
        <v>#N/A</v>
      </c>
      <c r="AC362" s="103" t="e">
        <f>T362-HLOOKUP(V362,Minimas!$C$3:$CD$12,3,FALSE)</f>
        <v>#N/A</v>
      </c>
      <c r="AD362" s="103" t="e">
        <f>T362-HLOOKUP(V362,Minimas!$C$3:$CD$12,4,FALSE)</f>
        <v>#N/A</v>
      </c>
      <c r="AE362" s="103" t="e">
        <f>T362-HLOOKUP(V362,Minimas!$C$3:$CD$12,5,FALSE)</f>
        <v>#N/A</v>
      </c>
      <c r="AF362" s="103" t="e">
        <f>T362-HLOOKUP(V362,Minimas!$C$3:$CD$12,6,FALSE)</f>
        <v>#N/A</v>
      </c>
      <c r="AG362" s="103" t="e">
        <f>T362-HLOOKUP(V362,Minimas!$C$3:$CD$12,7,FALSE)</f>
        <v>#N/A</v>
      </c>
      <c r="AH362" s="103" t="e">
        <f>T362-HLOOKUP(V362,Minimas!$C$3:$CD$12,8,FALSE)</f>
        <v>#N/A</v>
      </c>
      <c r="AI362" s="103" t="e">
        <f>T362-HLOOKUP(V362,Minimas!$C$3:$CD$12,9,FALSE)</f>
        <v>#N/A</v>
      </c>
      <c r="AJ362" s="103" t="e">
        <f>T362-HLOOKUP(V362,Minimas!$C$3:$CD$12,10,FALSE)</f>
        <v>#N/A</v>
      </c>
      <c r="AK362" s="104" t="str">
        <f t="shared" si="86"/>
        <v xml:space="preserve"> </v>
      </c>
      <c r="AL362" s="105"/>
      <c r="AM362" s="105" t="str">
        <f t="shared" si="87"/>
        <v xml:space="preserve"> </v>
      </c>
      <c r="AN362" s="105" t="str">
        <f t="shared" si="88"/>
        <v xml:space="preserve"> </v>
      </c>
    </row>
    <row r="363" spans="28:40" x14ac:dyDescent="0.2">
      <c r="AB363" s="103" t="e">
        <f>T363-HLOOKUP(V363,Minimas!$C$3:$CD$12,2,FALSE)</f>
        <v>#N/A</v>
      </c>
      <c r="AC363" s="103" t="e">
        <f>T363-HLOOKUP(V363,Minimas!$C$3:$CD$12,3,FALSE)</f>
        <v>#N/A</v>
      </c>
      <c r="AD363" s="103" t="e">
        <f>T363-HLOOKUP(V363,Minimas!$C$3:$CD$12,4,FALSE)</f>
        <v>#N/A</v>
      </c>
      <c r="AE363" s="103" t="e">
        <f>T363-HLOOKUP(V363,Minimas!$C$3:$CD$12,5,FALSE)</f>
        <v>#N/A</v>
      </c>
      <c r="AF363" s="103" t="e">
        <f>T363-HLOOKUP(V363,Minimas!$C$3:$CD$12,6,FALSE)</f>
        <v>#N/A</v>
      </c>
      <c r="AG363" s="103" t="e">
        <f>T363-HLOOKUP(V363,Minimas!$C$3:$CD$12,7,FALSE)</f>
        <v>#N/A</v>
      </c>
      <c r="AH363" s="103" t="e">
        <f>T363-HLOOKUP(V363,Minimas!$C$3:$CD$12,8,FALSE)</f>
        <v>#N/A</v>
      </c>
      <c r="AI363" s="103" t="e">
        <f>T363-HLOOKUP(V363,Minimas!$C$3:$CD$12,9,FALSE)</f>
        <v>#N/A</v>
      </c>
      <c r="AJ363" s="103" t="e">
        <f>T363-HLOOKUP(V363,Minimas!$C$3:$CD$12,10,FALSE)</f>
        <v>#N/A</v>
      </c>
      <c r="AK363" s="104" t="str">
        <f t="shared" si="86"/>
        <v xml:space="preserve"> </v>
      </c>
      <c r="AL363" s="105"/>
      <c r="AM363" s="105" t="str">
        <f t="shared" si="87"/>
        <v xml:space="preserve"> </v>
      </c>
      <c r="AN363" s="105" t="str">
        <f t="shared" si="88"/>
        <v xml:space="preserve"> </v>
      </c>
    </row>
    <row r="364" spans="28:40" x14ac:dyDescent="0.2">
      <c r="AB364" s="103" t="e">
        <f>T364-HLOOKUP(V364,Minimas!$C$3:$CD$12,2,FALSE)</f>
        <v>#N/A</v>
      </c>
      <c r="AC364" s="103" t="e">
        <f>T364-HLOOKUP(V364,Minimas!$C$3:$CD$12,3,FALSE)</f>
        <v>#N/A</v>
      </c>
      <c r="AD364" s="103" t="e">
        <f>T364-HLOOKUP(V364,Minimas!$C$3:$CD$12,4,FALSE)</f>
        <v>#N/A</v>
      </c>
      <c r="AE364" s="103" t="e">
        <f>T364-HLOOKUP(V364,Minimas!$C$3:$CD$12,5,FALSE)</f>
        <v>#N/A</v>
      </c>
      <c r="AF364" s="103" t="e">
        <f>T364-HLOOKUP(V364,Minimas!$C$3:$CD$12,6,FALSE)</f>
        <v>#N/A</v>
      </c>
      <c r="AG364" s="103" t="e">
        <f>T364-HLOOKUP(V364,Minimas!$C$3:$CD$12,7,FALSE)</f>
        <v>#N/A</v>
      </c>
      <c r="AH364" s="103" t="e">
        <f>T364-HLOOKUP(V364,Minimas!$C$3:$CD$12,8,FALSE)</f>
        <v>#N/A</v>
      </c>
      <c r="AI364" s="103" t="e">
        <f>T364-HLOOKUP(V364,Minimas!$C$3:$CD$12,9,FALSE)</f>
        <v>#N/A</v>
      </c>
      <c r="AJ364" s="103" t="e">
        <f>T364-HLOOKUP(V364,Minimas!$C$3:$CD$12,10,FALSE)</f>
        <v>#N/A</v>
      </c>
      <c r="AK364" s="104" t="str">
        <f t="shared" si="86"/>
        <v xml:space="preserve"> </v>
      </c>
      <c r="AL364" s="105"/>
      <c r="AM364" s="105" t="str">
        <f t="shared" si="87"/>
        <v xml:space="preserve"> </v>
      </c>
      <c r="AN364" s="105" t="str">
        <f t="shared" si="88"/>
        <v xml:space="preserve"> </v>
      </c>
    </row>
    <row r="365" spans="28:40" x14ac:dyDescent="0.2">
      <c r="AB365" s="103" t="e">
        <f>T365-HLOOKUP(V365,Minimas!$C$3:$CD$12,2,FALSE)</f>
        <v>#N/A</v>
      </c>
      <c r="AC365" s="103" t="e">
        <f>T365-HLOOKUP(V365,Minimas!$C$3:$CD$12,3,FALSE)</f>
        <v>#N/A</v>
      </c>
      <c r="AD365" s="103" t="e">
        <f>T365-HLOOKUP(V365,Minimas!$C$3:$CD$12,4,FALSE)</f>
        <v>#N/A</v>
      </c>
      <c r="AE365" s="103" t="e">
        <f>T365-HLOOKUP(V365,Minimas!$C$3:$CD$12,5,FALSE)</f>
        <v>#N/A</v>
      </c>
      <c r="AF365" s="103" t="e">
        <f>T365-HLOOKUP(V365,Minimas!$C$3:$CD$12,6,FALSE)</f>
        <v>#N/A</v>
      </c>
      <c r="AG365" s="103" t="e">
        <f>T365-HLOOKUP(V365,Minimas!$C$3:$CD$12,7,FALSE)</f>
        <v>#N/A</v>
      </c>
      <c r="AH365" s="103" t="e">
        <f>T365-HLOOKUP(V365,Minimas!$C$3:$CD$12,8,FALSE)</f>
        <v>#N/A</v>
      </c>
      <c r="AI365" s="103" t="e">
        <f>T365-HLOOKUP(V365,Minimas!$C$3:$CD$12,9,FALSE)</f>
        <v>#N/A</v>
      </c>
      <c r="AJ365" s="103" t="e">
        <f>T365-HLOOKUP(V365,Minimas!$C$3:$CD$12,10,FALSE)</f>
        <v>#N/A</v>
      </c>
      <c r="AK365" s="104" t="str">
        <f t="shared" si="86"/>
        <v xml:space="preserve"> </v>
      </c>
      <c r="AL365" s="105"/>
      <c r="AM365" s="105" t="str">
        <f t="shared" si="87"/>
        <v xml:space="preserve"> </v>
      </c>
      <c r="AN365" s="105" t="str">
        <f t="shared" si="88"/>
        <v xml:space="preserve"> </v>
      </c>
    </row>
    <row r="366" spans="28:40" x14ac:dyDescent="0.2">
      <c r="AB366" s="103" t="e">
        <f>T366-HLOOKUP(V366,Minimas!$C$3:$CD$12,2,FALSE)</f>
        <v>#N/A</v>
      </c>
      <c r="AC366" s="103" t="e">
        <f>T366-HLOOKUP(V366,Minimas!$C$3:$CD$12,3,FALSE)</f>
        <v>#N/A</v>
      </c>
      <c r="AD366" s="103" t="e">
        <f>T366-HLOOKUP(V366,Minimas!$C$3:$CD$12,4,FALSE)</f>
        <v>#N/A</v>
      </c>
      <c r="AE366" s="103" t="e">
        <f>T366-HLOOKUP(V366,Minimas!$C$3:$CD$12,5,FALSE)</f>
        <v>#N/A</v>
      </c>
      <c r="AF366" s="103" t="e">
        <f>T366-HLOOKUP(V366,Minimas!$C$3:$CD$12,6,FALSE)</f>
        <v>#N/A</v>
      </c>
      <c r="AG366" s="103" t="e">
        <f>T366-HLOOKUP(V366,Minimas!$C$3:$CD$12,7,FALSE)</f>
        <v>#N/A</v>
      </c>
      <c r="AH366" s="103" t="e">
        <f>T366-HLOOKUP(V366,Minimas!$C$3:$CD$12,8,FALSE)</f>
        <v>#N/A</v>
      </c>
      <c r="AI366" s="103" t="e">
        <f>T366-HLOOKUP(V366,Minimas!$C$3:$CD$12,9,FALSE)</f>
        <v>#N/A</v>
      </c>
      <c r="AJ366" s="103" t="e">
        <f>T366-HLOOKUP(V366,Minimas!$C$3:$CD$12,10,FALSE)</f>
        <v>#N/A</v>
      </c>
      <c r="AK366" s="104" t="str">
        <f t="shared" si="86"/>
        <v xml:space="preserve"> </v>
      </c>
      <c r="AL366" s="105"/>
      <c r="AM366" s="105" t="str">
        <f t="shared" si="87"/>
        <v xml:space="preserve"> </v>
      </c>
      <c r="AN366" s="105" t="str">
        <f t="shared" si="88"/>
        <v xml:space="preserve"> </v>
      </c>
    </row>
    <row r="367" spans="28:40" x14ac:dyDescent="0.2">
      <c r="AB367" s="103" t="e">
        <f>T367-HLOOKUP(V367,Minimas!$C$3:$CD$12,2,FALSE)</f>
        <v>#N/A</v>
      </c>
      <c r="AC367" s="103" t="e">
        <f>T367-HLOOKUP(V367,Minimas!$C$3:$CD$12,3,FALSE)</f>
        <v>#N/A</v>
      </c>
      <c r="AD367" s="103" t="e">
        <f>T367-HLOOKUP(V367,Minimas!$C$3:$CD$12,4,FALSE)</f>
        <v>#N/A</v>
      </c>
      <c r="AE367" s="103" t="e">
        <f>T367-HLOOKUP(V367,Minimas!$C$3:$CD$12,5,FALSE)</f>
        <v>#N/A</v>
      </c>
      <c r="AF367" s="103" t="e">
        <f>T367-HLOOKUP(V367,Minimas!$C$3:$CD$12,6,FALSE)</f>
        <v>#N/A</v>
      </c>
      <c r="AG367" s="103" t="e">
        <f>T367-HLOOKUP(V367,Minimas!$C$3:$CD$12,7,FALSE)</f>
        <v>#N/A</v>
      </c>
      <c r="AH367" s="103" t="e">
        <f>T367-HLOOKUP(V367,Minimas!$C$3:$CD$12,8,FALSE)</f>
        <v>#N/A</v>
      </c>
      <c r="AI367" s="103" t="e">
        <f>T367-HLOOKUP(V367,Minimas!$C$3:$CD$12,9,FALSE)</f>
        <v>#N/A</v>
      </c>
      <c r="AJ367" s="103" t="e">
        <f>T367-HLOOKUP(V367,Minimas!$C$3:$CD$12,10,FALSE)</f>
        <v>#N/A</v>
      </c>
      <c r="AK367" s="104" t="str">
        <f t="shared" si="86"/>
        <v xml:space="preserve"> </v>
      </c>
      <c r="AL367" s="105"/>
      <c r="AM367" s="105" t="str">
        <f t="shared" si="87"/>
        <v xml:space="preserve"> </v>
      </c>
      <c r="AN367" s="105" t="str">
        <f t="shared" si="88"/>
        <v xml:space="preserve"> </v>
      </c>
    </row>
    <row r="368" spans="28:40" x14ac:dyDescent="0.2">
      <c r="AB368" s="103" t="e">
        <f>T368-HLOOKUP(V368,Minimas!$C$3:$CD$12,2,FALSE)</f>
        <v>#N/A</v>
      </c>
      <c r="AC368" s="103" t="e">
        <f>T368-HLOOKUP(V368,Minimas!$C$3:$CD$12,3,FALSE)</f>
        <v>#N/A</v>
      </c>
      <c r="AD368" s="103" t="e">
        <f>T368-HLOOKUP(V368,Minimas!$C$3:$CD$12,4,FALSE)</f>
        <v>#N/A</v>
      </c>
      <c r="AE368" s="103" t="e">
        <f>T368-HLOOKUP(V368,Minimas!$C$3:$CD$12,5,FALSE)</f>
        <v>#N/A</v>
      </c>
      <c r="AF368" s="103" t="e">
        <f>T368-HLOOKUP(V368,Minimas!$C$3:$CD$12,6,FALSE)</f>
        <v>#N/A</v>
      </c>
      <c r="AG368" s="103" t="e">
        <f>T368-HLOOKUP(V368,Minimas!$C$3:$CD$12,7,FALSE)</f>
        <v>#N/A</v>
      </c>
      <c r="AH368" s="103" t="e">
        <f>T368-HLOOKUP(V368,Minimas!$C$3:$CD$12,8,FALSE)</f>
        <v>#N/A</v>
      </c>
      <c r="AI368" s="103" t="e">
        <f>T368-HLOOKUP(V368,Minimas!$C$3:$CD$12,9,FALSE)</f>
        <v>#N/A</v>
      </c>
      <c r="AJ368" s="103" t="e">
        <f>T368-HLOOKUP(V368,Minimas!$C$3:$CD$12,10,FALSE)</f>
        <v>#N/A</v>
      </c>
      <c r="AK368" s="104" t="str">
        <f t="shared" ref="AK368:AK431" si="89">IF(E368=0," ",IF(AJ368&gt;=0,$AJ$5,IF(AI368&gt;=0,$AI$5,IF(AH368&gt;=0,$AH$5,IF(AG368&gt;=0,$AG$5,IF(AF368&gt;=0,$AF$5,IF(AE368&gt;=0,$AE$5,IF(AD368&gt;=0,$AD$5,IF(AC368&gt;=0,$AC$5,$AB$5)))))))))</f>
        <v xml:space="preserve"> </v>
      </c>
      <c r="AL368" s="105"/>
      <c r="AM368" s="105" t="str">
        <f t="shared" ref="AM368:AM431" si="90">IF(AK368="","",AK368)</f>
        <v xml:space="preserve"> </v>
      </c>
      <c r="AN368" s="105" t="str">
        <f t="shared" ref="AN368:AN431" si="91">IF(E368=0," ",IF(AJ368&gt;=0,AJ368,IF(AI368&gt;=0,AI368,IF(AH368&gt;=0,AH368,IF(AG368&gt;=0,AG368,IF(AF368&gt;=0,AF368,IF(AE368&gt;=0,AE368,IF(AD368&gt;=0,AD368,IF(AC368&gt;=0,AC368,AB368)))))))))</f>
        <v xml:space="preserve"> </v>
      </c>
    </row>
    <row r="369" spans="28:40" x14ac:dyDescent="0.2">
      <c r="AB369" s="103" t="e">
        <f>T369-HLOOKUP(V369,Minimas!$C$3:$CD$12,2,FALSE)</f>
        <v>#N/A</v>
      </c>
      <c r="AC369" s="103" t="e">
        <f>T369-HLOOKUP(V369,Minimas!$C$3:$CD$12,3,FALSE)</f>
        <v>#N/A</v>
      </c>
      <c r="AD369" s="103" t="e">
        <f>T369-HLOOKUP(V369,Minimas!$C$3:$CD$12,4,FALSE)</f>
        <v>#N/A</v>
      </c>
      <c r="AE369" s="103" t="e">
        <f>T369-HLOOKUP(V369,Minimas!$C$3:$CD$12,5,FALSE)</f>
        <v>#N/A</v>
      </c>
      <c r="AF369" s="103" t="e">
        <f>T369-HLOOKUP(V369,Minimas!$C$3:$CD$12,6,FALSE)</f>
        <v>#N/A</v>
      </c>
      <c r="AG369" s="103" t="e">
        <f>T369-HLOOKUP(V369,Minimas!$C$3:$CD$12,7,FALSE)</f>
        <v>#N/A</v>
      </c>
      <c r="AH369" s="103" t="e">
        <f>T369-HLOOKUP(V369,Minimas!$C$3:$CD$12,8,FALSE)</f>
        <v>#N/A</v>
      </c>
      <c r="AI369" s="103" t="e">
        <f>T369-HLOOKUP(V369,Minimas!$C$3:$CD$12,9,FALSE)</f>
        <v>#N/A</v>
      </c>
      <c r="AJ369" s="103" t="e">
        <f>T369-HLOOKUP(V369,Minimas!$C$3:$CD$12,10,FALSE)</f>
        <v>#N/A</v>
      </c>
      <c r="AK369" s="104" t="str">
        <f t="shared" si="89"/>
        <v xml:space="preserve"> </v>
      </c>
      <c r="AL369" s="105"/>
      <c r="AM369" s="105" t="str">
        <f t="shared" si="90"/>
        <v xml:space="preserve"> </v>
      </c>
      <c r="AN369" s="105" t="str">
        <f t="shared" si="91"/>
        <v xml:space="preserve"> </v>
      </c>
    </row>
    <row r="370" spans="28:40" x14ac:dyDescent="0.2">
      <c r="AB370" s="103" t="e">
        <f>T370-HLOOKUP(V370,Minimas!$C$3:$CD$12,2,FALSE)</f>
        <v>#N/A</v>
      </c>
      <c r="AC370" s="103" t="e">
        <f>T370-HLOOKUP(V370,Minimas!$C$3:$CD$12,3,FALSE)</f>
        <v>#N/A</v>
      </c>
      <c r="AD370" s="103" t="e">
        <f>T370-HLOOKUP(V370,Minimas!$C$3:$CD$12,4,FALSE)</f>
        <v>#N/A</v>
      </c>
      <c r="AE370" s="103" t="e">
        <f>T370-HLOOKUP(V370,Minimas!$C$3:$CD$12,5,FALSE)</f>
        <v>#N/A</v>
      </c>
      <c r="AF370" s="103" t="e">
        <f>T370-HLOOKUP(V370,Minimas!$C$3:$CD$12,6,FALSE)</f>
        <v>#N/A</v>
      </c>
      <c r="AG370" s="103" t="e">
        <f>T370-HLOOKUP(V370,Minimas!$C$3:$CD$12,7,FALSE)</f>
        <v>#N/A</v>
      </c>
      <c r="AH370" s="103" t="e">
        <f>T370-HLOOKUP(V370,Minimas!$C$3:$CD$12,8,FALSE)</f>
        <v>#N/A</v>
      </c>
      <c r="AI370" s="103" t="e">
        <f>T370-HLOOKUP(V370,Minimas!$C$3:$CD$12,9,FALSE)</f>
        <v>#N/A</v>
      </c>
      <c r="AJ370" s="103" t="e">
        <f>T370-HLOOKUP(V370,Minimas!$C$3:$CD$12,10,FALSE)</f>
        <v>#N/A</v>
      </c>
      <c r="AK370" s="104" t="str">
        <f t="shared" si="89"/>
        <v xml:space="preserve"> </v>
      </c>
      <c r="AL370" s="105"/>
      <c r="AM370" s="105" t="str">
        <f t="shared" si="90"/>
        <v xml:space="preserve"> </v>
      </c>
      <c r="AN370" s="105" t="str">
        <f t="shared" si="91"/>
        <v xml:space="preserve"> </v>
      </c>
    </row>
    <row r="371" spans="28:40" x14ac:dyDescent="0.2">
      <c r="AB371" s="103" t="e">
        <f>T371-HLOOKUP(V371,Minimas!$C$3:$CD$12,2,FALSE)</f>
        <v>#N/A</v>
      </c>
      <c r="AC371" s="103" t="e">
        <f>T371-HLOOKUP(V371,Minimas!$C$3:$CD$12,3,FALSE)</f>
        <v>#N/A</v>
      </c>
      <c r="AD371" s="103" t="e">
        <f>T371-HLOOKUP(V371,Minimas!$C$3:$CD$12,4,FALSE)</f>
        <v>#N/A</v>
      </c>
      <c r="AE371" s="103" t="e">
        <f>T371-HLOOKUP(V371,Minimas!$C$3:$CD$12,5,FALSE)</f>
        <v>#N/A</v>
      </c>
      <c r="AF371" s="103" t="e">
        <f>T371-HLOOKUP(V371,Minimas!$C$3:$CD$12,6,FALSE)</f>
        <v>#N/A</v>
      </c>
      <c r="AG371" s="103" t="e">
        <f>T371-HLOOKUP(V371,Minimas!$C$3:$CD$12,7,FALSE)</f>
        <v>#N/A</v>
      </c>
      <c r="AH371" s="103" t="e">
        <f>T371-HLOOKUP(V371,Minimas!$C$3:$CD$12,8,FALSE)</f>
        <v>#N/A</v>
      </c>
      <c r="AI371" s="103" t="e">
        <f>T371-HLOOKUP(V371,Minimas!$C$3:$CD$12,9,FALSE)</f>
        <v>#N/A</v>
      </c>
      <c r="AJ371" s="103" t="e">
        <f>T371-HLOOKUP(V371,Minimas!$C$3:$CD$12,10,FALSE)</f>
        <v>#N/A</v>
      </c>
      <c r="AK371" s="104" t="str">
        <f t="shared" si="89"/>
        <v xml:space="preserve"> </v>
      </c>
      <c r="AL371" s="105"/>
      <c r="AM371" s="105" t="str">
        <f t="shared" si="90"/>
        <v xml:space="preserve"> </v>
      </c>
      <c r="AN371" s="105" t="str">
        <f t="shared" si="91"/>
        <v xml:space="preserve"> </v>
      </c>
    </row>
    <row r="372" spans="28:40" x14ac:dyDescent="0.2">
      <c r="AB372" s="103" t="e">
        <f>T372-HLOOKUP(V372,Minimas!$C$3:$CD$12,2,FALSE)</f>
        <v>#N/A</v>
      </c>
      <c r="AC372" s="103" t="e">
        <f>T372-HLOOKUP(V372,Minimas!$C$3:$CD$12,3,FALSE)</f>
        <v>#N/A</v>
      </c>
      <c r="AD372" s="103" t="e">
        <f>T372-HLOOKUP(V372,Minimas!$C$3:$CD$12,4,FALSE)</f>
        <v>#N/A</v>
      </c>
      <c r="AE372" s="103" t="e">
        <f>T372-HLOOKUP(V372,Minimas!$C$3:$CD$12,5,FALSE)</f>
        <v>#N/A</v>
      </c>
      <c r="AF372" s="103" t="e">
        <f>T372-HLOOKUP(V372,Minimas!$C$3:$CD$12,6,FALSE)</f>
        <v>#N/A</v>
      </c>
      <c r="AG372" s="103" t="e">
        <f>T372-HLOOKUP(V372,Minimas!$C$3:$CD$12,7,FALSE)</f>
        <v>#N/A</v>
      </c>
      <c r="AH372" s="103" t="e">
        <f>T372-HLOOKUP(V372,Minimas!$C$3:$CD$12,8,FALSE)</f>
        <v>#N/A</v>
      </c>
      <c r="AI372" s="103" t="e">
        <f>T372-HLOOKUP(V372,Minimas!$C$3:$CD$12,9,FALSE)</f>
        <v>#N/A</v>
      </c>
      <c r="AJ372" s="103" t="e">
        <f>T372-HLOOKUP(V372,Minimas!$C$3:$CD$12,10,FALSE)</f>
        <v>#N/A</v>
      </c>
      <c r="AK372" s="104" t="str">
        <f t="shared" si="89"/>
        <v xml:space="preserve"> </v>
      </c>
      <c r="AL372" s="105"/>
      <c r="AM372" s="105" t="str">
        <f t="shared" si="90"/>
        <v xml:space="preserve"> </v>
      </c>
      <c r="AN372" s="105" t="str">
        <f t="shared" si="91"/>
        <v xml:space="preserve"> </v>
      </c>
    </row>
    <row r="373" spans="28:40" x14ac:dyDescent="0.2">
      <c r="AB373" s="103" t="e">
        <f>T373-HLOOKUP(V373,Minimas!$C$3:$CD$12,2,FALSE)</f>
        <v>#N/A</v>
      </c>
      <c r="AC373" s="103" t="e">
        <f>T373-HLOOKUP(V373,Minimas!$C$3:$CD$12,3,FALSE)</f>
        <v>#N/A</v>
      </c>
      <c r="AD373" s="103" t="e">
        <f>T373-HLOOKUP(V373,Minimas!$C$3:$CD$12,4,FALSE)</f>
        <v>#N/A</v>
      </c>
      <c r="AE373" s="103" t="e">
        <f>T373-HLOOKUP(V373,Minimas!$C$3:$CD$12,5,FALSE)</f>
        <v>#N/A</v>
      </c>
      <c r="AF373" s="103" t="e">
        <f>T373-HLOOKUP(V373,Minimas!$C$3:$CD$12,6,FALSE)</f>
        <v>#N/A</v>
      </c>
      <c r="AG373" s="103" t="e">
        <f>T373-HLOOKUP(V373,Minimas!$C$3:$CD$12,7,FALSE)</f>
        <v>#N/A</v>
      </c>
      <c r="AH373" s="103" t="e">
        <f>T373-HLOOKUP(V373,Minimas!$C$3:$CD$12,8,FALSE)</f>
        <v>#N/A</v>
      </c>
      <c r="AI373" s="103" t="e">
        <f>T373-HLOOKUP(V373,Minimas!$C$3:$CD$12,9,FALSE)</f>
        <v>#N/A</v>
      </c>
      <c r="AJ373" s="103" t="e">
        <f>T373-HLOOKUP(V373,Minimas!$C$3:$CD$12,10,FALSE)</f>
        <v>#N/A</v>
      </c>
      <c r="AK373" s="104" t="str">
        <f t="shared" si="89"/>
        <v xml:space="preserve"> </v>
      </c>
      <c r="AL373" s="105"/>
      <c r="AM373" s="105" t="str">
        <f t="shared" si="90"/>
        <v xml:space="preserve"> </v>
      </c>
      <c r="AN373" s="105" t="str">
        <f t="shared" si="91"/>
        <v xml:space="preserve"> </v>
      </c>
    </row>
    <row r="374" spans="28:40" x14ac:dyDescent="0.2">
      <c r="AB374" s="103" t="e">
        <f>T374-HLOOKUP(V374,Minimas!$C$3:$CD$12,2,FALSE)</f>
        <v>#N/A</v>
      </c>
      <c r="AC374" s="103" t="e">
        <f>T374-HLOOKUP(V374,Minimas!$C$3:$CD$12,3,FALSE)</f>
        <v>#N/A</v>
      </c>
      <c r="AD374" s="103" t="e">
        <f>T374-HLOOKUP(V374,Minimas!$C$3:$CD$12,4,FALSE)</f>
        <v>#N/A</v>
      </c>
      <c r="AE374" s="103" t="e">
        <f>T374-HLOOKUP(V374,Minimas!$C$3:$CD$12,5,FALSE)</f>
        <v>#N/A</v>
      </c>
      <c r="AF374" s="103" t="e">
        <f>T374-HLOOKUP(V374,Minimas!$C$3:$CD$12,6,FALSE)</f>
        <v>#N/A</v>
      </c>
      <c r="AG374" s="103" t="e">
        <f>T374-HLOOKUP(V374,Minimas!$C$3:$CD$12,7,FALSE)</f>
        <v>#N/A</v>
      </c>
      <c r="AH374" s="103" t="e">
        <f>T374-HLOOKUP(V374,Minimas!$C$3:$CD$12,8,FALSE)</f>
        <v>#N/A</v>
      </c>
      <c r="AI374" s="103" t="e">
        <f>T374-HLOOKUP(V374,Minimas!$C$3:$CD$12,9,FALSE)</f>
        <v>#N/A</v>
      </c>
      <c r="AJ374" s="103" t="e">
        <f>T374-HLOOKUP(V374,Minimas!$C$3:$CD$12,10,FALSE)</f>
        <v>#N/A</v>
      </c>
      <c r="AK374" s="104" t="str">
        <f t="shared" si="89"/>
        <v xml:space="preserve"> </v>
      </c>
      <c r="AL374" s="105"/>
      <c r="AM374" s="105" t="str">
        <f t="shared" si="90"/>
        <v xml:space="preserve"> </v>
      </c>
      <c r="AN374" s="105" t="str">
        <f t="shared" si="91"/>
        <v xml:space="preserve"> </v>
      </c>
    </row>
    <row r="375" spans="28:40" x14ac:dyDescent="0.2">
      <c r="AB375" s="103" t="e">
        <f>T375-HLOOKUP(V375,Minimas!$C$3:$CD$12,2,FALSE)</f>
        <v>#N/A</v>
      </c>
      <c r="AC375" s="103" t="e">
        <f>T375-HLOOKUP(V375,Minimas!$C$3:$CD$12,3,FALSE)</f>
        <v>#N/A</v>
      </c>
      <c r="AD375" s="103" t="e">
        <f>T375-HLOOKUP(V375,Minimas!$C$3:$CD$12,4,FALSE)</f>
        <v>#N/A</v>
      </c>
      <c r="AE375" s="103" t="e">
        <f>T375-HLOOKUP(V375,Minimas!$C$3:$CD$12,5,FALSE)</f>
        <v>#N/A</v>
      </c>
      <c r="AF375" s="103" t="e">
        <f>T375-HLOOKUP(V375,Minimas!$C$3:$CD$12,6,FALSE)</f>
        <v>#N/A</v>
      </c>
      <c r="AG375" s="103" t="e">
        <f>T375-HLOOKUP(V375,Minimas!$C$3:$CD$12,7,FALSE)</f>
        <v>#N/A</v>
      </c>
      <c r="AH375" s="103" t="e">
        <f>T375-HLOOKUP(V375,Minimas!$C$3:$CD$12,8,FALSE)</f>
        <v>#N/A</v>
      </c>
      <c r="AI375" s="103" t="e">
        <f>T375-HLOOKUP(V375,Minimas!$C$3:$CD$12,9,FALSE)</f>
        <v>#N/A</v>
      </c>
      <c r="AJ375" s="103" t="e">
        <f>T375-HLOOKUP(V375,Minimas!$C$3:$CD$12,10,FALSE)</f>
        <v>#N/A</v>
      </c>
      <c r="AK375" s="104" t="str">
        <f t="shared" si="89"/>
        <v xml:space="preserve"> </v>
      </c>
      <c r="AL375" s="105"/>
      <c r="AM375" s="105" t="str">
        <f t="shared" si="90"/>
        <v xml:space="preserve"> </v>
      </c>
      <c r="AN375" s="105" t="str">
        <f t="shared" si="91"/>
        <v xml:space="preserve"> </v>
      </c>
    </row>
    <row r="376" spans="28:40" x14ac:dyDescent="0.2">
      <c r="AB376" s="103" t="e">
        <f>T376-HLOOKUP(V376,Minimas!$C$3:$CD$12,2,FALSE)</f>
        <v>#N/A</v>
      </c>
      <c r="AC376" s="103" t="e">
        <f>T376-HLOOKUP(V376,Minimas!$C$3:$CD$12,3,FALSE)</f>
        <v>#N/A</v>
      </c>
      <c r="AD376" s="103" t="e">
        <f>T376-HLOOKUP(V376,Minimas!$C$3:$CD$12,4,FALSE)</f>
        <v>#N/A</v>
      </c>
      <c r="AE376" s="103" t="e">
        <f>T376-HLOOKUP(V376,Minimas!$C$3:$CD$12,5,FALSE)</f>
        <v>#N/A</v>
      </c>
      <c r="AF376" s="103" t="e">
        <f>T376-HLOOKUP(V376,Minimas!$C$3:$CD$12,6,FALSE)</f>
        <v>#N/A</v>
      </c>
      <c r="AG376" s="103" t="e">
        <f>T376-HLOOKUP(V376,Minimas!$C$3:$CD$12,7,FALSE)</f>
        <v>#N/A</v>
      </c>
      <c r="AH376" s="103" t="e">
        <f>T376-HLOOKUP(V376,Minimas!$C$3:$CD$12,8,FALSE)</f>
        <v>#N/A</v>
      </c>
      <c r="AI376" s="103" t="e">
        <f>T376-HLOOKUP(V376,Minimas!$C$3:$CD$12,9,FALSE)</f>
        <v>#N/A</v>
      </c>
      <c r="AJ376" s="103" t="e">
        <f>T376-HLOOKUP(V376,Minimas!$C$3:$CD$12,10,FALSE)</f>
        <v>#N/A</v>
      </c>
      <c r="AK376" s="104" t="str">
        <f t="shared" si="89"/>
        <v xml:space="preserve"> </v>
      </c>
      <c r="AL376" s="105"/>
      <c r="AM376" s="105" t="str">
        <f t="shared" si="90"/>
        <v xml:space="preserve"> </v>
      </c>
      <c r="AN376" s="105" t="str">
        <f t="shared" si="91"/>
        <v xml:space="preserve"> </v>
      </c>
    </row>
    <row r="377" spans="28:40" x14ac:dyDescent="0.2">
      <c r="AB377" s="103" t="e">
        <f>T377-HLOOKUP(V377,Minimas!$C$3:$CD$12,2,FALSE)</f>
        <v>#N/A</v>
      </c>
      <c r="AC377" s="103" t="e">
        <f>T377-HLOOKUP(V377,Minimas!$C$3:$CD$12,3,FALSE)</f>
        <v>#N/A</v>
      </c>
      <c r="AD377" s="103" t="e">
        <f>T377-HLOOKUP(V377,Minimas!$C$3:$CD$12,4,FALSE)</f>
        <v>#N/A</v>
      </c>
      <c r="AE377" s="103" t="e">
        <f>T377-HLOOKUP(V377,Minimas!$C$3:$CD$12,5,FALSE)</f>
        <v>#N/A</v>
      </c>
      <c r="AF377" s="103" t="e">
        <f>T377-HLOOKUP(V377,Minimas!$C$3:$CD$12,6,FALSE)</f>
        <v>#N/A</v>
      </c>
      <c r="AG377" s="103" t="e">
        <f>T377-HLOOKUP(V377,Minimas!$C$3:$CD$12,7,FALSE)</f>
        <v>#N/A</v>
      </c>
      <c r="AH377" s="103" t="e">
        <f>T377-HLOOKUP(V377,Minimas!$C$3:$CD$12,8,FALSE)</f>
        <v>#N/A</v>
      </c>
      <c r="AI377" s="103" t="e">
        <f>T377-HLOOKUP(V377,Minimas!$C$3:$CD$12,9,FALSE)</f>
        <v>#N/A</v>
      </c>
      <c r="AJ377" s="103" t="e">
        <f>T377-HLOOKUP(V377,Minimas!$C$3:$CD$12,10,FALSE)</f>
        <v>#N/A</v>
      </c>
      <c r="AK377" s="104" t="str">
        <f t="shared" si="89"/>
        <v xml:space="preserve"> </v>
      </c>
      <c r="AL377" s="105"/>
      <c r="AM377" s="105" t="str">
        <f t="shared" si="90"/>
        <v xml:space="preserve"> </v>
      </c>
      <c r="AN377" s="105" t="str">
        <f t="shared" si="91"/>
        <v xml:space="preserve"> </v>
      </c>
    </row>
    <row r="378" spans="28:40" x14ac:dyDescent="0.2">
      <c r="AB378" s="103" t="e">
        <f>T378-HLOOKUP(V378,Minimas!$C$3:$CD$12,2,FALSE)</f>
        <v>#N/A</v>
      </c>
      <c r="AC378" s="103" t="e">
        <f>T378-HLOOKUP(V378,Minimas!$C$3:$CD$12,3,FALSE)</f>
        <v>#N/A</v>
      </c>
      <c r="AD378" s="103" t="e">
        <f>T378-HLOOKUP(V378,Minimas!$C$3:$CD$12,4,FALSE)</f>
        <v>#N/A</v>
      </c>
      <c r="AE378" s="103" t="e">
        <f>T378-HLOOKUP(V378,Minimas!$C$3:$CD$12,5,FALSE)</f>
        <v>#N/A</v>
      </c>
      <c r="AF378" s="103" t="e">
        <f>T378-HLOOKUP(V378,Minimas!$C$3:$CD$12,6,FALSE)</f>
        <v>#N/A</v>
      </c>
      <c r="AG378" s="103" t="e">
        <f>T378-HLOOKUP(V378,Minimas!$C$3:$CD$12,7,FALSE)</f>
        <v>#N/A</v>
      </c>
      <c r="AH378" s="103" t="e">
        <f>T378-HLOOKUP(V378,Minimas!$C$3:$CD$12,8,FALSE)</f>
        <v>#N/A</v>
      </c>
      <c r="AI378" s="103" t="e">
        <f>T378-HLOOKUP(V378,Minimas!$C$3:$CD$12,9,FALSE)</f>
        <v>#N/A</v>
      </c>
      <c r="AJ378" s="103" t="e">
        <f>T378-HLOOKUP(V378,Minimas!$C$3:$CD$12,10,FALSE)</f>
        <v>#N/A</v>
      </c>
      <c r="AK378" s="104" t="str">
        <f t="shared" si="89"/>
        <v xml:space="preserve"> </v>
      </c>
      <c r="AL378" s="105"/>
      <c r="AM378" s="105" t="str">
        <f t="shared" si="90"/>
        <v xml:space="preserve"> </v>
      </c>
      <c r="AN378" s="105" t="str">
        <f t="shared" si="91"/>
        <v xml:space="preserve"> </v>
      </c>
    </row>
    <row r="379" spans="28:40" x14ac:dyDescent="0.2">
      <c r="AB379" s="103" t="e">
        <f>T379-HLOOKUP(V379,Minimas!$C$3:$CD$12,2,FALSE)</f>
        <v>#N/A</v>
      </c>
      <c r="AC379" s="103" t="e">
        <f>T379-HLOOKUP(V379,Minimas!$C$3:$CD$12,3,FALSE)</f>
        <v>#N/A</v>
      </c>
      <c r="AD379" s="103" t="e">
        <f>T379-HLOOKUP(V379,Minimas!$C$3:$CD$12,4,FALSE)</f>
        <v>#N/A</v>
      </c>
      <c r="AE379" s="103" t="e">
        <f>T379-HLOOKUP(V379,Minimas!$C$3:$CD$12,5,FALSE)</f>
        <v>#N/A</v>
      </c>
      <c r="AF379" s="103" t="e">
        <f>T379-HLOOKUP(V379,Minimas!$C$3:$CD$12,6,FALSE)</f>
        <v>#N/A</v>
      </c>
      <c r="AG379" s="103" t="e">
        <f>T379-HLOOKUP(V379,Minimas!$C$3:$CD$12,7,FALSE)</f>
        <v>#N/A</v>
      </c>
      <c r="AH379" s="103" t="e">
        <f>T379-HLOOKUP(V379,Minimas!$C$3:$CD$12,8,FALSE)</f>
        <v>#N/A</v>
      </c>
      <c r="AI379" s="103" t="e">
        <f>T379-HLOOKUP(V379,Minimas!$C$3:$CD$12,9,FALSE)</f>
        <v>#N/A</v>
      </c>
      <c r="AJ379" s="103" t="e">
        <f>T379-HLOOKUP(V379,Minimas!$C$3:$CD$12,10,FALSE)</f>
        <v>#N/A</v>
      </c>
      <c r="AK379" s="104" t="str">
        <f t="shared" si="89"/>
        <v xml:space="preserve"> </v>
      </c>
      <c r="AL379" s="105"/>
      <c r="AM379" s="105" t="str">
        <f t="shared" si="90"/>
        <v xml:space="preserve"> </v>
      </c>
      <c r="AN379" s="105" t="str">
        <f t="shared" si="91"/>
        <v xml:space="preserve"> </v>
      </c>
    </row>
    <row r="380" spans="28:40" x14ac:dyDescent="0.2">
      <c r="AB380" s="103" t="e">
        <f>T380-HLOOKUP(V380,Minimas!$C$3:$CD$12,2,FALSE)</f>
        <v>#N/A</v>
      </c>
      <c r="AC380" s="103" t="e">
        <f>T380-HLOOKUP(V380,Minimas!$C$3:$CD$12,3,FALSE)</f>
        <v>#N/A</v>
      </c>
      <c r="AD380" s="103" t="e">
        <f>T380-HLOOKUP(V380,Minimas!$C$3:$CD$12,4,FALSE)</f>
        <v>#N/A</v>
      </c>
      <c r="AE380" s="103" t="e">
        <f>T380-HLOOKUP(V380,Minimas!$C$3:$CD$12,5,FALSE)</f>
        <v>#N/A</v>
      </c>
      <c r="AF380" s="103" t="e">
        <f>T380-HLOOKUP(V380,Minimas!$C$3:$CD$12,6,FALSE)</f>
        <v>#N/A</v>
      </c>
      <c r="AG380" s="103" t="e">
        <f>T380-HLOOKUP(V380,Minimas!$C$3:$CD$12,7,FALSE)</f>
        <v>#N/A</v>
      </c>
      <c r="AH380" s="103" t="e">
        <f>T380-HLOOKUP(V380,Minimas!$C$3:$CD$12,8,FALSE)</f>
        <v>#N/A</v>
      </c>
      <c r="AI380" s="103" t="e">
        <f>T380-HLOOKUP(V380,Minimas!$C$3:$CD$12,9,FALSE)</f>
        <v>#N/A</v>
      </c>
      <c r="AJ380" s="103" t="e">
        <f>T380-HLOOKUP(V380,Minimas!$C$3:$CD$12,10,FALSE)</f>
        <v>#N/A</v>
      </c>
      <c r="AK380" s="104" t="str">
        <f t="shared" si="89"/>
        <v xml:space="preserve"> </v>
      </c>
      <c r="AL380" s="105"/>
      <c r="AM380" s="105" t="str">
        <f t="shared" si="90"/>
        <v xml:space="preserve"> </v>
      </c>
      <c r="AN380" s="105" t="str">
        <f t="shared" si="91"/>
        <v xml:space="preserve"> </v>
      </c>
    </row>
    <row r="381" spans="28:40" x14ac:dyDescent="0.2">
      <c r="AB381" s="103" t="e">
        <f>T381-HLOOKUP(V381,Minimas!$C$3:$CD$12,2,FALSE)</f>
        <v>#N/A</v>
      </c>
      <c r="AC381" s="103" t="e">
        <f>T381-HLOOKUP(V381,Minimas!$C$3:$CD$12,3,FALSE)</f>
        <v>#N/A</v>
      </c>
      <c r="AD381" s="103" t="e">
        <f>T381-HLOOKUP(V381,Minimas!$C$3:$CD$12,4,FALSE)</f>
        <v>#N/A</v>
      </c>
      <c r="AE381" s="103" t="e">
        <f>T381-HLOOKUP(V381,Minimas!$C$3:$CD$12,5,FALSE)</f>
        <v>#N/A</v>
      </c>
      <c r="AF381" s="103" t="e">
        <f>T381-HLOOKUP(V381,Minimas!$C$3:$CD$12,6,FALSE)</f>
        <v>#N/A</v>
      </c>
      <c r="AG381" s="103" t="e">
        <f>T381-HLOOKUP(V381,Minimas!$C$3:$CD$12,7,FALSE)</f>
        <v>#N/A</v>
      </c>
      <c r="AH381" s="103" t="e">
        <f>T381-HLOOKUP(V381,Minimas!$C$3:$CD$12,8,FALSE)</f>
        <v>#N/A</v>
      </c>
      <c r="AI381" s="103" t="e">
        <f>T381-HLOOKUP(V381,Minimas!$C$3:$CD$12,9,FALSE)</f>
        <v>#N/A</v>
      </c>
      <c r="AJ381" s="103" t="e">
        <f>T381-HLOOKUP(V381,Minimas!$C$3:$CD$12,10,FALSE)</f>
        <v>#N/A</v>
      </c>
      <c r="AK381" s="104" t="str">
        <f t="shared" si="89"/>
        <v xml:space="preserve"> </v>
      </c>
      <c r="AL381" s="105"/>
      <c r="AM381" s="105" t="str">
        <f t="shared" si="90"/>
        <v xml:space="preserve"> </v>
      </c>
      <c r="AN381" s="105" t="str">
        <f t="shared" si="91"/>
        <v xml:space="preserve"> </v>
      </c>
    </row>
    <row r="382" spans="28:40" x14ac:dyDescent="0.2">
      <c r="AB382" s="103" t="e">
        <f>T382-HLOOKUP(V382,Minimas!$C$3:$CD$12,2,FALSE)</f>
        <v>#N/A</v>
      </c>
      <c r="AC382" s="103" t="e">
        <f>T382-HLOOKUP(V382,Minimas!$C$3:$CD$12,3,FALSE)</f>
        <v>#N/A</v>
      </c>
      <c r="AD382" s="103" t="e">
        <f>T382-HLOOKUP(V382,Minimas!$C$3:$CD$12,4,FALSE)</f>
        <v>#N/A</v>
      </c>
      <c r="AE382" s="103" t="e">
        <f>T382-HLOOKUP(V382,Minimas!$C$3:$CD$12,5,FALSE)</f>
        <v>#N/A</v>
      </c>
      <c r="AF382" s="103" t="e">
        <f>T382-HLOOKUP(V382,Minimas!$C$3:$CD$12,6,FALSE)</f>
        <v>#N/A</v>
      </c>
      <c r="AG382" s="103" t="e">
        <f>T382-HLOOKUP(V382,Minimas!$C$3:$CD$12,7,FALSE)</f>
        <v>#N/A</v>
      </c>
      <c r="AH382" s="103" t="e">
        <f>T382-HLOOKUP(V382,Minimas!$C$3:$CD$12,8,FALSE)</f>
        <v>#N/A</v>
      </c>
      <c r="AI382" s="103" t="e">
        <f>T382-HLOOKUP(V382,Minimas!$C$3:$CD$12,9,FALSE)</f>
        <v>#N/A</v>
      </c>
      <c r="AJ382" s="103" t="e">
        <f>T382-HLOOKUP(V382,Minimas!$C$3:$CD$12,10,FALSE)</f>
        <v>#N/A</v>
      </c>
      <c r="AK382" s="104" t="str">
        <f t="shared" si="89"/>
        <v xml:space="preserve"> </v>
      </c>
      <c r="AL382" s="105"/>
      <c r="AM382" s="105" t="str">
        <f t="shared" si="90"/>
        <v xml:space="preserve"> </v>
      </c>
      <c r="AN382" s="105" t="str">
        <f t="shared" si="91"/>
        <v xml:space="preserve"> </v>
      </c>
    </row>
    <row r="383" spans="28:40" x14ac:dyDescent="0.2">
      <c r="AB383" s="103" t="e">
        <f>T383-HLOOKUP(V383,Minimas!$C$3:$CD$12,2,FALSE)</f>
        <v>#N/A</v>
      </c>
      <c r="AC383" s="103" t="e">
        <f>T383-HLOOKUP(V383,Minimas!$C$3:$CD$12,3,FALSE)</f>
        <v>#N/A</v>
      </c>
      <c r="AD383" s="103" t="e">
        <f>T383-HLOOKUP(V383,Minimas!$C$3:$CD$12,4,FALSE)</f>
        <v>#N/A</v>
      </c>
      <c r="AE383" s="103" t="e">
        <f>T383-HLOOKUP(V383,Minimas!$C$3:$CD$12,5,FALSE)</f>
        <v>#N/A</v>
      </c>
      <c r="AF383" s="103" t="e">
        <f>T383-HLOOKUP(V383,Minimas!$C$3:$CD$12,6,FALSE)</f>
        <v>#N/A</v>
      </c>
      <c r="AG383" s="103" t="e">
        <f>T383-HLOOKUP(V383,Minimas!$C$3:$CD$12,7,FALSE)</f>
        <v>#N/A</v>
      </c>
      <c r="AH383" s="103" t="e">
        <f>T383-HLOOKUP(V383,Minimas!$C$3:$CD$12,8,FALSE)</f>
        <v>#N/A</v>
      </c>
      <c r="AI383" s="103" t="e">
        <f>T383-HLOOKUP(V383,Minimas!$C$3:$CD$12,9,FALSE)</f>
        <v>#N/A</v>
      </c>
      <c r="AJ383" s="103" t="e">
        <f>T383-HLOOKUP(V383,Minimas!$C$3:$CD$12,10,FALSE)</f>
        <v>#N/A</v>
      </c>
      <c r="AK383" s="104" t="str">
        <f t="shared" si="89"/>
        <v xml:space="preserve"> </v>
      </c>
      <c r="AL383" s="105"/>
      <c r="AM383" s="105" t="str">
        <f t="shared" si="90"/>
        <v xml:space="preserve"> </v>
      </c>
      <c r="AN383" s="105" t="str">
        <f t="shared" si="91"/>
        <v xml:space="preserve"> </v>
      </c>
    </row>
    <row r="384" spans="28:40" x14ac:dyDescent="0.2">
      <c r="AB384" s="103" t="e">
        <f>T384-HLOOKUP(V384,Minimas!$C$3:$CD$12,2,FALSE)</f>
        <v>#N/A</v>
      </c>
      <c r="AC384" s="103" t="e">
        <f>T384-HLOOKUP(V384,Minimas!$C$3:$CD$12,3,FALSE)</f>
        <v>#N/A</v>
      </c>
      <c r="AD384" s="103" t="e">
        <f>T384-HLOOKUP(V384,Minimas!$C$3:$CD$12,4,FALSE)</f>
        <v>#N/A</v>
      </c>
      <c r="AE384" s="103" t="e">
        <f>T384-HLOOKUP(V384,Minimas!$C$3:$CD$12,5,FALSE)</f>
        <v>#N/A</v>
      </c>
      <c r="AF384" s="103" t="e">
        <f>T384-HLOOKUP(V384,Minimas!$C$3:$CD$12,6,FALSE)</f>
        <v>#N/A</v>
      </c>
      <c r="AG384" s="103" t="e">
        <f>T384-HLOOKUP(V384,Minimas!$C$3:$CD$12,7,FALSE)</f>
        <v>#N/A</v>
      </c>
      <c r="AH384" s="103" t="e">
        <f>T384-HLOOKUP(V384,Minimas!$C$3:$CD$12,8,FALSE)</f>
        <v>#N/A</v>
      </c>
      <c r="AI384" s="103" t="e">
        <f>T384-HLOOKUP(V384,Minimas!$C$3:$CD$12,9,FALSE)</f>
        <v>#N/A</v>
      </c>
      <c r="AJ384" s="103" t="e">
        <f>T384-HLOOKUP(V384,Minimas!$C$3:$CD$12,10,FALSE)</f>
        <v>#N/A</v>
      </c>
      <c r="AK384" s="104" t="str">
        <f t="shared" si="89"/>
        <v xml:space="preserve"> </v>
      </c>
      <c r="AL384" s="105"/>
      <c r="AM384" s="105" t="str">
        <f t="shared" si="90"/>
        <v xml:space="preserve"> </v>
      </c>
      <c r="AN384" s="105" t="str">
        <f t="shared" si="91"/>
        <v xml:space="preserve"> </v>
      </c>
    </row>
    <row r="385" spans="28:40" x14ac:dyDescent="0.2">
      <c r="AB385" s="103" t="e">
        <f>T385-HLOOKUP(V385,Minimas!$C$3:$CD$12,2,FALSE)</f>
        <v>#N/A</v>
      </c>
      <c r="AC385" s="103" t="e">
        <f>T385-HLOOKUP(V385,Minimas!$C$3:$CD$12,3,FALSE)</f>
        <v>#N/A</v>
      </c>
      <c r="AD385" s="103" t="e">
        <f>T385-HLOOKUP(V385,Minimas!$C$3:$CD$12,4,FALSE)</f>
        <v>#N/A</v>
      </c>
      <c r="AE385" s="103" t="e">
        <f>T385-HLOOKUP(V385,Minimas!$C$3:$CD$12,5,FALSE)</f>
        <v>#N/A</v>
      </c>
      <c r="AF385" s="103" t="e">
        <f>T385-HLOOKUP(V385,Minimas!$C$3:$CD$12,6,FALSE)</f>
        <v>#N/A</v>
      </c>
      <c r="AG385" s="103" t="e">
        <f>T385-HLOOKUP(V385,Minimas!$C$3:$CD$12,7,FALSE)</f>
        <v>#N/A</v>
      </c>
      <c r="AH385" s="103" t="e">
        <f>T385-HLOOKUP(V385,Minimas!$C$3:$CD$12,8,FALSE)</f>
        <v>#N/A</v>
      </c>
      <c r="AI385" s="103" t="e">
        <f>T385-HLOOKUP(V385,Minimas!$C$3:$CD$12,9,FALSE)</f>
        <v>#N/A</v>
      </c>
      <c r="AJ385" s="103" t="e">
        <f>T385-HLOOKUP(V385,Minimas!$C$3:$CD$12,10,FALSE)</f>
        <v>#N/A</v>
      </c>
      <c r="AK385" s="104" t="str">
        <f t="shared" si="89"/>
        <v xml:space="preserve"> </v>
      </c>
      <c r="AL385" s="105"/>
      <c r="AM385" s="105" t="str">
        <f t="shared" si="90"/>
        <v xml:space="preserve"> </v>
      </c>
      <c r="AN385" s="105" t="str">
        <f t="shared" si="91"/>
        <v xml:space="preserve"> </v>
      </c>
    </row>
    <row r="386" spans="28:40" x14ac:dyDescent="0.2">
      <c r="AB386" s="103" t="e">
        <f>T386-HLOOKUP(V386,Minimas!$C$3:$CD$12,2,FALSE)</f>
        <v>#N/A</v>
      </c>
      <c r="AC386" s="103" t="e">
        <f>T386-HLOOKUP(V386,Minimas!$C$3:$CD$12,3,FALSE)</f>
        <v>#N/A</v>
      </c>
      <c r="AD386" s="103" t="e">
        <f>T386-HLOOKUP(V386,Minimas!$C$3:$CD$12,4,FALSE)</f>
        <v>#N/A</v>
      </c>
      <c r="AE386" s="103" t="e">
        <f>T386-HLOOKUP(V386,Minimas!$C$3:$CD$12,5,FALSE)</f>
        <v>#N/A</v>
      </c>
      <c r="AF386" s="103" t="e">
        <f>T386-HLOOKUP(V386,Minimas!$C$3:$CD$12,6,FALSE)</f>
        <v>#N/A</v>
      </c>
      <c r="AG386" s="103" t="e">
        <f>T386-HLOOKUP(V386,Minimas!$C$3:$CD$12,7,FALSE)</f>
        <v>#N/A</v>
      </c>
      <c r="AH386" s="103" t="e">
        <f>T386-HLOOKUP(V386,Minimas!$C$3:$CD$12,8,FALSE)</f>
        <v>#N/A</v>
      </c>
      <c r="AI386" s="103" t="e">
        <f>T386-HLOOKUP(V386,Minimas!$C$3:$CD$12,9,FALSE)</f>
        <v>#N/A</v>
      </c>
      <c r="AJ386" s="103" t="e">
        <f>T386-HLOOKUP(V386,Minimas!$C$3:$CD$12,10,FALSE)</f>
        <v>#N/A</v>
      </c>
      <c r="AK386" s="104" t="str">
        <f t="shared" si="89"/>
        <v xml:space="preserve"> </v>
      </c>
      <c r="AL386" s="105"/>
      <c r="AM386" s="105" t="str">
        <f t="shared" si="90"/>
        <v xml:space="preserve"> </v>
      </c>
      <c r="AN386" s="105" t="str">
        <f t="shared" si="91"/>
        <v xml:space="preserve"> </v>
      </c>
    </row>
    <row r="387" spans="28:40" x14ac:dyDescent="0.2">
      <c r="AB387" s="103" t="e">
        <f>T387-HLOOKUP(V387,Minimas!$C$3:$CD$12,2,FALSE)</f>
        <v>#N/A</v>
      </c>
      <c r="AC387" s="103" t="e">
        <f>T387-HLOOKUP(V387,Minimas!$C$3:$CD$12,3,FALSE)</f>
        <v>#N/A</v>
      </c>
      <c r="AD387" s="103" t="e">
        <f>T387-HLOOKUP(V387,Minimas!$C$3:$CD$12,4,FALSE)</f>
        <v>#N/A</v>
      </c>
      <c r="AE387" s="103" t="e">
        <f>T387-HLOOKUP(V387,Minimas!$C$3:$CD$12,5,FALSE)</f>
        <v>#N/A</v>
      </c>
      <c r="AF387" s="103" t="e">
        <f>T387-HLOOKUP(V387,Minimas!$C$3:$CD$12,6,FALSE)</f>
        <v>#N/A</v>
      </c>
      <c r="AG387" s="103" t="e">
        <f>T387-HLOOKUP(V387,Minimas!$C$3:$CD$12,7,FALSE)</f>
        <v>#N/A</v>
      </c>
      <c r="AH387" s="103" t="e">
        <f>T387-HLOOKUP(V387,Minimas!$C$3:$CD$12,8,FALSE)</f>
        <v>#N/A</v>
      </c>
      <c r="AI387" s="103" t="e">
        <f>T387-HLOOKUP(V387,Minimas!$C$3:$CD$12,9,FALSE)</f>
        <v>#N/A</v>
      </c>
      <c r="AJ387" s="103" t="e">
        <f>T387-HLOOKUP(V387,Minimas!$C$3:$CD$12,10,FALSE)</f>
        <v>#N/A</v>
      </c>
      <c r="AK387" s="104" t="str">
        <f t="shared" si="89"/>
        <v xml:space="preserve"> </v>
      </c>
      <c r="AL387" s="105"/>
      <c r="AM387" s="105" t="str">
        <f t="shared" si="90"/>
        <v xml:space="preserve"> </v>
      </c>
      <c r="AN387" s="105" t="str">
        <f t="shared" si="91"/>
        <v xml:space="preserve"> </v>
      </c>
    </row>
    <row r="388" spans="28:40" x14ac:dyDescent="0.2">
      <c r="AB388" s="103" t="e">
        <f>T388-HLOOKUP(V388,Minimas!$C$3:$CD$12,2,FALSE)</f>
        <v>#N/A</v>
      </c>
      <c r="AC388" s="103" t="e">
        <f>T388-HLOOKUP(V388,Minimas!$C$3:$CD$12,3,FALSE)</f>
        <v>#N/A</v>
      </c>
      <c r="AD388" s="103" t="e">
        <f>T388-HLOOKUP(V388,Minimas!$C$3:$CD$12,4,FALSE)</f>
        <v>#N/A</v>
      </c>
      <c r="AE388" s="103" t="e">
        <f>T388-HLOOKUP(V388,Minimas!$C$3:$CD$12,5,FALSE)</f>
        <v>#N/A</v>
      </c>
      <c r="AF388" s="103" t="e">
        <f>T388-HLOOKUP(V388,Minimas!$C$3:$CD$12,6,FALSE)</f>
        <v>#N/A</v>
      </c>
      <c r="AG388" s="103" t="e">
        <f>T388-HLOOKUP(V388,Minimas!$C$3:$CD$12,7,FALSE)</f>
        <v>#N/A</v>
      </c>
      <c r="AH388" s="103" t="e">
        <f>T388-HLOOKUP(V388,Minimas!$C$3:$CD$12,8,FALSE)</f>
        <v>#N/A</v>
      </c>
      <c r="AI388" s="103" t="e">
        <f>T388-HLOOKUP(V388,Minimas!$C$3:$CD$12,9,FALSE)</f>
        <v>#N/A</v>
      </c>
      <c r="AJ388" s="103" t="e">
        <f>T388-HLOOKUP(V388,Minimas!$C$3:$CD$12,10,FALSE)</f>
        <v>#N/A</v>
      </c>
      <c r="AK388" s="104" t="str">
        <f t="shared" si="89"/>
        <v xml:space="preserve"> </v>
      </c>
      <c r="AL388" s="105"/>
      <c r="AM388" s="105" t="str">
        <f t="shared" si="90"/>
        <v xml:space="preserve"> </v>
      </c>
      <c r="AN388" s="105" t="str">
        <f t="shared" si="91"/>
        <v xml:space="preserve"> </v>
      </c>
    </row>
    <row r="389" spans="28:40" x14ac:dyDescent="0.2">
      <c r="AB389" s="103" t="e">
        <f>T389-HLOOKUP(V389,Minimas!$C$3:$CD$12,2,FALSE)</f>
        <v>#N/A</v>
      </c>
      <c r="AC389" s="103" t="e">
        <f>T389-HLOOKUP(V389,Minimas!$C$3:$CD$12,3,FALSE)</f>
        <v>#N/A</v>
      </c>
      <c r="AD389" s="103" t="e">
        <f>T389-HLOOKUP(V389,Minimas!$C$3:$CD$12,4,FALSE)</f>
        <v>#N/A</v>
      </c>
      <c r="AE389" s="103" t="e">
        <f>T389-HLOOKUP(V389,Minimas!$C$3:$CD$12,5,FALSE)</f>
        <v>#N/A</v>
      </c>
      <c r="AF389" s="103" t="e">
        <f>T389-HLOOKUP(V389,Minimas!$C$3:$CD$12,6,FALSE)</f>
        <v>#N/A</v>
      </c>
      <c r="AG389" s="103" t="e">
        <f>T389-HLOOKUP(V389,Minimas!$C$3:$CD$12,7,FALSE)</f>
        <v>#N/A</v>
      </c>
      <c r="AH389" s="103" t="e">
        <f>T389-HLOOKUP(V389,Minimas!$C$3:$CD$12,8,FALSE)</f>
        <v>#N/A</v>
      </c>
      <c r="AI389" s="103" t="e">
        <f>T389-HLOOKUP(V389,Minimas!$C$3:$CD$12,9,FALSE)</f>
        <v>#N/A</v>
      </c>
      <c r="AJ389" s="103" t="e">
        <f>T389-HLOOKUP(V389,Minimas!$C$3:$CD$12,10,FALSE)</f>
        <v>#N/A</v>
      </c>
      <c r="AK389" s="104" t="str">
        <f t="shared" si="89"/>
        <v xml:space="preserve"> </v>
      </c>
      <c r="AL389" s="105"/>
      <c r="AM389" s="105" t="str">
        <f t="shared" si="90"/>
        <v xml:space="preserve"> </v>
      </c>
      <c r="AN389" s="105" t="str">
        <f t="shared" si="91"/>
        <v xml:space="preserve"> </v>
      </c>
    </row>
    <row r="390" spans="28:40" x14ac:dyDescent="0.2">
      <c r="AB390" s="103" t="e">
        <f>T390-HLOOKUP(V390,Minimas!$C$3:$CD$12,2,FALSE)</f>
        <v>#N/A</v>
      </c>
      <c r="AC390" s="103" t="e">
        <f>T390-HLOOKUP(V390,Minimas!$C$3:$CD$12,3,FALSE)</f>
        <v>#N/A</v>
      </c>
      <c r="AD390" s="103" t="e">
        <f>T390-HLOOKUP(V390,Minimas!$C$3:$CD$12,4,FALSE)</f>
        <v>#N/A</v>
      </c>
      <c r="AE390" s="103" t="e">
        <f>T390-HLOOKUP(V390,Minimas!$C$3:$CD$12,5,FALSE)</f>
        <v>#N/A</v>
      </c>
      <c r="AF390" s="103" t="e">
        <f>T390-HLOOKUP(V390,Minimas!$C$3:$CD$12,6,FALSE)</f>
        <v>#N/A</v>
      </c>
      <c r="AG390" s="103" t="e">
        <f>T390-HLOOKUP(V390,Minimas!$C$3:$CD$12,7,FALSE)</f>
        <v>#N/A</v>
      </c>
      <c r="AH390" s="103" t="e">
        <f>T390-HLOOKUP(V390,Minimas!$C$3:$CD$12,8,FALSE)</f>
        <v>#N/A</v>
      </c>
      <c r="AI390" s="103" t="e">
        <f>T390-HLOOKUP(V390,Minimas!$C$3:$CD$12,9,FALSE)</f>
        <v>#N/A</v>
      </c>
      <c r="AJ390" s="103" t="e">
        <f>T390-HLOOKUP(V390,Minimas!$C$3:$CD$12,10,FALSE)</f>
        <v>#N/A</v>
      </c>
      <c r="AK390" s="104" t="str">
        <f t="shared" si="89"/>
        <v xml:space="preserve"> </v>
      </c>
      <c r="AL390" s="105"/>
      <c r="AM390" s="105" t="str">
        <f t="shared" si="90"/>
        <v xml:space="preserve"> </v>
      </c>
      <c r="AN390" s="105" t="str">
        <f t="shared" si="91"/>
        <v xml:space="preserve"> </v>
      </c>
    </row>
    <row r="391" spans="28:40" x14ac:dyDescent="0.2">
      <c r="AB391" s="103" t="e">
        <f>T391-HLOOKUP(V391,Minimas!$C$3:$CD$12,2,FALSE)</f>
        <v>#N/A</v>
      </c>
      <c r="AC391" s="103" t="e">
        <f>T391-HLOOKUP(V391,Minimas!$C$3:$CD$12,3,FALSE)</f>
        <v>#N/A</v>
      </c>
      <c r="AD391" s="103" t="e">
        <f>T391-HLOOKUP(V391,Minimas!$C$3:$CD$12,4,FALSE)</f>
        <v>#N/A</v>
      </c>
      <c r="AE391" s="103" t="e">
        <f>T391-HLOOKUP(V391,Minimas!$C$3:$CD$12,5,FALSE)</f>
        <v>#N/A</v>
      </c>
      <c r="AF391" s="103" t="e">
        <f>T391-HLOOKUP(V391,Minimas!$C$3:$CD$12,6,FALSE)</f>
        <v>#N/A</v>
      </c>
      <c r="AG391" s="103" t="e">
        <f>T391-HLOOKUP(V391,Minimas!$C$3:$CD$12,7,FALSE)</f>
        <v>#N/A</v>
      </c>
      <c r="AH391" s="103" t="e">
        <f>T391-HLOOKUP(V391,Minimas!$C$3:$CD$12,8,FALSE)</f>
        <v>#N/A</v>
      </c>
      <c r="AI391" s="103" t="e">
        <f>T391-HLOOKUP(V391,Minimas!$C$3:$CD$12,9,FALSE)</f>
        <v>#N/A</v>
      </c>
      <c r="AJ391" s="103" t="e">
        <f>T391-HLOOKUP(V391,Minimas!$C$3:$CD$12,10,FALSE)</f>
        <v>#N/A</v>
      </c>
      <c r="AK391" s="104" t="str">
        <f t="shared" si="89"/>
        <v xml:space="preserve"> </v>
      </c>
      <c r="AL391" s="105"/>
      <c r="AM391" s="105" t="str">
        <f t="shared" si="90"/>
        <v xml:space="preserve"> </v>
      </c>
      <c r="AN391" s="105" t="str">
        <f t="shared" si="91"/>
        <v xml:space="preserve"> </v>
      </c>
    </row>
    <row r="392" spans="28:40" x14ac:dyDescent="0.2">
      <c r="AB392" s="103" t="e">
        <f>T392-HLOOKUP(V392,Minimas!$C$3:$CD$12,2,FALSE)</f>
        <v>#N/A</v>
      </c>
      <c r="AC392" s="103" t="e">
        <f>T392-HLOOKUP(V392,Minimas!$C$3:$CD$12,3,FALSE)</f>
        <v>#N/A</v>
      </c>
      <c r="AD392" s="103" t="e">
        <f>T392-HLOOKUP(V392,Minimas!$C$3:$CD$12,4,FALSE)</f>
        <v>#N/A</v>
      </c>
      <c r="AE392" s="103" t="e">
        <f>T392-HLOOKUP(V392,Minimas!$C$3:$CD$12,5,FALSE)</f>
        <v>#N/A</v>
      </c>
      <c r="AF392" s="103" t="e">
        <f>T392-HLOOKUP(V392,Minimas!$C$3:$CD$12,6,FALSE)</f>
        <v>#N/A</v>
      </c>
      <c r="AG392" s="103" t="e">
        <f>T392-HLOOKUP(V392,Minimas!$C$3:$CD$12,7,FALSE)</f>
        <v>#N/A</v>
      </c>
      <c r="AH392" s="103" t="e">
        <f>T392-HLOOKUP(V392,Minimas!$C$3:$CD$12,8,FALSE)</f>
        <v>#N/A</v>
      </c>
      <c r="AI392" s="103" t="e">
        <f>T392-HLOOKUP(V392,Minimas!$C$3:$CD$12,9,FALSE)</f>
        <v>#N/A</v>
      </c>
      <c r="AJ392" s="103" t="e">
        <f>T392-HLOOKUP(V392,Minimas!$C$3:$CD$12,10,FALSE)</f>
        <v>#N/A</v>
      </c>
      <c r="AK392" s="104" t="str">
        <f t="shared" si="89"/>
        <v xml:space="preserve"> </v>
      </c>
      <c r="AL392" s="105"/>
      <c r="AM392" s="105" t="str">
        <f t="shared" si="90"/>
        <v xml:space="preserve"> </v>
      </c>
      <c r="AN392" s="105" t="str">
        <f t="shared" si="91"/>
        <v xml:space="preserve"> </v>
      </c>
    </row>
    <row r="393" spans="28:40" x14ac:dyDescent="0.2">
      <c r="AB393" s="103" t="e">
        <f>T393-HLOOKUP(V393,Minimas!$C$3:$CD$12,2,FALSE)</f>
        <v>#N/A</v>
      </c>
      <c r="AC393" s="103" t="e">
        <f>T393-HLOOKUP(V393,Minimas!$C$3:$CD$12,3,FALSE)</f>
        <v>#N/A</v>
      </c>
      <c r="AD393" s="103" t="e">
        <f>T393-HLOOKUP(V393,Minimas!$C$3:$CD$12,4,FALSE)</f>
        <v>#N/A</v>
      </c>
      <c r="AE393" s="103" t="e">
        <f>T393-HLOOKUP(V393,Minimas!$C$3:$CD$12,5,FALSE)</f>
        <v>#N/A</v>
      </c>
      <c r="AF393" s="103" t="e">
        <f>T393-HLOOKUP(V393,Minimas!$C$3:$CD$12,6,FALSE)</f>
        <v>#N/A</v>
      </c>
      <c r="AG393" s="103" t="e">
        <f>T393-HLOOKUP(V393,Minimas!$C$3:$CD$12,7,FALSE)</f>
        <v>#N/A</v>
      </c>
      <c r="AH393" s="103" t="e">
        <f>T393-HLOOKUP(V393,Minimas!$C$3:$CD$12,8,FALSE)</f>
        <v>#N/A</v>
      </c>
      <c r="AI393" s="103" t="e">
        <f>T393-HLOOKUP(V393,Minimas!$C$3:$CD$12,9,FALSE)</f>
        <v>#N/A</v>
      </c>
      <c r="AJ393" s="103" t="e">
        <f>T393-HLOOKUP(V393,Minimas!$C$3:$CD$12,10,FALSE)</f>
        <v>#N/A</v>
      </c>
      <c r="AK393" s="104" t="str">
        <f t="shared" si="89"/>
        <v xml:space="preserve"> </v>
      </c>
      <c r="AL393" s="105"/>
      <c r="AM393" s="105" t="str">
        <f t="shared" si="90"/>
        <v xml:space="preserve"> </v>
      </c>
      <c r="AN393" s="105" t="str">
        <f t="shared" si="91"/>
        <v xml:space="preserve"> </v>
      </c>
    </row>
    <row r="394" spans="28:40" x14ac:dyDescent="0.2">
      <c r="AB394" s="103" t="e">
        <f>T394-HLOOKUP(V394,Minimas!$C$3:$CD$12,2,FALSE)</f>
        <v>#N/A</v>
      </c>
      <c r="AC394" s="103" t="e">
        <f>T394-HLOOKUP(V394,Minimas!$C$3:$CD$12,3,FALSE)</f>
        <v>#N/A</v>
      </c>
      <c r="AD394" s="103" t="e">
        <f>T394-HLOOKUP(V394,Minimas!$C$3:$CD$12,4,FALSE)</f>
        <v>#N/A</v>
      </c>
      <c r="AE394" s="103" t="e">
        <f>T394-HLOOKUP(V394,Minimas!$C$3:$CD$12,5,FALSE)</f>
        <v>#N/A</v>
      </c>
      <c r="AF394" s="103" t="e">
        <f>T394-HLOOKUP(V394,Minimas!$C$3:$CD$12,6,FALSE)</f>
        <v>#N/A</v>
      </c>
      <c r="AG394" s="103" t="e">
        <f>T394-HLOOKUP(V394,Minimas!$C$3:$CD$12,7,FALSE)</f>
        <v>#N/A</v>
      </c>
      <c r="AH394" s="103" t="e">
        <f>T394-HLOOKUP(V394,Minimas!$C$3:$CD$12,8,FALSE)</f>
        <v>#N/A</v>
      </c>
      <c r="AI394" s="103" t="e">
        <f>T394-HLOOKUP(V394,Minimas!$C$3:$CD$12,9,FALSE)</f>
        <v>#N/A</v>
      </c>
      <c r="AJ394" s="103" t="e">
        <f>T394-HLOOKUP(V394,Minimas!$C$3:$CD$12,10,FALSE)</f>
        <v>#N/A</v>
      </c>
      <c r="AK394" s="104" t="str">
        <f t="shared" si="89"/>
        <v xml:space="preserve"> </v>
      </c>
      <c r="AL394" s="105"/>
      <c r="AM394" s="105" t="str">
        <f t="shared" si="90"/>
        <v xml:space="preserve"> </v>
      </c>
      <c r="AN394" s="105" t="str">
        <f t="shared" si="91"/>
        <v xml:space="preserve"> </v>
      </c>
    </row>
    <row r="395" spans="28:40" x14ac:dyDescent="0.2">
      <c r="AB395" s="103" t="e">
        <f>T395-HLOOKUP(V395,Minimas!$C$3:$CD$12,2,FALSE)</f>
        <v>#N/A</v>
      </c>
      <c r="AC395" s="103" t="e">
        <f>T395-HLOOKUP(V395,Minimas!$C$3:$CD$12,3,FALSE)</f>
        <v>#N/A</v>
      </c>
      <c r="AD395" s="103" t="e">
        <f>T395-HLOOKUP(V395,Minimas!$C$3:$CD$12,4,FALSE)</f>
        <v>#N/A</v>
      </c>
      <c r="AE395" s="103" t="e">
        <f>T395-HLOOKUP(V395,Minimas!$C$3:$CD$12,5,FALSE)</f>
        <v>#N/A</v>
      </c>
      <c r="AF395" s="103" t="e">
        <f>T395-HLOOKUP(V395,Minimas!$C$3:$CD$12,6,FALSE)</f>
        <v>#N/A</v>
      </c>
      <c r="AG395" s="103" t="e">
        <f>T395-HLOOKUP(V395,Minimas!$C$3:$CD$12,7,FALSE)</f>
        <v>#N/A</v>
      </c>
      <c r="AH395" s="103" t="e">
        <f>T395-HLOOKUP(V395,Minimas!$C$3:$CD$12,8,FALSE)</f>
        <v>#N/A</v>
      </c>
      <c r="AI395" s="103" t="e">
        <f>T395-HLOOKUP(V395,Minimas!$C$3:$CD$12,9,FALSE)</f>
        <v>#N/A</v>
      </c>
      <c r="AJ395" s="103" t="e">
        <f>T395-HLOOKUP(V395,Minimas!$C$3:$CD$12,10,FALSE)</f>
        <v>#N/A</v>
      </c>
      <c r="AK395" s="104" t="str">
        <f t="shared" si="89"/>
        <v xml:space="preserve"> </v>
      </c>
      <c r="AL395" s="105"/>
      <c r="AM395" s="105" t="str">
        <f t="shared" si="90"/>
        <v xml:space="preserve"> </v>
      </c>
      <c r="AN395" s="105" t="str">
        <f t="shared" si="91"/>
        <v xml:space="preserve"> </v>
      </c>
    </row>
    <row r="396" spans="28:40" x14ac:dyDescent="0.2">
      <c r="AB396" s="103" t="e">
        <f>T396-HLOOKUP(V396,Minimas!$C$3:$CD$12,2,FALSE)</f>
        <v>#N/A</v>
      </c>
      <c r="AC396" s="103" t="e">
        <f>T396-HLOOKUP(V396,Minimas!$C$3:$CD$12,3,FALSE)</f>
        <v>#N/A</v>
      </c>
      <c r="AD396" s="103" t="e">
        <f>T396-HLOOKUP(V396,Minimas!$C$3:$CD$12,4,FALSE)</f>
        <v>#N/A</v>
      </c>
      <c r="AE396" s="103" t="e">
        <f>T396-HLOOKUP(V396,Minimas!$C$3:$CD$12,5,FALSE)</f>
        <v>#N/A</v>
      </c>
      <c r="AF396" s="103" t="e">
        <f>T396-HLOOKUP(V396,Minimas!$C$3:$CD$12,6,FALSE)</f>
        <v>#N/A</v>
      </c>
      <c r="AG396" s="103" t="e">
        <f>T396-HLOOKUP(V396,Minimas!$C$3:$CD$12,7,FALSE)</f>
        <v>#N/A</v>
      </c>
      <c r="AH396" s="103" t="e">
        <f>T396-HLOOKUP(V396,Minimas!$C$3:$CD$12,8,FALSE)</f>
        <v>#N/A</v>
      </c>
      <c r="AI396" s="103" t="e">
        <f>T396-HLOOKUP(V396,Minimas!$C$3:$CD$12,9,FALSE)</f>
        <v>#N/A</v>
      </c>
      <c r="AJ396" s="103" t="e">
        <f>T396-HLOOKUP(V396,Minimas!$C$3:$CD$12,10,FALSE)</f>
        <v>#N/A</v>
      </c>
      <c r="AK396" s="104" t="str">
        <f t="shared" si="89"/>
        <v xml:space="preserve"> </v>
      </c>
      <c r="AL396" s="105"/>
      <c r="AM396" s="105" t="str">
        <f t="shared" si="90"/>
        <v xml:space="preserve"> </v>
      </c>
      <c r="AN396" s="105" t="str">
        <f t="shared" si="91"/>
        <v xml:space="preserve"> </v>
      </c>
    </row>
    <row r="397" spans="28:40" x14ac:dyDescent="0.2">
      <c r="AB397" s="103" t="e">
        <f>T397-HLOOKUP(V397,Minimas!$C$3:$CD$12,2,FALSE)</f>
        <v>#N/A</v>
      </c>
      <c r="AC397" s="103" t="e">
        <f>T397-HLOOKUP(V397,Minimas!$C$3:$CD$12,3,FALSE)</f>
        <v>#N/A</v>
      </c>
      <c r="AD397" s="103" t="e">
        <f>T397-HLOOKUP(V397,Minimas!$C$3:$CD$12,4,FALSE)</f>
        <v>#N/A</v>
      </c>
      <c r="AE397" s="103" t="e">
        <f>T397-HLOOKUP(V397,Minimas!$C$3:$CD$12,5,FALSE)</f>
        <v>#N/A</v>
      </c>
      <c r="AF397" s="103" t="e">
        <f>T397-HLOOKUP(V397,Minimas!$C$3:$CD$12,6,FALSE)</f>
        <v>#N/A</v>
      </c>
      <c r="AG397" s="103" t="e">
        <f>T397-HLOOKUP(V397,Minimas!$C$3:$CD$12,7,FALSE)</f>
        <v>#N/A</v>
      </c>
      <c r="AH397" s="103" t="e">
        <f>T397-HLOOKUP(V397,Minimas!$C$3:$CD$12,8,FALSE)</f>
        <v>#N/A</v>
      </c>
      <c r="AI397" s="103" t="e">
        <f>T397-HLOOKUP(V397,Minimas!$C$3:$CD$12,9,FALSE)</f>
        <v>#N/A</v>
      </c>
      <c r="AJ397" s="103" t="e">
        <f>T397-HLOOKUP(V397,Minimas!$C$3:$CD$12,10,FALSE)</f>
        <v>#N/A</v>
      </c>
      <c r="AK397" s="104" t="str">
        <f t="shared" si="89"/>
        <v xml:space="preserve"> </v>
      </c>
      <c r="AL397" s="105"/>
      <c r="AM397" s="105" t="str">
        <f t="shared" si="90"/>
        <v xml:space="preserve"> </v>
      </c>
      <c r="AN397" s="105" t="str">
        <f t="shared" si="91"/>
        <v xml:space="preserve"> </v>
      </c>
    </row>
    <row r="398" spans="28:40" x14ac:dyDescent="0.2">
      <c r="AB398" s="103" t="e">
        <f>T398-HLOOKUP(V398,Minimas!$C$3:$CD$12,2,FALSE)</f>
        <v>#N/A</v>
      </c>
      <c r="AC398" s="103" t="e">
        <f>T398-HLOOKUP(V398,Minimas!$C$3:$CD$12,3,FALSE)</f>
        <v>#N/A</v>
      </c>
      <c r="AD398" s="103" t="e">
        <f>T398-HLOOKUP(V398,Minimas!$C$3:$CD$12,4,FALSE)</f>
        <v>#N/A</v>
      </c>
      <c r="AE398" s="103" t="e">
        <f>T398-HLOOKUP(V398,Minimas!$C$3:$CD$12,5,FALSE)</f>
        <v>#N/A</v>
      </c>
      <c r="AF398" s="103" t="e">
        <f>T398-HLOOKUP(V398,Minimas!$C$3:$CD$12,6,FALSE)</f>
        <v>#N/A</v>
      </c>
      <c r="AG398" s="103" t="e">
        <f>T398-HLOOKUP(V398,Minimas!$C$3:$CD$12,7,FALSE)</f>
        <v>#N/A</v>
      </c>
      <c r="AH398" s="103" t="e">
        <f>T398-HLOOKUP(V398,Minimas!$C$3:$CD$12,8,FALSE)</f>
        <v>#N/A</v>
      </c>
      <c r="AI398" s="103" t="e">
        <f>T398-HLOOKUP(V398,Minimas!$C$3:$CD$12,9,FALSE)</f>
        <v>#N/A</v>
      </c>
      <c r="AJ398" s="103" t="e">
        <f>T398-HLOOKUP(V398,Minimas!$C$3:$CD$12,10,FALSE)</f>
        <v>#N/A</v>
      </c>
      <c r="AK398" s="104" t="str">
        <f t="shared" si="89"/>
        <v xml:space="preserve"> </v>
      </c>
      <c r="AL398" s="105"/>
      <c r="AM398" s="105" t="str">
        <f t="shared" si="90"/>
        <v xml:space="preserve"> </v>
      </c>
      <c r="AN398" s="105" t="str">
        <f t="shared" si="91"/>
        <v xml:space="preserve"> </v>
      </c>
    </row>
    <row r="399" spans="28:40" x14ac:dyDescent="0.2">
      <c r="AB399" s="103" t="e">
        <f>T399-HLOOKUP(V399,Minimas!$C$3:$CD$12,2,FALSE)</f>
        <v>#N/A</v>
      </c>
      <c r="AC399" s="103" t="e">
        <f>T399-HLOOKUP(V399,Minimas!$C$3:$CD$12,3,FALSE)</f>
        <v>#N/A</v>
      </c>
      <c r="AD399" s="103" t="e">
        <f>T399-HLOOKUP(V399,Minimas!$C$3:$CD$12,4,FALSE)</f>
        <v>#N/A</v>
      </c>
      <c r="AE399" s="103" t="e">
        <f>T399-HLOOKUP(V399,Minimas!$C$3:$CD$12,5,FALSE)</f>
        <v>#N/A</v>
      </c>
      <c r="AF399" s="103" t="e">
        <f>T399-HLOOKUP(V399,Minimas!$C$3:$CD$12,6,FALSE)</f>
        <v>#N/A</v>
      </c>
      <c r="AG399" s="103" t="e">
        <f>T399-HLOOKUP(V399,Minimas!$C$3:$CD$12,7,FALSE)</f>
        <v>#N/A</v>
      </c>
      <c r="AH399" s="103" t="e">
        <f>T399-HLOOKUP(V399,Minimas!$C$3:$CD$12,8,FALSE)</f>
        <v>#N/A</v>
      </c>
      <c r="AI399" s="103" t="e">
        <f>T399-HLOOKUP(V399,Minimas!$C$3:$CD$12,9,FALSE)</f>
        <v>#N/A</v>
      </c>
      <c r="AJ399" s="103" t="e">
        <f>T399-HLOOKUP(V399,Minimas!$C$3:$CD$12,10,FALSE)</f>
        <v>#N/A</v>
      </c>
      <c r="AK399" s="104" t="str">
        <f t="shared" si="89"/>
        <v xml:space="preserve"> </v>
      </c>
      <c r="AL399" s="105"/>
      <c r="AM399" s="105" t="str">
        <f t="shared" si="90"/>
        <v xml:space="preserve"> </v>
      </c>
      <c r="AN399" s="105" t="str">
        <f t="shared" si="91"/>
        <v xml:space="preserve"> </v>
      </c>
    </row>
    <row r="400" spans="28:40" x14ac:dyDescent="0.2">
      <c r="AB400" s="103" t="e">
        <f>T400-HLOOKUP(V400,Minimas!$C$3:$CD$12,2,FALSE)</f>
        <v>#N/A</v>
      </c>
      <c r="AC400" s="103" t="e">
        <f>T400-HLOOKUP(V400,Minimas!$C$3:$CD$12,3,FALSE)</f>
        <v>#N/A</v>
      </c>
      <c r="AD400" s="103" t="e">
        <f>T400-HLOOKUP(V400,Minimas!$C$3:$CD$12,4,FALSE)</f>
        <v>#N/A</v>
      </c>
      <c r="AE400" s="103" t="e">
        <f>T400-HLOOKUP(V400,Minimas!$C$3:$CD$12,5,FALSE)</f>
        <v>#N/A</v>
      </c>
      <c r="AF400" s="103" t="e">
        <f>T400-HLOOKUP(V400,Minimas!$C$3:$CD$12,6,FALSE)</f>
        <v>#N/A</v>
      </c>
      <c r="AG400" s="103" t="e">
        <f>T400-HLOOKUP(V400,Minimas!$C$3:$CD$12,7,FALSE)</f>
        <v>#N/A</v>
      </c>
      <c r="AH400" s="103" t="e">
        <f>T400-HLOOKUP(V400,Minimas!$C$3:$CD$12,8,FALSE)</f>
        <v>#N/A</v>
      </c>
      <c r="AI400" s="103" t="e">
        <f>T400-HLOOKUP(V400,Minimas!$C$3:$CD$12,9,FALSE)</f>
        <v>#N/A</v>
      </c>
      <c r="AJ400" s="103" t="e">
        <f>T400-HLOOKUP(V400,Minimas!$C$3:$CD$12,10,FALSE)</f>
        <v>#N/A</v>
      </c>
      <c r="AK400" s="104" t="str">
        <f t="shared" si="89"/>
        <v xml:space="preserve"> </v>
      </c>
      <c r="AL400" s="105"/>
      <c r="AM400" s="105" t="str">
        <f t="shared" si="90"/>
        <v xml:space="preserve"> </v>
      </c>
      <c r="AN400" s="105" t="str">
        <f t="shared" si="91"/>
        <v xml:space="preserve"> </v>
      </c>
    </row>
    <row r="401" spans="28:40" x14ac:dyDescent="0.2">
      <c r="AB401" s="103" t="e">
        <f>T401-HLOOKUP(V401,Minimas!$C$3:$CD$12,2,FALSE)</f>
        <v>#N/A</v>
      </c>
      <c r="AC401" s="103" t="e">
        <f>T401-HLOOKUP(V401,Minimas!$C$3:$CD$12,3,FALSE)</f>
        <v>#N/A</v>
      </c>
      <c r="AD401" s="103" t="e">
        <f>T401-HLOOKUP(V401,Minimas!$C$3:$CD$12,4,FALSE)</f>
        <v>#N/A</v>
      </c>
      <c r="AE401" s="103" t="e">
        <f>T401-HLOOKUP(V401,Minimas!$C$3:$CD$12,5,FALSE)</f>
        <v>#N/A</v>
      </c>
      <c r="AF401" s="103" t="e">
        <f>T401-HLOOKUP(V401,Minimas!$C$3:$CD$12,6,FALSE)</f>
        <v>#N/A</v>
      </c>
      <c r="AG401" s="103" t="e">
        <f>T401-HLOOKUP(V401,Minimas!$C$3:$CD$12,7,FALSE)</f>
        <v>#N/A</v>
      </c>
      <c r="AH401" s="103" t="e">
        <f>T401-HLOOKUP(V401,Minimas!$C$3:$CD$12,8,FALSE)</f>
        <v>#N/A</v>
      </c>
      <c r="AI401" s="103" t="e">
        <f>T401-HLOOKUP(V401,Minimas!$C$3:$CD$12,9,FALSE)</f>
        <v>#N/A</v>
      </c>
      <c r="AJ401" s="103" t="e">
        <f>T401-HLOOKUP(V401,Minimas!$C$3:$CD$12,10,FALSE)</f>
        <v>#N/A</v>
      </c>
      <c r="AK401" s="104" t="str">
        <f t="shared" si="89"/>
        <v xml:space="preserve"> </v>
      </c>
      <c r="AL401" s="105"/>
      <c r="AM401" s="105" t="str">
        <f t="shared" si="90"/>
        <v xml:space="preserve"> </v>
      </c>
      <c r="AN401" s="105" t="str">
        <f t="shared" si="91"/>
        <v xml:space="preserve"> </v>
      </c>
    </row>
    <row r="402" spans="28:40" x14ac:dyDescent="0.2">
      <c r="AB402" s="103" t="e">
        <f>T402-HLOOKUP(V402,Minimas!$C$3:$CD$12,2,FALSE)</f>
        <v>#N/A</v>
      </c>
      <c r="AC402" s="103" t="e">
        <f>T402-HLOOKUP(V402,Minimas!$C$3:$CD$12,3,FALSE)</f>
        <v>#N/A</v>
      </c>
      <c r="AD402" s="103" t="e">
        <f>T402-HLOOKUP(V402,Minimas!$C$3:$CD$12,4,FALSE)</f>
        <v>#N/A</v>
      </c>
      <c r="AE402" s="103" t="e">
        <f>T402-HLOOKUP(V402,Minimas!$C$3:$CD$12,5,FALSE)</f>
        <v>#N/A</v>
      </c>
      <c r="AF402" s="103" t="e">
        <f>T402-HLOOKUP(V402,Minimas!$C$3:$CD$12,6,FALSE)</f>
        <v>#N/A</v>
      </c>
      <c r="AG402" s="103" t="e">
        <f>T402-HLOOKUP(V402,Minimas!$C$3:$CD$12,7,FALSE)</f>
        <v>#N/A</v>
      </c>
      <c r="AH402" s="103" t="e">
        <f>T402-HLOOKUP(V402,Minimas!$C$3:$CD$12,8,FALSE)</f>
        <v>#N/A</v>
      </c>
      <c r="AI402" s="103" t="e">
        <f>T402-HLOOKUP(V402,Minimas!$C$3:$CD$12,9,FALSE)</f>
        <v>#N/A</v>
      </c>
      <c r="AJ402" s="103" t="e">
        <f>T402-HLOOKUP(V402,Minimas!$C$3:$CD$12,10,FALSE)</f>
        <v>#N/A</v>
      </c>
      <c r="AK402" s="104" t="str">
        <f t="shared" si="89"/>
        <v xml:space="preserve"> </v>
      </c>
      <c r="AL402" s="105"/>
      <c r="AM402" s="105" t="str">
        <f t="shared" si="90"/>
        <v xml:space="preserve"> </v>
      </c>
      <c r="AN402" s="105" t="str">
        <f t="shared" si="91"/>
        <v xml:space="preserve"> </v>
      </c>
    </row>
    <row r="403" spans="28:40" x14ac:dyDescent="0.2">
      <c r="AB403" s="103" t="e">
        <f>T403-HLOOKUP(V403,Minimas!$C$3:$CD$12,2,FALSE)</f>
        <v>#N/A</v>
      </c>
      <c r="AC403" s="103" t="e">
        <f>T403-HLOOKUP(V403,Minimas!$C$3:$CD$12,3,FALSE)</f>
        <v>#N/A</v>
      </c>
      <c r="AD403" s="103" t="e">
        <f>T403-HLOOKUP(V403,Minimas!$C$3:$CD$12,4,FALSE)</f>
        <v>#N/A</v>
      </c>
      <c r="AE403" s="103" t="e">
        <f>T403-HLOOKUP(V403,Minimas!$C$3:$CD$12,5,FALSE)</f>
        <v>#N/A</v>
      </c>
      <c r="AF403" s="103" t="e">
        <f>T403-HLOOKUP(V403,Minimas!$C$3:$CD$12,6,FALSE)</f>
        <v>#N/A</v>
      </c>
      <c r="AG403" s="103" t="e">
        <f>T403-HLOOKUP(V403,Minimas!$C$3:$CD$12,7,FALSE)</f>
        <v>#N/A</v>
      </c>
      <c r="AH403" s="103" t="e">
        <f>T403-HLOOKUP(V403,Minimas!$C$3:$CD$12,8,FALSE)</f>
        <v>#N/A</v>
      </c>
      <c r="AI403" s="103" t="e">
        <f>T403-HLOOKUP(V403,Minimas!$C$3:$CD$12,9,FALSE)</f>
        <v>#N/A</v>
      </c>
      <c r="AJ403" s="103" t="e">
        <f>T403-HLOOKUP(V403,Minimas!$C$3:$CD$12,10,FALSE)</f>
        <v>#N/A</v>
      </c>
      <c r="AK403" s="104" t="str">
        <f t="shared" si="89"/>
        <v xml:space="preserve"> </v>
      </c>
      <c r="AL403" s="105"/>
      <c r="AM403" s="105" t="str">
        <f t="shared" si="90"/>
        <v xml:space="preserve"> </v>
      </c>
      <c r="AN403" s="105" t="str">
        <f t="shared" si="91"/>
        <v xml:space="preserve"> </v>
      </c>
    </row>
    <row r="404" spans="28:40" x14ac:dyDescent="0.2">
      <c r="AB404" s="103" t="e">
        <f>T404-HLOOKUP(V404,Minimas!$C$3:$CD$12,2,FALSE)</f>
        <v>#N/A</v>
      </c>
      <c r="AC404" s="103" t="e">
        <f>T404-HLOOKUP(V404,Minimas!$C$3:$CD$12,3,FALSE)</f>
        <v>#N/A</v>
      </c>
      <c r="AD404" s="103" t="e">
        <f>T404-HLOOKUP(V404,Minimas!$C$3:$CD$12,4,FALSE)</f>
        <v>#N/A</v>
      </c>
      <c r="AE404" s="103" t="e">
        <f>T404-HLOOKUP(V404,Minimas!$C$3:$CD$12,5,FALSE)</f>
        <v>#N/A</v>
      </c>
      <c r="AF404" s="103" t="e">
        <f>T404-HLOOKUP(V404,Minimas!$C$3:$CD$12,6,FALSE)</f>
        <v>#N/A</v>
      </c>
      <c r="AG404" s="103" t="e">
        <f>T404-HLOOKUP(V404,Minimas!$C$3:$CD$12,7,FALSE)</f>
        <v>#N/A</v>
      </c>
      <c r="AH404" s="103" t="e">
        <f>T404-HLOOKUP(V404,Minimas!$C$3:$CD$12,8,FALSE)</f>
        <v>#N/A</v>
      </c>
      <c r="AI404" s="103" t="e">
        <f>T404-HLOOKUP(V404,Minimas!$C$3:$CD$12,9,FALSE)</f>
        <v>#N/A</v>
      </c>
      <c r="AJ404" s="103" t="e">
        <f>T404-HLOOKUP(V404,Minimas!$C$3:$CD$12,10,FALSE)</f>
        <v>#N/A</v>
      </c>
      <c r="AK404" s="104" t="str">
        <f t="shared" si="89"/>
        <v xml:space="preserve"> </v>
      </c>
      <c r="AL404" s="105"/>
      <c r="AM404" s="105" t="str">
        <f t="shared" si="90"/>
        <v xml:space="preserve"> </v>
      </c>
      <c r="AN404" s="105" t="str">
        <f t="shared" si="91"/>
        <v xml:space="preserve"> </v>
      </c>
    </row>
    <row r="405" spans="28:40" x14ac:dyDescent="0.2">
      <c r="AB405" s="103" t="e">
        <f>T405-HLOOKUP(V405,Minimas!$C$3:$CD$12,2,FALSE)</f>
        <v>#N/A</v>
      </c>
      <c r="AC405" s="103" t="e">
        <f>T405-HLOOKUP(V405,Minimas!$C$3:$CD$12,3,FALSE)</f>
        <v>#N/A</v>
      </c>
      <c r="AD405" s="103" t="e">
        <f>T405-HLOOKUP(V405,Minimas!$C$3:$CD$12,4,FALSE)</f>
        <v>#N/A</v>
      </c>
      <c r="AE405" s="103" t="e">
        <f>T405-HLOOKUP(V405,Minimas!$C$3:$CD$12,5,FALSE)</f>
        <v>#N/A</v>
      </c>
      <c r="AF405" s="103" t="e">
        <f>T405-HLOOKUP(V405,Minimas!$C$3:$CD$12,6,FALSE)</f>
        <v>#N/A</v>
      </c>
      <c r="AG405" s="103" t="e">
        <f>T405-HLOOKUP(V405,Minimas!$C$3:$CD$12,7,FALSE)</f>
        <v>#N/A</v>
      </c>
      <c r="AH405" s="103" t="e">
        <f>T405-HLOOKUP(V405,Minimas!$C$3:$CD$12,8,FALSE)</f>
        <v>#N/A</v>
      </c>
      <c r="AI405" s="103" t="e">
        <f>T405-HLOOKUP(V405,Minimas!$C$3:$CD$12,9,FALSE)</f>
        <v>#N/A</v>
      </c>
      <c r="AJ405" s="103" t="e">
        <f>T405-HLOOKUP(V405,Minimas!$C$3:$CD$12,10,FALSE)</f>
        <v>#N/A</v>
      </c>
      <c r="AK405" s="104" t="str">
        <f t="shared" si="89"/>
        <v xml:space="preserve"> </v>
      </c>
      <c r="AL405" s="105"/>
      <c r="AM405" s="105" t="str">
        <f t="shared" si="90"/>
        <v xml:space="preserve"> </v>
      </c>
      <c r="AN405" s="105" t="str">
        <f t="shared" si="91"/>
        <v xml:space="preserve"> </v>
      </c>
    </row>
    <row r="406" spans="28:40" x14ac:dyDescent="0.2">
      <c r="AB406" s="103" t="e">
        <f>T406-HLOOKUP(V406,Minimas!$C$3:$CD$12,2,FALSE)</f>
        <v>#N/A</v>
      </c>
      <c r="AC406" s="103" t="e">
        <f>T406-HLOOKUP(V406,Minimas!$C$3:$CD$12,3,FALSE)</f>
        <v>#N/A</v>
      </c>
      <c r="AD406" s="103" t="e">
        <f>T406-HLOOKUP(V406,Minimas!$C$3:$CD$12,4,FALSE)</f>
        <v>#N/A</v>
      </c>
      <c r="AE406" s="103" t="e">
        <f>T406-HLOOKUP(V406,Minimas!$C$3:$CD$12,5,FALSE)</f>
        <v>#N/A</v>
      </c>
      <c r="AF406" s="103" t="e">
        <f>T406-HLOOKUP(V406,Minimas!$C$3:$CD$12,6,FALSE)</f>
        <v>#N/A</v>
      </c>
      <c r="AG406" s="103" t="e">
        <f>T406-HLOOKUP(V406,Minimas!$C$3:$CD$12,7,FALSE)</f>
        <v>#N/A</v>
      </c>
      <c r="AH406" s="103" t="e">
        <f>T406-HLOOKUP(V406,Minimas!$C$3:$CD$12,8,FALSE)</f>
        <v>#N/A</v>
      </c>
      <c r="AI406" s="103" t="e">
        <f>T406-HLOOKUP(V406,Minimas!$C$3:$CD$12,9,FALSE)</f>
        <v>#N/A</v>
      </c>
      <c r="AJ406" s="103" t="e">
        <f>T406-HLOOKUP(V406,Minimas!$C$3:$CD$12,10,FALSE)</f>
        <v>#N/A</v>
      </c>
      <c r="AK406" s="104" t="str">
        <f t="shared" si="89"/>
        <v xml:space="preserve"> </v>
      </c>
      <c r="AL406" s="105"/>
      <c r="AM406" s="105" t="str">
        <f t="shared" si="90"/>
        <v xml:space="preserve"> </v>
      </c>
      <c r="AN406" s="105" t="str">
        <f t="shared" si="91"/>
        <v xml:space="preserve"> </v>
      </c>
    </row>
    <row r="407" spans="28:40" x14ac:dyDescent="0.2">
      <c r="AB407" s="103" t="e">
        <f>T407-HLOOKUP(V407,Minimas!$C$3:$CD$12,2,FALSE)</f>
        <v>#N/A</v>
      </c>
      <c r="AC407" s="103" t="e">
        <f>T407-HLOOKUP(V407,Minimas!$C$3:$CD$12,3,FALSE)</f>
        <v>#N/A</v>
      </c>
      <c r="AD407" s="103" t="e">
        <f>T407-HLOOKUP(V407,Minimas!$C$3:$CD$12,4,FALSE)</f>
        <v>#N/A</v>
      </c>
      <c r="AE407" s="103" t="e">
        <f>T407-HLOOKUP(V407,Minimas!$C$3:$CD$12,5,FALSE)</f>
        <v>#N/A</v>
      </c>
      <c r="AF407" s="103" t="e">
        <f>T407-HLOOKUP(V407,Minimas!$C$3:$CD$12,6,FALSE)</f>
        <v>#N/A</v>
      </c>
      <c r="AG407" s="103" t="e">
        <f>T407-HLOOKUP(V407,Minimas!$C$3:$CD$12,7,FALSE)</f>
        <v>#N/A</v>
      </c>
      <c r="AH407" s="103" t="e">
        <f>T407-HLOOKUP(V407,Minimas!$C$3:$CD$12,8,FALSE)</f>
        <v>#N/A</v>
      </c>
      <c r="AI407" s="103" t="e">
        <f>T407-HLOOKUP(V407,Minimas!$C$3:$CD$12,9,FALSE)</f>
        <v>#N/A</v>
      </c>
      <c r="AJ407" s="103" t="e">
        <f>T407-HLOOKUP(V407,Minimas!$C$3:$CD$12,10,FALSE)</f>
        <v>#N/A</v>
      </c>
      <c r="AK407" s="104" t="str">
        <f t="shared" si="89"/>
        <v xml:space="preserve"> </v>
      </c>
      <c r="AL407" s="105"/>
      <c r="AM407" s="105" t="str">
        <f t="shared" si="90"/>
        <v xml:space="preserve"> </v>
      </c>
      <c r="AN407" s="105" t="str">
        <f t="shared" si="91"/>
        <v xml:space="preserve"> </v>
      </c>
    </row>
    <row r="408" spans="28:40" x14ac:dyDescent="0.2">
      <c r="AB408" s="103" t="e">
        <f>T408-HLOOKUP(V408,Minimas!$C$3:$CD$12,2,FALSE)</f>
        <v>#N/A</v>
      </c>
      <c r="AC408" s="103" t="e">
        <f>T408-HLOOKUP(V408,Minimas!$C$3:$CD$12,3,FALSE)</f>
        <v>#N/A</v>
      </c>
      <c r="AD408" s="103" t="e">
        <f>T408-HLOOKUP(V408,Minimas!$C$3:$CD$12,4,FALSE)</f>
        <v>#N/A</v>
      </c>
      <c r="AE408" s="103" t="e">
        <f>T408-HLOOKUP(V408,Minimas!$C$3:$CD$12,5,FALSE)</f>
        <v>#N/A</v>
      </c>
      <c r="AF408" s="103" t="e">
        <f>T408-HLOOKUP(V408,Minimas!$C$3:$CD$12,6,FALSE)</f>
        <v>#N/A</v>
      </c>
      <c r="AG408" s="103" t="e">
        <f>T408-HLOOKUP(V408,Minimas!$C$3:$CD$12,7,FALSE)</f>
        <v>#N/A</v>
      </c>
      <c r="AH408" s="103" t="e">
        <f>T408-HLOOKUP(V408,Minimas!$C$3:$CD$12,8,FALSE)</f>
        <v>#N/A</v>
      </c>
      <c r="AI408" s="103" t="e">
        <f>T408-HLOOKUP(V408,Minimas!$C$3:$CD$12,9,FALSE)</f>
        <v>#N/A</v>
      </c>
      <c r="AJ408" s="103" t="e">
        <f>T408-HLOOKUP(V408,Minimas!$C$3:$CD$12,10,FALSE)</f>
        <v>#N/A</v>
      </c>
      <c r="AK408" s="104" t="str">
        <f t="shared" si="89"/>
        <v xml:space="preserve"> </v>
      </c>
      <c r="AL408" s="105"/>
      <c r="AM408" s="105" t="str">
        <f t="shared" si="90"/>
        <v xml:space="preserve"> </v>
      </c>
      <c r="AN408" s="105" t="str">
        <f t="shared" si="91"/>
        <v xml:space="preserve"> </v>
      </c>
    </row>
    <row r="409" spans="28:40" x14ac:dyDescent="0.2">
      <c r="AB409" s="103" t="e">
        <f>T409-HLOOKUP(V409,Minimas!$C$3:$CD$12,2,FALSE)</f>
        <v>#N/A</v>
      </c>
      <c r="AC409" s="103" t="e">
        <f>T409-HLOOKUP(V409,Minimas!$C$3:$CD$12,3,FALSE)</f>
        <v>#N/A</v>
      </c>
      <c r="AD409" s="103" t="e">
        <f>T409-HLOOKUP(V409,Minimas!$C$3:$CD$12,4,FALSE)</f>
        <v>#N/A</v>
      </c>
      <c r="AE409" s="103" t="e">
        <f>T409-HLOOKUP(V409,Minimas!$C$3:$CD$12,5,FALSE)</f>
        <v>#N/A</v>
      </c>
      <c r="AF409" s="103" t="e">
        <f>T409-HLOOKUP(V409,Minimas!$C$3:$CD$12,6,FALSE)</f>
        <v>#N/A</v>
      </c>
      <c r="AG409" s="103" t="e">
        <f>T409-HLOOKUP(V409,Minimas!$C$3:$CD$12,7,FALSE)</f>
        <v>#N/A</v>
      </c>
      <c r="AH409" s="103" t="e">
        <f>T409-HLOOKUP(V409,Minimas!$C$3:$CD$12,8,FALSE)</f>
        <v>#N/A</v>
      </c>
      <c r="AI409" s="103" t="e">
        <f>T409-HLOOKUP(V409,Minimas!$C$3:$CD$12,9,FALSE)</f>
        <v>#N/A</v>
      </c>
      <c r="AJ409" s="103" t="e">
        <f>T409-HLOOKUP(V409,Minimas!$C$3:$CD$12,10,FALSE)</f>
        <v>#N/A</v>
      </c>
      <c r="AK409" s="104" t="str">
        <f t="shared" si="89"/>
        <v xml:space="preserve"> </v>
      </c>
      <c r="AL409" s="105"/>
      <c r="AM409" s="105" t="str">
        <f t="shared" si="90"/>
        <v xml:space="preserve"> </v>
      </c>
      <c r="AN409" s="105" t="str">
        <f t="shared" si="91"/>
        <v xml:space="preserve"> </v>
      </c>
    </row>
    <row r="410" spans="28:40" x14ac:dyDescent="0.2">
      <c r="AB410" s="103" t="e">
        <f>T410-HLOOKUP(V410,Minimas!$C$3:$CD$12,2,FALSE)</f>
        <v>#N/A</v>
      </c>
      <c r="AC410" s="103" t="e">
        <f>T410-HLOOKUP(V410,Minimas!$C$3:$CD$12,3,FALSE)</f>
        <v>#N/A</v>
      </c>
      <c r="AD410" s="103" t="e">
        <f>T410-HLOOKUP(V410,Minimas!$C$3:$CD$12,4,FALSE)</f>
        <v>#N/A</v>
      </c>
      <c r="AE410" s="103" t="e">
        <f>T410-HLOOKUP(V410,Minimas!$C$3:$CD$12,5,FALSE)</f>
        <v>#N/A</v>
      </c>
      <c r="AF410" s="103" t="e">
        <f>T410-HLOOKUP(V410,Minimas!$C$3:$CD$12,6,FALSE)</f>
        <v>#N/A</v>
      </c>
      <c r="AG410" s="103" t="e">
        <f>T410-HLOOKUP(V410,Minimas!$C$3:$CD$12,7,FALSE)</f>
        <v>#N/A</v>
      </c>
      <c r="AH410" s="103" t="e">
        <f>T410-HLOOKUP(V410,Minimas!$C$3:$CD$12,8,FALSE)</f>
        <v>#N/A</v>
      </c>
      <c r="AI410" s="103" t="e">
        <f>T410-HLOOKUP(V410,Minimas!$C$3:$CD$12,9,FALSE)</f>
        <v>#N/A</v>
      </c>
      <c r="AJ410" s="103" t="e">
        <f>T410-HLOOKUP(V410,Minimas!$C$3:$CD$12,10,FALSE)</f>
        <v>#N/A</v>
      </c>
      <c r="AK410" s="104" t="str">
        <f t="shared" si="89"/>
        <v xml:space="preserve"> </v>
      </c>
      <c r="AL410" s="105"/>
      <c r="AM410" s="105" t="str">
        <f t="shared" si="90"/>
        <v xml:space="preserve"> </v>
      </c>
      <c r="AN410" s="105" t="str">
        <f t="shared" si="91"/>
        <v xml:space="preserve"> </v>
      </c>
    </row>
    <row r="411" spans="28:40" x14ac:dyDescent="0.2">
      <c r="AB411" s="103" t="e">
        <f>T411-HLOOKUP(V411,Minimas!$C$3:$CD$12,2,FALSE)</f>
        <v>#N/A</v>
      </c>
      <c r="AC411" s="103" t="e">
        <f>T411-HLOOKUP(V411,Minimas!$C$3:$CD$12,3,FALSE)</f>
        <v>#N/A</v>
      </c>
      <c r="AD411" s="103" t="e">
        <f>T411-HLOOKUP(V411,Minimas!$C$3:$CD$12,4,FALSE)</f>
        <v>#N/A</v>
      </c>
      <c r="AE411" s="103" t="e">
        <f>T411-HLOOKUP(V411,Minimas!$C$3:$CD$12,5,FALSE)</f>
        <v>#N/A</v>
      </c>
      <c r="AF411" s="103" t="e">
        <f>T411-HLOOKUP(V411,Minimas!$C$3:$CD$12,6,FALSE)</f>
        <v>#N/A</v>
      </c>
      <c r="AG411" s="103" t="e">
        <f>T411-HLOOKUP(V411,Minimas!$C$3:$CD$12,7,FALSE)</f>
        <v>#N/A</v>
      </c>
      <c r="AH411" s="103" t="e">
        <f>T411-HLOOKUP(V411,Minimas!$C$3:$CD$12,8,FALSE)</f>
        <v>#N/A</v>
      </c>
      <c r="AI411" s="103" t="e">
        <f>T411-HLOOKUP(V411,Minimas!$C$3:$CD$12,9,FALSE)</f>
        <v>#N/A</v>
      </c>
      <c r="AJ411" s="103" t="e">
        <f>T411-HLOOKUP(V411,Minimas!$C$3:$CD$12,10,FALSE)</f>
        <v>#N/A</v>
      </c>
      <c r="AK411" s="104" t="str">
        <f t="shared" si="89"/>
        <v xml:space="preserve"> </v>
      </c>
      <c r="AL411" s="105"/>
      <c r="AM411" s="105" t="str">
        <f t="shared" si="90"/>
        <v xml:space="preserve"> </v>
      </c>
      <c r="AN411" s="105" t="str">
        <f t="shared" si="91"/>
        <v xml:space="preserve"> </v>
      </c>
    </row>
    <row r="412" spans="28:40" x14ac:dyDescent="0.2">
      <c r="AB412" s="103" t="e">
        <f>T412-HLOOKUP(V412,Minimas!$C$3:$CD$12,2,FALSE)</f>
        <v>#N/A</v>
      </c>
      <c r="AC412" s="103" t="e">
        <f>T412-HLOOKUP(V412,Minimas!$C$3:$CD$12,3,FALSE)</f>
        <v>#N/A</v>
      </c>
      <c r="AD412" s="103" t="e">
        <f>T412-HLOOKUP(V412,Minimas!$C$3:$CD$12,4,FALSE)</f>
        <v>#N/A</v>
      </c>
      <c r="AE412" s="103" t="e">
        <f>T412-HLOOKUP(V412,Minimas!$C$3:$CD$12,5,FALSE)</f>
        <v>#N/A</v>
      </c>
      <c r="AF412" s="103" t="e">
        <f>T412-HLOOKUP(V412,Minimas!$C$3:$CD$12,6,FALSE)</f>
        <v>#N/A</v>
      </c>
      <c r="AG412" s="103" t="e">
        <f>T412-HLOOKUP(V412,Minimas!$C$3:$CD$12,7,FALSE)</f>
        <v>#N/A</v>
      </c>
      <c r="AH412" s="103" t="e">
        <f>T412-HLOOKUP(V412,Minimas!$C$3:$CD$12,8,FALSE)</f>
        <v>#N/A</v>
      </c>
      <c r="AI412" s="103" t="e">
        <f>T412-HLOOKUP(V412,Minimas!$C$3:$CD$12,9,FALSE)</f>
        <v>#N/A</v>
      </c>
      <c r="AJ412" s="103" t="e">
        <f>T412-HLOOKUP(V412,Minimas!$C$3:$CD$12,10,FALSE)</f>
        <v>#N/A</v>
      </c>
      <c r="AK412" s="104" t="str">
        <f t="shared" si="89"/>
        <v xml:space="preserve"> </v>
      </c>
      <c r="AL412" s="105"/>
      <c r="AM412" s="105" t="str">
        <f t="shared" si="90"/>
        <v xml:space="preserve"> </v>
      </c>
      <c r="AN412" s="105" t="str">
        <f t="shared" si="91"/>
        <v xml:space="preserve"> </v>
      </c>
    </row>
    <row r="413" spans="28:40" x14ac:dyDescent="0.2">
      <c r="AB413" s="103" t="e">
        <f>T413-HLOOKUP(V413,Minimas!$C$3:$CD$12,2,FALSE)</f>
        <v>#N/A</v>
      </c>
      <c r="AC413" s="103" t="e">
        <f>T413-HLOOKUP(V413,Minimas!$C$3:$CD$12,3,FALSE)</f>
        <v>#N/A</v>
      </c>
      <c r="AD413" s="103" t="e">
        <f>T413-HLOOKUP(V413,Minimas!$C$3:$CD$12,4,FALSE)</f>
        <v>#N/A</v>
      </c>
      <c r="AE413" s="103" t="e">
        <f>T413-HLOOKUP(V413,Minimas!$C$3:$CD$12,5,FALSE)</f>
        <v>#N/A</v>
      </c>
      <c r="AF413" s="103" t="e">
        <f>T413-HLOOKUP(V413,Minimas!$C$3:$CD$12,6,FALSE)</f>
        <v>#N/A</v>
      </c>
      <c r="AG413" s="103" t="e">
        <f>T413-HLOOKUP(V413,Minimas!$C$3:$CD$12,7,FALSE)</f>
        <v>#N/A</v>
      </c>
      <c r="AH413" s="103" t="e">
        <f>T413-HLOOKUP(V413,Minimas!$C$3:$CD$12,8,FALSE)</f>
        <v>#N/A</v>
      </c>
      <c r="AI413" s="103" t="e">
        <f>T413-HLOOKUP(V413,Minimas!$C$3:$CD$12,9,FALSE)</f>
        <v>#N/A</v>
      </c>
      <c r="AJ413" s="103" t="e">
        <f>T413-HLOOKUP(V413,Minimas!$C$3:$CD$12,10,FALSE)</f>
        <v>#N/A</v>
      </c>
      <c r="AK413" s="104" t="str">
        <f t="shared" si="89"/>
        <v xml:space="preserve"> </v>
      </c>
      <c r="AL413" s="105"/>
      <c r="AM413" s="105" t="str">
        <f t="shared" si="90"/>
        <v xml:space="preserve"> </v>
      </c>
      <c r="AN413" s="105" t="str">
        <f t="shared" si="91"/>
        <v xml:space="preserve"> </v>
      </c>
    </row>
    <row r="414" spans="28:40" x14ac:dyDescent="0.2">
      <c r="AB414" s="103" t="e">
        <f>T414-HLOOKUP(V414,Minimas!$C$3:$CD$12,2,FALSE)</f>
        <v>#N/A</v>
      </c>
      <c r="AC414" s="103" t="e">
        <f>T414-HLOOKUP(V414,Minimas!$C$3:$CD$12,3,FALSE)</f>
        <v>#N/A</v>
      </c>
      <c r="AD414" s="103" t="e">
        <f>T414-HLOOKUP(V414,Minimas!$C$3:$CD$12,4,FALSE)</f>
        <v>#N/A</v>
      </c>
      <c r="AE414" s="103" t="e">
        <f>T414-HLOOKUP(V414,Minimas!$C$3:$CD$12,5,FALSE)</f>
        <v>#N/A</v>
      </c>
      <c r="AF414" s="103" t="e">
        <f>T414-HLOOKUP(V414,Minimas!$C$3:$CD$12,6,FALSE)</f>
        <v>#N/A</v>
      </c>
      <c r="AG414" s="103" t="e">
        <f>T414-HLOOKUP(V414,Minimas!$C$3:$CD$12,7,FALSE)</f>
        <v>#N/A</v>
      </c>
      <c r="AH414" s="103" t="e">
        <f>T414-HLOOKUP(V414,Minimas!$C$3:$CD$12,8,FALSE)</f>
        <v>#N/A</v>
      </c>
      <c r="AI414" s="103" t="e">
        <f>T414-HLOOKUP(V414,Minimas!$C$3:$CD$12,9,FALSE)</f>
        <v>#N/A</v>
      </c>
      <c r="AJ414" s="103" t="e">
        <f>T414-HLOOKUP(V414,Minimas!$C$3:$CD$12,10,FALSE)</f>
        <v>#N/A</v>
      </c>
      <c r="AK414" s="104" t="str">
        <f t="shared" si="89"/>
        <v xml:space="preserve"> </v>
      </c>
      <c r="AL414" s="105"/>
      <c r="AM414" s="105" t="str">
        <f t="shared" si="90"/>
        <v xml:space="preserve"> </v>
      </c>
      <c r="AN414" s="105" t="str">
        <f t="shared" si="91"/>
        <v xml:space="preserve"> </v>
      </c>
    </row>
    <row r="415" spans="28:40" x14ac:dyDescent="0.2">
      <c r="AB415" s="103" t="e">
        <f>T415-HLOOKUP(V415,Minimas!$C$3:$CD$12,2,FALSE)</f>
        <v>#N/A</v>
      </c>
      <c r="AC415" s="103" t="e">
        <f>T415-HLOOKUP(V415,Minimas!$C$3:$CD$12,3,FALSE)</f>
        <v>#N/A</v>
      </c>
      <c r="AD415" s="103" t="e">
        <f>T415-HLOOKUP(V415,Minimas!$C$3:$CD$12,4,FALSE)</f>
        <v>#N/A</v>
      </c>
      <c r="AE415" s="103" t="e">
        <f>T415-HLOOKUP(V415,Minimas!$C$3:$CD$12,5,FALSE)</f>
        <v>#N/A</v>
      </c>
      <c r="AF415" s="103" t="e">
        <f>T415-HLOOKUP(V415,Minimas!$C$3:$CD$12,6,FALSE)</f>
        <v>#N/A</v>
      </c>
      <c r="AG415" s="103" t="e">
        <f>T415-HLOOKUP(V415,Minimas!$C$3:$CD$12,7,FALSE)</f>
        <v>#N/A</v>
      </c>
      <c r="AH415" s="103" t="e">
        <f>T415-HLOOKUP(V415,Minimas!$C$3:$CD$12,8,FALSE)</f>
        <v>#N/A</v>
      </c>
      <c r="AI415" s="103" t="e">
        <f>T415-HLOOKUP(V415,Minimas!$C$3:$CD$12,9,FALSE)</f>
        <v>#N/A</v>
      </c>
      <c r="AJ415" s="103" t="e">
        <f>T415-HLOOKUP(V415,Minimas!$C$3:$CD$12,10,FALSE)</f>
        <v>#N/A</v>
      </c>
      <c r="AK415" s="104" t="str">
        <f t="shared" si="89"/>
        <v xml:space="preserve"> </v>
      </c>
      <c r="AL415" s="105"/>
      <c r="AM415" s="105" t="str">
        <f t="shared" si="90"/>
        <v xml:space="preserve"> </v>
      </c>
      <c r="AN415" s="105" t="str">
        <f t="shared" si="91"/>
        <v xml:space="preserve"> </v>
      </c>
    </row>
    <row r="416" spans="28:40" x14ac:dyDescent="0.2">
      <c r="AB416" s="103" t="e">
        <f>T416-HLOOKUP(V416,Minimas!$C$3:$CD$12,2,FALSE)</f>
        <v>#N/A</v>
      </c>
      <c r="AC416" s="103" t="e">
        <f>T416-HLOOKUP(V416,Minimas!$C$3:$CD$12,3,FALSE)</f>
        <v>#N/A</v>
      </c>
      <c r="AD416" s="103" t="e">
        <f>T416-HLOOKUP(V416,Minimas!$C$3:$CD$12,4,FALSE)</f>
        <v>#N/A</v>
      </c>
      <c r="AE416" s="103" t="e">
        <f>T416-HLOOKUP(V416,Minimas!$C$3:$CD$12,5,FALSE)</f>
        <v>#N/A</v>
      </c>
      <c r="AF416" s="103" t="e">
        <f>T416-HLOOKUP(V416,Minimas!$C$3:$CD$12,6,FALSE)</f>
        <v>#N/A</v>
      </c>
      <c r="AG416" s="103" t="e">
        <f>T416-HLOOKUP(V416,Minimas!$C$3:$CD$12,7,FALSE)</f>
        <v>#N/A</v>
      </c>
      <c r="AH416" s="103" t="e">
        <f>T416-HLOOKUP(V416,Minimas!$C$3:$CD$12,8,FALSE)</f>
        <v>#N/A</v>
      </c>
      <c r="AI416" s="103" t="e">
        <f>T416-HLOOKUP(V416,Minimas!$C$3:$CD$12,9,FALSE)</f>
        <v>#N/A</v>
      </c>
      <c r="AJ416" s="103" t="e">
        <f>T416-HLOOKUP(V416,Minimas!$C$3:$CD$12,10,FALSE)</f>
        <v>#N/A</v>
      </c>
      <c r="AK416" s="104" t="str">
        <f t="shared" si="89"/>
        <v xml:space="preserve"> </v>
      </c>
      <c r="AL416" s="105"/>
      <c r="AM416" s="105" t="str">
        <f t="shared" si="90"/>
        <v xml:space="preserve"> </v>
      </c>
      <c r="AN416" s="105" t="str">
        <f t="shared" si="91"/>
        <v xml:space="preserve"> </v>
      </c>
    </row>
    <row r="417" spans="28:40" x14ac:dyDescent="0.2">
      <c r="AB417" s="103" t="e">
        <f>T417-HLOOKUP(V417,Minimas!$C$3:$CD$12,2,FALSE)</f>
        <v>#N/A</v>
      </c>
      <c r="AC417" s="103" t="e">
        <f>T417-HLOOKUP(V417,Minimas!$C$3:$CD$12,3,FALSE)</f>
        <v>#N/A</v>
      </c>
      <c r="AD417" s="103" t="e">
        <f>T417-HLOOKUP(V417,Minimas!$C$3:$CD$12,4,FALSE)</f>
        <v>#N/A</v>
      </c>
      <c r="AE417" s="103" t="e">
        <f>T417-HLOOKUP(V417,Minimas!$C$3:$CD$12,5,FALSE)</f>
        <v>#N/A</v>
      </c>
      <c r="AF417" s="103" t="e">
        <f>T417-HLOOKUP(V417,Minimas!$C$3:$CD$12,6,FALSE)</f>
        <v>#N/A</v>
      </c>
      <c r="AG417" s="103" t="e">
        <f>T417-HLOOKUP(V417,Minimas!$C$3:$CD$12,7,FALSE)</f>
        <v>#N/A</v>
      </c>
      <c r="AH417" s="103" t="e">
        <f>T417-HLOOKUP(V417,Minimas!$C$3:$CD$12,8,FALSE)</f>
        <v>#N/A</v>
      </c>
      <c r="AI417" s="103" t="e">
        <f>T417-HLOOKUP(V417,Minimas!$C$3:$CD$12,9,FALSE)</f>
        <v>#N/A</v>
      </c>
      <c r="AJ417" s="103" t="e">
        <f>T417-HLOOKUP(V417,Minimas!$C$3:$CD$12,10,FALSE)</f>
        <v>#N/A</v>
      </c>
      <c r="AK417" s="104" t="str">
        <f t="shared" si="89"/>
        <v xml:space="preserve"> </v>
      </c>
      <c r="AL417" s="105"/>
      <c r="AM417" s="105" t="str">
        <f t="shared" si="90"/>
        <v xml:space="preserve"> </v>
      </c>
      <c r="AN417" s="105" t="str">
        <f t="shared" si="91"/>
        <v xml:space="preserve"> </v>
      </c>
    </row>
    <row r="418" spans="28:40" x14ac:dyDescent="0.2">
      <c r="AB418" s="103" t="e">
        <f>T418-HLOOKUP(V418,Minimas!$C$3:$CD$12,2,FALSE)</f>
        <v>#N/A</v>
      </c>
      <c r="AC418" s="103" t="e">
        <f>T418-HLOOKUP(V418,Minimas!$C$3:$CD$12,3,FALSE)</f>
        <v>#N/A</v>
      </c>
      <c r="AD418" s="103" t="e">
        <f>T418-HLOOKUP(V418,Minimas!$C$3:$CD$12,4,FALSE)</f>
        <v>#N/A</v>
      </c>
      <c r="AE418" s="103" t="e">
        <f>T418-HLOOKUP(V418,Minimas!$C$3:$CD$12,5,FALSE)</f>
        <v>#N/A</v>
      </c>
      <c r="AF418" s="103" t="e">
        <f>T418-HLOOKUP(V418,Minimas!$C$3:$CD$12,6,FALSE)</f>
        <v>#N/A</v>
      </c>
      <c r="AG418" s="103" t="e">
        <f>T418-HLOOKUP(V418,Minimas!$C$3:$CD$12,7,FALSE)</f>
        <v>#N/A</v>
      </c>
      <c r="AH418" s="103" t="e">
        <f>T418-HLOOKUP(V418,Minimas!$C$3:$CD$12,8,FALSE)</f>
        <v>#N/A</v>
      </c>
      <c r="AI418" s="103" t="e">
        <f>T418-HLOOKUP(V418,Minimas!$C$3:$CD$12,9,FALSE)</f>
        <v>#N/A</v>
      </c>
      <c r="AJ418" s="103" t="e">
        <f>T418-HLOOKUP(V418,Minimas!$C$3:$CD$12,10,FALSE)</f>
        <v>#N/A</v>
      </c>
      <c r="AK418" s="104" t="str">
        <f t="shared" si="89"/>
        <v xml:space="preserve"> </v>
      </c>
      <c r="AL418" s="105"/>
      <c r="AM418" s="105" t="str">
        <f t="shared" si="90"/>
        <v xml:space="preserve"> </v>
      </c>
      <c r="AN418" s="105" t="str">
        <f t="shared" si="91"/>
        <v xml:space="preserve"> </v>
      </c>
    </row>
    <row r="419" spans="28:40" x14ac:dyDescent="0.2">
      <c r="AB419" s="103" t="e">
        <f>T419-HLOOKUP(V419,Minimas!$C$3:$CD$12,2,FALSE)</f>
        <v>#N/A</v>
      </c>
      <c r="AC419" s="103" t="e">
        <f>T419-HLOOKUP(V419,Minimas!$C$3:$CD$12,3,FALSE)</f>
        <v>#N/A</v>
      </c>
      <c r="AD419" s="103" t="e">
        <f>T419-HLOOKUP(V419,Minimas!$C$3:$CD$12,4,FALSE)</f>
        <v>#N/A</v>
      </c>
      <c r="AE419" s="103" t="e">
        <f>T419-HLOOKUP(V419,Minimas!$C$3:$CD$12,5,FALSE)</f>
        <v>#N/A</v>
      </c>
      <c r="AF419" s="103" t="e">
        <f>T419-HLOOKUP(V419,Minimas!$C$3:$CD$12,6,FALSE)</f>
        <v>#N/A</v>
      </c>
      <c r="AG419" s="103" t="e">
        <f>T419-HLOOKUP(V419,Minimas!$C$3:$CD$12,7,FALSE)</f>
        <v>#N/A</v>
      </c>
      <c r="AH419" s="103" t="e">
        <f>T419-HLOOKUP(V419,Minimas!$C$3:$CD$12,8,FALSE)</f>
        <v>#N/A</v>
      </c>
      <c r="AI419" s="103" t="e">
        <f>T419-HLOOKUP(V419,Minimas!$C$3:$CD$12,9,FALSE)</f>
        <v>#N/A</v>
      </c>
      <c r="AJ419" s="103" t="e">
        <f>T419-HLOOKUP(V419,Minimas!$C$3:$CD$12,10,FALSE)</f>
        <v>#N/A</v>
      </c>
      <c r="AK419" s="104" t="str">
        <f t="shared" si="89"/>
        <v xml:space="preserve"> </v>
      </c>
      <c r="AL419" s="105"/>
      <c r="AM419" s="105" t="str">
        <f t="shared" si="90"/>
        <v xml:space="preserve"> </v>
      </c>
      <c r="AN419" s="105" t="str">
        <f t="shared" si="91"/>
        <v xml:space="preserve"> </v>
      </c>
    </row>
    <row r="420" spans="28:40" x14ac:dyDescent="0.2">
      <c r="AB420" s="103" t="e">
        <f>T420-HLOOKUP(V420,Minimas!$C$3:$CD$12,2,FALSE)</f>
        <v>#N/A</v>
      </c>
      <c r="AC420" s="103" t="e">
        <f>T420-HLOOKUP(V420,Minimas!$C$3:$CD$12,3,FALSE)</f>
        <v>#N/A</v>
      </c>
      <c r="AD420" s="103" t="e">
        <f>T420-HLOOKUP(V420,Minimas!$C$3:$CD$12,4,FALSE)</f>
        <v>#N/A</v>
      </c>
      <c r="AE420" s="103" t="e">
        <f>T420-HLOOKUP(V420,Minimas!$C$3:$CD$12,5,FALSE)</f>
        <v>#N/A</v>
      </c>
      <c r="AF420" s="103" t="e">
        <f>T420-HLOOKUP(V420,Minimas!$C$3:$CD$12,6,FALSE)</f>
        <v>#N/A</v>
      </c>
      <c r="AG420" s="103" t="e">
        <f>T420-HLOOKUP(V420,Minimas!$C$3:$CD$12,7,FALSE)</f>
        <v>#N/A</v>
      </c>
      <c r="AH420" s="103" t="e">
        <f>T420-HLOOKUP(V420,Minimas!$C$3:$CD$12,8,FALSE)</f>
        <v>#N/A</v>
      </c>
      <c r="AI420" s="103" t="e">
        <f>T420-HLOOKUP(V420,Minimas!$C$3:$CD$12,9,FALSE)</f>
        <v>#N/A</v>
      </c>
      <c r="AJ420" s="103" t="e">
        <f>T420-HLOOKUP(V420,Minimas!$C$3:$CD$12,10,FALSE)</f>
        <v>#N/A</v>
      </c>
      <c r="AK420" s="104" t="str">
        <f t="shared" si="89"/>
        <v xml:space="preserve"> </v>
      </c>
      <c r="AL420" s="105"/>
      <c r="AM420" s="105" t="str">
        <f t="shared" si="90"/>
        <v xml:space="preserve"> </v>
      </c>
      <c r="AN420" s="105" t="str">
        <f t="shared" si="91"/>
        <v xml:space="preserve"> </v>
      </c>
    </row>
    <row r="421" spans="28:40" x14ac:dyDescent="0.2">
      <c r="AB421" s="103" t="e">
        <f>T421-HLOOKUP(V421,Minimas!$C$3:$CD$12,2,FALSE)</f>
        <v>#N/A</v>
      </c>
      <c r="AC421" s="103" t="e">
        <f>T421-HLOOKUP(V421,Minimas!$C$3:$CD$12,3,FALSE)</f>
        <v>#N/A</v>
      </c>
      <c r="AD421" s="103" t="e">
        <f>T421-HLOOKUP(V421,Minimas!$C$3:$CD$12,4,FALSE)</f>
        <v>#N/A</v>
      </c>
      <c r="AE421" s="103" t="e">
        <f>T421-HLOOKUP(V421,Minimas!$C$3:$CD$12,5,FALSE)</f>
        <v>#N/A</v>
      </c>
      <c r="AF421" s="103" t="e">
        <f>T421-HLOOKUP(V421,Minimas!$C$3:$CD$12,6,FALSE)</f>
        <v>#N/A</v>
      </c>
      <c r="AG421" s="103" t="e">
        <f>T421-HLOOKUP(V421,Minimas!$C$3:$CD$12,7,FALSE)</f>
        <v>#N/A</v>
      </c>
      <c r="AH421" s="103" t="e">
        <f>T421-HLOOKUP(V421,Minimas!$C$3:$CD$12,8,FALSE)</f>
        <v>#N/A</v>
      </c>
      <c r="AI421" s="103" t="e">
        <f>T421-HLOOKUP(V421,Minimas!$C$3:$CD$12,9,FALSE)</f>
        <v>#N/A</v>
      </c>
      <c r="AJ421" s="103" t="e">
        <f>T421-HLOOKUP(V421,Minimas!$C$3:$CD$12,10,FALSE)</f>
        <v>#N/A</v>
      </c>
      <c r="AK421" s="104" t="str">
        <f t="shared" si="89"/>
        <v xml:space="preserve"> </v>
      </c>
      <c r="AL421" s="105"/>
      <c r="AM421" s="105" t="str">
        <f t="shared" si="90"/>
        <v xml:space="preserve"> </v>
      </c>
      <c r="AN421" s="105" t="str">
        <f t="shared" si="91"/>
        <v xml:space="preserve"> </v>
      </c>
    </row>
    <row r="422" spans="28:40" x14ac:dyDescent="0.2">
      <c r="AB422" s="103" t="e">
        <f>T422-HLOOKUP(V422,Minimas!$C$3:$CD$12,2,FALSE)</f>
        <v>#N/A</v>
      </c>
      <c r="AC422" s="103" t="e">
        <f>T422-HLOOKUP(V422,Minimas!$C$3:$CD$12,3,FALSE)</f>
        <v>#N/A</v>
      </c>
      <c r="AD422" s="103" t="e">
        <f>T422-HLOOKUP(V422,Minimas!$C$3:$CD$12,4,FALSE)</f>
        <v>#N/A</v>
      </c>
      <c r="AE422" s="103" t="e">
        <f>T422-HLOOKUP(V422,Minimas!$C$3:$CD$12,5,FALSE)</f>
        <v>#N/A</v>
      </c>
      <c r="AF422" s="103" t="e">
        <f>T422-HLOOKUP(V422,Minimas!$C$3:$CD$12,6,FALSE)</f>
        <v>#N/A</v>
      </c>
      <c r="AG422" s="103" t="e">
        <f>T422-HLOOKUP(V422,Minimas!$C$3:$CD$12,7,FALSE)</f>
        <v>#N/A</v>
      </c>
      <c r="AH422" s="103" t="e">
        <f>T422-HLOOKUP(V422,Minimas!$C$3:$CD$12,8,FALSE)</f>
        <v>#N/A</v>
      </c>
      <c r="AI422" s="103" t="e">
        <f>T422-HLOOKUP(V422,Minimas!$C$3:$CD$12,9,FALSE)</f>
        <v>#N/A</v>
      </c>
      <c r="AJ422" s="103" t="e">
        <f>T422-HLOOKUP(V422,Minimas!$C$3:$CD$12,10,FALSE)</f>
        <v>#N/A</v>
      </c>
      <c r="AK422" s="104" t="str">
        <f t="shared" si="89"/>
        <v xml:space="preserve"> </v>
      </c>
      <c r="AL422" s="105"/>
      <c r="AM422" s="105" t="str">
        <f t="shared" si="90"/>
        <v xml:space="preserve"> </v>
      </c>
      <c r="AN422" s="105" t="str">
        <f t="shared" si="91"/>
        <v xml:space="preserve"> </v>
      </c>
    </row>
    <row r="423" spans="28:40" x14ac:dyDescent="0.2">
      <c r="AB423" s="103" t="e">
        <f>T423-HLOOKUP(V423,Minimas!$C$3:$CD$12,2,FALSE)</f>
        <v>#N/A</v>
      </c>
      <c r="AC423" s="103" t="e">
        <f>T423-HLOOKUP(V423,Minimas!$C$3:$CD$12,3,FALSE)</f>
        <v>#N/A</v>
      </c>
      <c r="AD423" s="103" t="e">
        <f>T423-HLOOKUP(V423,Minimas!$C$3:$CD$12,4,FALSE)</f>
        <v>#N/A</v>
      </c>
      <c r="AE423" s="103" t="e">
        <f>T423-HLOOKUP(V423,Minimas!$C$3:$CD$12,5,FALSE)</f>
        <v>#N/A</v>
      </c>
      <c r="AF423" s="103" t="e">
        <f>T423-HLOOKUP(V423,Minimas!$C$3:$CD$12,6,FALSE)</f>
        <v>#N/A</v>
      </c>
      <c r="AG423" s="103" t="e">
        <f>T423-HLOOKUP(V423,Minimas!$C$3:$CD$12,7,FALSE)</f>
        <v>#N/A</v>
      </c>
      <c r="AH423" s="103" t="e">
        <f>T423-HLOOKUP(V423,Minimas!$C$3:$CD$12,8,FALSE)</f>
        <v>#N/A</v>
      </c>
      <c r="AI423" s="103" t="e">
        <f>T423-HLOOKUP(V423,Minimas!$C$3:$CD$12,9,FALSE)</f>
        <v>#N/A</v>
      </c>
      <c r="AJ423" s="103" t="e">
        <f>T423-HLOOKUP(V423,Minimas!$C$3:$CD$12,10,FALSE)</f>
        <v>#N/A</v>
      </c>
      <c r="AK423" s="104" t="str">
        <f t="shared" si="89"/>
        <v xml:space="preserve"> </v>
      </c>
      <c r="AL423" s="105"/>
      <c r="AM423" s="105" t="str">
        <f t="shared" si="90"/>
        <v xml:space="preserve"> </v>
      </c>
      <c r="AN423" s="105" t="str">
        <f t="shared" si="91"/>
        <v xml:space="preserve"> </v>
      </c>
    </row>
    <row r="424" spans="28:40" x14ac:dyDescent="0.2">
      <c r="AB424" s="103" t="e">
        <f>T424-HLOOKUP(V424,Minimas!$C$3:$CD$12,2,FALSE)</f>
        <v>#N/A</v>
      </c>
      <c r="AC424" s="103" t="e">
        <f>T424-HLOOKUP(V424,Minimas!$C$3:$CD$12,3,FALSE)</f>
        <v>#N/A</v>
      </c>
      <c r="AD424" s="103" t="e">
        <f>T424-HLOOKUP(V424,Minimas!$C$3:$CD$12,4,FALSE)</f>
        <v>#N/A</v>
      </c>
      <c r="AE424" s="103" t="e">
        <f>T424-HLOOKUP(V424,Minimas!$C$3:$CD$12,5,FALSE)</f>
        <v>#N/A</v>
      </c>
      <c r="AF424" s="103" t="e">
        <f>T424-HLOOKUP(V424,Minimas!$C$3:$CD$12,6,FALSE)</f>
        <v>#N/A</v>
      </c>
      <c r="AG424" s="103" t="e">
        <f>T424-HLOOKUP(V424,Minimas!$C$3:$CD$12,7,FALSE)</f>
        <v>#N/A</v>
      </c>
      <c r="AH424" s="103" t="e">
        <f>T424-HLOOKUP(V424,Minimas!$C$3:$CD$12,8,FALSE)</f>
        <v>#N/A</v>
      </c>
      <c r="AI424" s="103" t="e">
        <f>T424-HLOOKUP(V424,Minimas!$C$3:$CD$12,9,FALSE)</f>
        <v>#N/A</v>
      </c>
      <c r="AJ424" s="103" t="e">
        <f>T424-HLOOKUP(V424,Minimas!$C$3:$CD$12,10,FALSE)</f>
        <v>#N/A</v>
      </c>
      <c r="AK424" s="104" t="str">
        <f t="shared" si="89"/>
        <v xml:space="preserve"> </v>
      </c>
      <c r="AL424" s="105"/>
      <c r="AM424" s="105" t="str">
        <f t="shared" si="90"/>
        <v xml:space="preserve"> </v>
      </c>
      <c r="AN424" s="105" t="str">
        <f t="shared" si="91"/>
        <v xml:space="preserve"> </v>
      </c>
    </row>
    <row r="425" spans="28:40" x14ac:dyDescent="0.2">
      <c r="AB425" s="103" t="e">
        <f>T425-HLOOKUP(V425,Minimas!$C$3:$CD$12,2,FALSE)</f>
        <v>#N/A</v>
      </c>
      <c r="AC425" s="103" t="e">
        <f>T425-HLOOKUP(V425,Minimas!$C$3:$CD$12,3,FALSE)</f>
        <v>#N/A</v>
      </c>
      <c r="AD425" s="103" t="e">
        <f>T425-HLOOKUP(V425,Minimas!$C$3:$CD$12,4,FALSE)</f>
        <v>#N/A</v>
      </c>
      <c r="AE425" s="103" t="e">
        <f>T425-HLOOKUP(V425,Minimas!$C$3:$CD$12,5,FALSE)</f>
        <v>#N/A</v>
      </c>
      <c r="AF425" s="103" t="e">
        <f>T425-HLOOKUP(V425,Minimas!$C$3:$CD$12,6,FALSE)</f>
        <v>#N/A</v>
      </c>
      <c r="AG425" s="103" t="e">
        <f>T425-HLOOKUP(V425,Minimas!$C$3:$CD$12,7,FALSE)</f>
        <v>#N/A</v>
      </c>
      <c r="AH425" s="103" t="e">
        <f>T425-HLOOKUP(V425,Minimas!$C$3:$CD$12,8,FALSE)</f>
        <v>#N/A</v>
      </c>
      <c r="AI425" s="103" t="e">
        <f>T425-HLOOKUP(V425,Minimas!$C$3:$CD$12,9,FALSE)</f>
        <v>#N/A</v>
      </c>
      <c r="AJ425" s="103" t="e">
        <f>T425-HLOOKUP(V425,Minimas!$C$3:$CD$12,10,FALSE)</f>
        <v>#N/A</v>
      </c>
      <c r="AK425" s="104" t="str">
        <f t="shared" si="89"/>
        <v xml:space="preserve"> </v>
      </c>
      <c r="AL425" s="105"/>
      <c r="AM425" s="105" t="str">
        <f t="shared" si="90"/>
        <v xml:space="preserve"> </v>
      </c>
      <c r="AN425" s="105" t="str">
        <f t="shared" si="91"/>
        <v xml:space="preserve"> </v>
      </c>
    </row>
    <row r="426" spans="28:40" x14ac:dyDescent="0.2">
      <c r="AB426" s="103" t="e">
        <f>T426-HLOOKUP(V426,Minimas!$C$3:$CD$12,2,FALSE)</f>
        <v>#N/A</v>
      </c>
      <c r="AC426" s="103" t="e">
        <f>T426-HLOOKUP(V426,Minimas!$C$3:$CD$12,3,FALSE)</f>
        <v>#N/A</v>
      </c>
      <c r="AD426" s="103" t="e">
        <f>T426-HLOOKUP(V426,Minimas!$C$3:$CD$12,4,FALSE)</f>
        <v>#N/A</v>
      </c>
      <c r="AE426" s="103" t="e">
        <f>T426-HLOOKUP(V426,Minimas!$C$3:$CD$12,5,FALSE)</f>
        <v>#N/A</v>
      </c>
      <c r="AF426" s="103" t="e">
        <f>T426-HLOOKUP(V426,Minimas!$C$3:$CD$12,6,FALSE)</f>
        <v>#N/A</v>
      </c>
      <c r="AG426" s="103" t="e">
        <f>T426-HLOOKUP(V426,Minimas!$C$3:$CD$12,7,FALSE)</f>
        <v>#N/A</v>
      </c>
      <c r="AH426" s="103" t="e">
        <f>T426-HLOOKUP(V426,Minimas!$C$3:$CD$12,8,FALSE)</f>
        <v>#N/A</v>
      </c>
      <c r="AI426" s="103" t="e">
        <f>T426-HLOOKUP(V426,Minimas!$C$3:$CD$12,9,FALSE)</f>
        <v>#N/A</v>
      </c>
      <c r="AJ426" s="103" t="e">
        <f>T426-HLOOKUP(V426,Minimas!$C$3:$CD$12,10,FALSE)</f>
        <v>#N/A</v>
      </c>
      <c r="AK426" s="104" t="str">
        <f t="shared" si="89"/>
        <v xml:space="preserve"> </v>
      </c>
      <c r="AL426" s="105"/>
      <c r="AM426" s="105" t="str">
        <f t="shared" si="90"/>
        <v xml:space="preserve"> </v>
      </c>
      <c r="AN426" s="105" t="str">
        <f t="shared" si="91"/>
        <v xml:space="preserve"> </v>
      </c>
    </row>
    <row r="427" spans="28:40" x14ac:dyDescent="0.2">
      <c r="AB427" s="103" t="e">
        <f>T427-HLOOKUP(V427,Minimas!$C$3:$CD$12,2,FALSE)</f>
        <v>#N/A</v>
      </c>
      <c r="AC427" s="103" t="e">
        <f>T427-HLOOKUP(V427,Minimas!$C$3:$CD$12,3,FALSE)</f>
        <v>#N/A</v>
      </c>
      <c r="AD427" s="103" t="e">
        <f>T427-HLOOKUP(V427,Minimas!$C$3:$CD$12,4,FALSE)</f>
        <v>#N/A</v>
      </c>
      <c r="AE427" s="103" t="e">
        <f>T427-HLOOKUP(V427,Minimas!$C$3:$CD$12,5,FALSE)</f>
        <v>#N/A</v>
      </c>
      <c r="AF427" s="103" t="e">
        <f>T427-HLOOKUP(V427,Minimas!$C$3:$CD$12,6,FALSE)</f>
        <v>#N/A</v>
      </c>
      <c r="AG427" s="103" t="e">
        <f>T427-HLOOKUP(V427,Minimas!$C$3:$CD$12,7,FALSE)</f>
        <v>#N/A</v>
      </c>
      <c r="AH427" s="103" t="e">
        <f>T427-HLOOKUP(V427,Minimas!$C$3:$CD$12,8,FALSE)</f>
        <v>#N/A</v>
      </c>
      <c r="AI427" s="103" t="e">
        <f>T427-HLOOKUP(V427,Minimas!$C$3:$CD$12,9,FALSE)</f>
        <v>#N/A</v>
      </c>
      <c r="AJ427" s="103" t="e">
        <f>T427-HLOOKUP(V427,Minimas!$C$3:$CD$12,10,FALSE)</f>
        <v>#N/A</v>
      </c>
      <c r="AK427" s="104" t="str">
        <f t="shared" si="89"/>
        <v xml:space="preserve"> </v>
      </c>
      <c r="AL427" s="105"/>
      <c r="AM427" s="105" t="str">
        <f t="shared" si="90"/>
        <v xml:space="preserve"> </v>
      </c>
      <c r="AN427" s="105" t="str">
        <f t="shared" si="91"/>
        <v xml:space="preserve"> </v>
      </c>
    </row>
    <row r="428" spans="28:40" x14ac:dyDescent="0.2">
      <c r="AB428" s="103" t="e">
        <f>T428-HLOOKUP(V428,Minimas!$C$3:$CD$12,2,FALSE)</f>
        <v>#N/A</v>
      </c>
      <c r="AC428" s="103" t="e">
        <f>T428-HLOOKUP(V428,Minimas!$C$3:$CD$12,3,FALSE)</f>
        <v>#N/A</v>
      </c>
      <c r="AD428" s="103" t="e">
        <f>T428-HLOOKUP(V428,Minimas!$C$3:$CD$12,4,FALSE)</f>
        <v>#N/A</v>
      </c>
      <c r="AE428" s="103" t="e">
        <f>T428-HLOOKUP(V428,Minimas!$C$3:$CD$12,5,FALSE)</f>
        <v>#N/A</v>
      </c>
      <c r="AF428" s="103" t="e">
        <f>T428-HLOOKUP(V428,Minimas!$C$3:$CD$12,6,FALSE)</f>
        <v>#N/A</v>
      </c>
      <c r="AG428" s="103" t="e">
        <f>T428-HLOOKUP(V428,Minimas!$C$3:$CD$12,7,FALSE)</f>
        <v>#N/A</v>
      </c>
      <c r="AH428" s="103" t="e">
        <f>T428-HLOOKUP(V428,Minimas!$C$3:$CD$12,8,FALSE)</f>
        <v>#N/A</v>
      </c>
      <c r="AI428" s="103" t="e">
        <f>T428-HLOOKUP(V428,Minimas!$C$3:$CD$12,9,FALSE)</f>
        <v>#N/A</v>
      </c>
      <c r="AJ428" s="103" t="e">
        <f>T428-HLOOKUP(V428,Minimas!$C$3:$CD$12,10,FALSE)</f>
        <v>#N/A</v>
      </c>
      <c r="AK428" s="104" t="str">
        <f t="shared" si="89"/>
        <v xml:space="preserve"> </v>
      </c>
      <c r="AL428" s="105"/>
      <c r="AM428" s="105" t="str">
        <f t="shared" si="90"/>
        <v xml:space="preserve"> </v>
      </c>
      <c r="AN428" s="105" t="str">
        <f t="shared" si="91"/>
        <v xml:space="preserve"> </v>
      </c>
    </row>
    <row r="429" spans="28:40" x14ac:dyDescent="0.2">
      <c r="AB429" s="103" t="e">
        <f>T429-HLOOKUP(V429,Minimas!$C$3:$CD$12,2,FALSE)</f>
        <v>#N/A</v>
      </c>
      <c r="AC429" s="103" t="e">
        <f>T429-HLOOKUP(V429,Minimas!$C$3:$CD$12,3,FALSE)</f>
        <v>#N/A</v>
      </c>
      <c r="AD429" s="103" t="e">
        <f>T429-HLOOKUP(V429,Minimas!$C$3:$CD$12,4,FALSE)</f>
        <v>#N/A</v>
      </c>
      <c r="AE429" s="103" t="e">
        <f>T429-HLOOKUP(V429,Minimas!$C$3:$CD$12,5,FALSE)</f>
        <v>#N/A</v>
      </c>
      <c r="AF429" s="103" t="e">
        <f>T429-HLOOKUP(V429,Minimas!$C$3:$CD$12,6,FALSE)</f>
        <v>#N/A</v>
      </c>
      <c r="AG429" s="103" t="e">
        <f>T429-HLOOKUP(V429,Minimas!$C$3:$CD$12,7,FALSE)</f>
        <v>#N/A</v>
      </c>
      <c r="AH429" s="103" t="e">
        <f>T429-HLOOKUP(V429,Minimas!$C$3:$CD$12,8,FALSE)</f>
        <v>#N/A</v>
      </c>
      <c r="AI429" s="103" t="e">
        <f>T429-HLOOKUP(V429,Minimas!$C$3:$CD$12,9,FALSE)</f>
        <v>#N/A</v>
      </c>
      <c r="AJ429" s="103" t="e">
        <f>T429-HLOOKUP(V429,Minimas!$C$3:$CD$12,10,FALSE)</f>
        <v>#N/A</v>
      </c>
      <c r="AK429" s="104" t="str">
        <f t="shared" si="89"/>
        <v xml:space="preserve"> </v>
      </c>
      <c r="AL429" s="105"/>
      <c r="AM429" s="105" t="str">
        <f t="shared" si="90"/>
        <v xml:space="preserve"> </v>
      </c>
      <c r="AN429" s="105" t="str">
        <f t="shared" si="91"/>
        <v xml:space="preserve"> </v>
      </c>
    </row>
    <row r="430" spans="28:40" x14ac:dyDescent="0.2">
      <c r="AB430" s="103" t="e">
        <f>T430-HLOOKUP(V430,Minimas!$C$3:$CD$12,2,FALSE)</f>
        <v>#N/A</v>
      </c>
      <c r="AC430" s="103" t="e">
        <f>T430-HLOOKUP(V430,Minimas!$C$3:$CD$12,3,FALSE)</f>
        <v>#N/A</v>
      </c>
      <c r="AD430" s="103" t="e">
        <f>T430-HLOOKUP(V430,Minimas!$C$3:$CD$12,4,FALSE)</f>
        <v>#N/A</v>
      </c>
      <c r="AE430" s="103" t="e">
        <f>T430-HLOOKUP(V430,Minimas!$C$3:$CD$12,5,FALSE)</f>
        <v>#N/A</v>
      </c>
      <c r="AF430" s="103" t="e">
        <f>T430-HLOOKUP(V430,Minimas!$C$3:$CD$12,6,FALSE)</f>
        <v>#N/A</v>
      </c>
      <c r="AG430" s="103" t="e">
        <f>T430-HLOOKUP(V430,Minimas!$C$3:$CD$12,7,FALSE)</f>
        <v>#N/A</v>
      </c>
      <c r="AH430" s="103" t="e">
        <f>T430-HLOOKUP(V430,Minimas!$C$3:$CD$12,8,FALSE)</f>
        <v>#N/A</v>
      </c>
      <c r="AI430" s="103" t="e">
        <f>T430-HLOOKUP(V430,Minimas!$C$3:$CD$12,9,FALSE)</f>
        <v>#N/A</v>
      </c>
      <c r="AJ430" s="103" t="e">
        <f>T430-HLOOKUP(V430,Minimas!$C$3:$CD$12,10,FALSE)</f>
        <v>#N/A</v>
      </c>
      <c r="AK430" s="104" t="str">
        <f t="shared" si="89"/>
        <v xml:space="preserve"> </v>
      </c>
      <c r="AL430" s="105"/>
      <c r="AM430" s="105" t="str">
        <f t="shared" si="90"/>
        <v xml:space="preserve"> </v>
      </c>
      <c r="AN430" s="105" t="str">
        <f t="shared" si="91"/>
        <v xml:space="preserve"> </v>
      </c>
    </row>
    <row r="431" spans="28:40" x14ac:dyDescent="0.2">
      <c r="AB431" s="103" t="e">
        <f>T431-HLOOKUP(V431,Minimas!$C$3:$CD$12,2,FALSE)</f>
        <v>#N/A</v>
      </c>
      <c r="AC431" s="103" t="e">
        <f>T431-HLOOKUP(V431,Minimas!$C$3:$CD$12,3,FALSE)</f>
        <v>#N/A</v>
      </c>
      <c r="AD431" s="103" t="e">
        <f>T431-HLOOKUP(V431,Minimas!$C$3:$CD$12,4,FALSE)</f>
        <v>#N/A</v>
      </c>
      <c r="AE431" s="103" t="e">
        <f>T431-HLOOKUP(V431,Minimas!$C$3:$CD$12,5,FALSE)</f>
        <v>#N/A</v>
      </c>
      <c r="AF431" s="103" t="e">
        <f>T431-HLOOKUP(V431,Minimas!$C$3:$CD$12,6,FALSE)</f>
        <v>#N/A</v>
      </c>
      <c r="AG431" s="103" t="e">
        <f>T431-HLOOKUP(V431,Minimas!$C$3:$CD$12,7,FALSE)</f>
        <v>#N/A</v>
      </c>
      <c r="AH431" s="103" t="e">
        <f>T431-HLOOKUP(V431,Minimas!$C$3:$CD$12,8,FALSE)</f>
        <v>#N/A</v>
      </c>
      <c r="AI431" s="103" t="e">
        <f>T431-HLOOKUP(V431,Minimas!$C$3:$CD$12,9,FALSE)</f>
        <v>#N/A</v>
      </c>
      <c r="AJ431" s="103" t="e">
        <f>T431-HLOOKUP(V431,Minimas!$C$3:$CD$12,10,FALSE)</f>
        <v>#N/A</v>
      </c>
      <c r="AK431" s="104" t="str">
        <f t="shared" si="89"/>
        <v xml:space="preserve"> </v>
      </c>
      <c r="AL431" s="105"/>
      <c r="AM431" s="105" t="str">
        <f t="shared" si="90"/>
        <v xml:space="preserve"> </v>
      </c>
      <c r="AN431" s="105" t="str">
        <f t="shared" si="91"/>
        <v xml:space="preserve"> </v>
      </c>
    </row>
    <row r="432" spans="28:40" x14ac:dyDescent="0.2">
      <c r="AB432" s="103" t="e">
        <f>T432-HLOOKUP(V432,Minimas!$C$3:$CD$12,2,FALSE)</f>
        <v>#N/A</v>
      </c>
      <c r="AC432" s="103" t="e">
        <f>T432-HLOOKUP(V432,Minimas!$C$3:$CD$12,3,FALSE)</f>
        <v>#N/A</v>
      </c>
      <c r="AD432" s="103" t="e">
        <f>T432-HLOOKUP(V432,Minimas!$C$3:$CD$12,4,FALSE)</f>
        <v>#N/A</v>
      </c>
      <c r="AE432" s="103" t="e">
        <f>T432-HLOOKUP(V432,Minimas!$C$3:$CD$12,5,FALSE)</f>
        <v>#N/A</v>
      </c>
      <c r="AF432" s="103" t="e">
        <f>T432-HLOOKUP(V432,Minimas!$C$3:$CD$12,6,FALSE)</f>
        <v>#N/A</v>
      </c>
      <c r="AG432" s="103" t="e">
        <f>T432-HLOOKUP(V432,Minimas!$C$3:$CD$12,7,FALSE)</f>
        <v>#N/A</v>
      </c>
      <c r="AH432" s="103" t="e">
        <f>T432-HLOOKUP(V432,Minimas!$C$3:$CD$12,8,FALSE)</f>
        <v>#N/A</v>
      </c>
      <c r="AI432" s="103" t="e">
        <f>T432-HLOOKUP(V432,Minimas!$C$3:$CD$12,9,FALSE)</f>
        <v>#N/A</v>
      </c>
      <c r="AJ432" s="103" t="e">
        <f>T432-HLOOKUP(V432,Minimas!$C$3:$CD$12,10,FALSE)</f>
        <v>#N/A</v>
      </c>
      <c r="AK432" s="104" t="str">
        <f t="shared" ref="AK432:AK495" si="92">IF(E432=0," ",IF(AJ432&gt;=0,$AJ$5,IF(AI432&gt;=0,$AI$5,IF(AH432&gt;=0,$AH$5,IF(AG432&gt;=0,$AG$5,IF(AF432&gt;=0,$AF$5,IF(AE432&gt;=0,$AE$5,IF(AD432&gt;=0,$AD$5,IF(AC432&gt;=0,$AC$5,$AB$5)))))))))</f>
        <v xml:space="preserve"> </v>
      </c>
      <c r="AL432" s="105"/>
      <c r="AM432" s="105" t="str">
        <f t="shared" ref="AM432:AM495" si="93">IF(AK432="","",AK432)</f>
        <v xml:space="preserve"> </v>
      </c>
      <c r="AN432" s="105" t="str">
        <f t="shared" ref="AN432:AN495" si="94">IF(E432=0," ",IF(AJ432&gt;=0,AJ432,IF(AI432&gt;=0,AI432,IF(AH432&gt;=0,AH432,IF(AG432&gt;=0,AG432,IF(AF432&gt;=0,AF432,IF(AE432&gt;=0,AE432,IF(AD432&gt;=0,AD432,IF(AC432&gt;=0,AC432,AB432)))))))))</f>
        <v xml:space="preserve"> </v>
      </c>
    </row>
    <row r="433" spans="28:40" x14ac:dyDescent="0.2">
      <c r="AB433" s="103" t="e">
        <f>T433-HLOOKUP(V433,Minimas!$C$3:$CD$12,2,FALSE)</f>
        <v>#N/A</v>
      </c>
      <c r="AC433" s="103" t="e">
        <f>T433-HLOOKUP(V433,Minimas!$C$3:$CD$12,3,FALSE)</f>
        <v>#N/A</v>
      </c>
      <c r="AD433" s="103" t="e">
        <f>T433-HLOOKUP(V433,Minimas!$C$3:$CD$12,4,FALSE)</f>
        <v>#N/A</v>
      </c>
      <c r="AE433" s="103" t="e">
        <f>T433-HLOOKUP(V433,Minimas!$C$3:$CD$12,5,FALSE)</f>
        <v>#N/A</v>
      </c>
      <c r="AF433" s="103" t="e">
        <f>T433-HLOOKUP(V433,Minimas!$C$3:$CD$12,6,FALSE)</f>
        <v>#N/A</v>
      </c>
      <c r="AG433" s="103" t="e">
        <f>T433-HLOOKUP(V433,Minimas!$C$3:$CD$12,7,FALSE)</f>
        <v>#N/A</v>
      </c>
      <c r="AH433" s="103" t="e">
        <f>T433-HLOOKUP(V433,Minimas!$C$3:$CD$12,8,FALSE)</f>
        <v>#N/A</v>
      </c>
      <c r="AI433" s="103" t="e">
        <f>T433-HLOOKUP(V433,Minimas!$C$3:$CD$12,9,FALSE)</f>
        <v>#N/A</v>
      </c>
      <c r="AJ433" s="103" t="e">
        <f>T433-HLOOKUP(V433,Minimas!$C$3:$CD$12,10,FALSE)</f>
        <v>#N/A</v>
      </c>
      <c r="AK433" s="104" t="str">
        <f t="shared" si="92"/>
        <v xml:space="preserve"> </v>
      </c>
      <c r="AL433" s="105"/>
      <c r="AM433" s="105" t="str">
        <f t="shared" si="93"/>
        <v xml:space="preserve"> </v>
      </c>
      <c r="AN433" s="105" t="str">
        <f t="shared" si="94"/>
        <v xml:space="preserve"> </v>
      </c>
    </row>
    <row r="434" spans="28:40" x14ac:dyDescent="0.2">
      <c r="AB434" s="103" t="e">
        <f>T434-HLOOKUP(V434,Minimas!$C$3:$CD$12,2,FALSE)</f>
        <v>#N/A</v>
      </c>
      <c r="AC434" s="103" t="e">
        <f>T434-HLOOKUP(V434,Minimas!$C$3:$CD$12,3,FALSE)</f>
        <v>#N/A</v>
      </c>
      <c r="AD434" s="103" t="e">
        <f>T434-HLOOKUP(V434,Minimas!$C$3:$CD$12,4,FALSE)</f>
        <v>#N/A</v>
      </c>
      <c r="AE434" s="103" t="e">
        <f>T434-HLOOKUP(V434,Minimas!$C$3:$CD$12,5,FALSE)</f>
        <v>#N/A</v>
      </c>
      <c r="AF434" s="103" t="e">
        <f>T434-HLOOKUP(V434,Minimas!$C$3:$CD$12,6,FALSE)</f>
        <v>#N/A</v>
      </c>
      <c r="AG434" s="103" t="e">
        <f>T434-HLOOKUP(V434,Minimas!$C$3:$CD$12,7,FALSE)</f>
        <v>#N/A</v>
      </c>
      <c r="AH434" s="103" t="e">
        <f>T434-HLOOKUP(V434,Minimas!$C$3:$CD$12,8,FALSE)</f>
        <v>#N/A</v>
      </c>
      <c r="AI434" s="103" t="e">
        <f>T434-HLOOKUP(V434,Minimas!$C$3:$CD$12,9,FALSE)</f>
        <v>#N/A</v>
      </c>
      <c r="AJ434" s="103" t="e">
        <f>T434-HLOOKUP(V434,Minimas!$C$3:$CD$12,10,FALSE)</f>
        <v>#N/A</v>
      </c>
      <c r="AK434" s="104" t="str">
        <f t="shared" si="92"/>
        <v xml:space="preserve"> </v>
      </c>
      <c r="AL434" s="105"/>
      <c r="AM434" s="105" t="str">
        <f t="shared" si="93"/>
        <v xml:space="preserve"> </v>
      </c>
      <c r="AN434" s="105" t="str">
        <f t="shared" si="94"/>
        <v xml:space="preserve"> </v>
      </c>
    </row>
    <row r="435" spans="28:40" x14ac:dyDescent="0.2">
      <c r="AB435" s="103" t="e">
        <f>T435-HLOOKUP(V435,Minimas!$C$3:$CD$12,2,FALSE)</f>
        <v>#N/A</v>
      </c>
      <c r="AC435" s="103" t="e">
        <f>T435-HLOOKUP(V435,Minimas!$C$3:$CD$12,3,FALSE)</f>
        <v>#N/A</v>
      </c>
      <c r="AD435" s="103" t="e">
        <f>T435-HLOOKUP(V435,Minimas!$C$3:$CD$12,4,FALSE)</f>
        <v>#N/A</v>
      </c>
      <c r="AE435" s="103" t="e">
        <f>T435-HLOOKUP(V435,Minimas!$C$3:$CD$12,5,FALSE)</f>
        <v>#N/A</v>
      </c>
      <c r="AF435" s="103" t="e">
        <f>T435-HLOOKUP(V435,Minimas!$C$3:$CD$12,6,FALSE)</f>
        <v>#N/A</v>
      </c>
      <c r="AG435" s="103" t="e">
        <f>T435-HLOOKUP(V435,Minimas!$C$3:$CD$12,7,FALSE)</f>
        <v>#N/A</v>
      </c>
      <c r="AH435" s="103" t="e">
        <f>T435-HLOOKUP(V435,Minimas!$C$3:$CD$12,8,FALSE)</f>
        <v>#N/A</v>
      </c>
      <c r="AI435" s="103" t="e">
        <f>T435-HLOOKUP(V435,Minimas!$C$3:$CD$12,9,FALSE)</f>
        <v>#N/A</v>
      </c>
      <c r="AJ435" s="103" t="e">
        <f>T435-HLOOKUP(V435,Minimas!$C$3:$CD$12,10,FALSE)</f>
        <v>#N/A</v>
      </c>
      <c r="AK435" s="104" t="str">
        <f t="shared" si="92"/>
        <v xml:space="preserve"> </v>
      </c>
      <c r="AL435" s="105"/>
      <c r="AM435" s="105" t="str">
        <f t="shared" si="93"/>
        <v xml:space="preserve"> </v>
      </c>
      <c r="AN435" s="105" t="str">
        <f t="shared" si="94"/>
        <v xml:space="preserve"> </v>
      </c>
    </row>
    <row r="436" spans="28:40" x14ac:dyDescent="0.2">
      <c r="AB436" s="103" t="e">
        <f>T436-HLOOKUP(V436,Minimas!$C$3:$CD$12,2,FALSE)</f>
        <v>#N/A</v>
      </c>
      <c r="AC436" s="103" t="e">
        <f>T436-HLOOKUP(V436,Minimas!$C$3:$CD$12,3,FALSE)</f>
        <v>#N/A</v>
      </c>
      <c r="AD436" s="103" t="e">
        <f>T436-HLOOKUP(V436,Minimas!$C$3:$CD$12,4,FALSE)</f>
        <v>#N/A</v>
      </c>
      <c r="AE436" s="103" t="e">
        <f>T436-HLOOKUP(V436,Minimas!$C$3:$CD$12,5,FALSE)</f>
        <v>#N/A</v>
      </c>
      <c r="AF436" s="103" t="e">
        <f>T436-HLOOKUP(V436,Minimas!$C$3:$CD$12,6,FALSE)</f>
        <v>#N/A</v>
      </c>
      <c r="AG436" s="103" t="e">
        <f>T436-HLOOKUP(V436,Minimas!$C$3:$CD$12,7,FALSE)</f>
        <v>#N/A</v>
      </c>
      <c r="AH436" s="103" t="e">
        <f>T436-HLOOKUP(V436,Minimas!$C$3:$CD$12,8,FALSE)</f>
        <v>#N/A</v>
      </c>
      <c r="AI436" s="103" t="e">
        <f>T436-HLOOKUP(V436,Minimas!$C$3:$CD$12,9,FALSE)</f>
        <v>#N/A</v>
      </c>
      <c r="AJ436" s="103" t="e">
        <f>T436-HLOOKUP(V436,Minimas!$C$3:$CD$12,10,FALSE)</f>
        <v>#N/A</v>
      </c>
      <c r="AK436" s="104" t="str">
        <f t="shared" si="92"/>
        <v xml:space="preserve"> </v>
      </c>
      <c r="AL436" s="105"/>
      <c r="AM436" s="105" t="str">
        <f t="shared" si="93"/>
        <v xml:space="preserve"> </v>
      </c>
      <c r="AN436" s="105" t="str">
        <f t="shared" si="94"/>
        <v xml:space="preserve"> </v>
      </c>
    </row>
    <row r="437" spans="28:40" x14ac:dyDescent="0.2">
      <c r="AB437" s="103" t="e">
        <f>T437-HLOOKUP(V437,Minimas!$C$3:$CD$12,2,FALSE)</f>
        <v>#N/A</v>
      </c>
      <c r="AC437" s="103" t="e">
        <f>T437-HLOOKUP(V437,Minimas!$C$3:$CD$12,3,FALSE)</f>
        <v>#N/A</v>
      </c>
      <c r="AD437" s="103" t="e">
        <f>T437-HLOOKUP(V437,Minimas!$C$3:$CD$12,4,FALSE)</f>
        <v>#N/A</v>
      </c>
      <c r="AE437" s="103" t="e">
        <f>T437-HLOOKUP(V437,Minimas!$C$3:$CD$12,5,FALSE)</f>
        <v>#N/A</v>
      </c>
      <c r="AF437" s="103" t="e">
        <f>T437-HLOOKUP(V437,Minimas!$C$3:$CD$12,6,FALSE)</f>
        <v>#N/A</v>
      </c>
      <c r="AG437" s="103" t="e">
        <f>T437-HLOOKUP(V437,Minimas!$C$3:$CD$12,7,FALSE)</f>
        <v>#N/A</v>
      </c>
      <c r="AH437" s="103" t="e">
        <f>T437-HLOOKUP(V437,Minimas!$C$3:$CD$12,8,FALSE)</f>
        <v>#N/A</v>
      </c>
      <c r="AI437" s="103" t="e">
        <f>T437-HLOOKUP(V437,Minimas!$C$3:$CD$12,9,FALSE)</f>
        <v>#N/A</v>
      </c>
      <c r="AJ437" s="103" t="e">
        <f>T437-HLOOKUP(V437,Minimas!$C$3:$CD$12,10,FALSE)</f>
        <v>#N/A</v>
      </c>
      <c r="AK437" s="104" t="str">
        <f t="shared" si="92"/>
        <v xml:space="preserve"> </v>
      </c>
      <c r="AL437" s="105"/>
      <c r="AM437" s="105" t="str">
        <f t="shared" si="93"/>
        <v xml:space="preserve"> </v>
      </c>
      <c r="AN437" s="105" t="str">
        <f t="shared" si="94"/>
        <v xml:space="preserve"> </v>
      </c>
    </row>
    <row r="438" spans="28:40" x14ac:dyDescent="0.2">
      <c r="AB438" s="103" t="e">
        <f>T438-HLOOKUP(V438,Minimas!$C$3:$CD$12,2,FALSE)</f>
        <v>#N/A</v>
      </c>
      <c r="AC438" s="103" t="e">
        <f>T438-HLOOKUP(V438,Minimas!$C$3:$CD$12,3,FALSE)</f>
        <v>#N/A</v>
      </c>
      <c r="AD438" s="103" t="e">
        <f>T438-HLOOKUP(V438,Minimas!$C$3:$CD$12,4,FALSE)</f>
        <v>#N/A</v>
      </c>
      <c r="AE438" s="103" t="e">
        <f>T438-HLOOKUP(V438,Minimas!$C$3:$CD$12,5,FALSE)</f>
        <v>#N/A</v>
      </c>
      <c r="AF438" s="103" t="e">
        <f>T438-HLOOKUP(V438,Minimas!$C$3:$CD$12,6,FALSE)</f>
        <v>#N/A</v>
      </c>
      <c r="AG438" s="103" t="e">
        <f>T438-HLOOKUP(V438,Minimas!$C$3:$CD$12,7,FALSE)</f>
        <v>#N/A</v>
      </c>
      <c r="AH438" s="103" t="e">
        <f>T438-HLOOKUP(V438,Minimas!$C$3:$CD$12,8,FALSE)</f>
        <v>#N/A</v>
      </c>
      <c r="AI438" s="103" t="e">
        <f>T438-HLOOKUP(V438,Minimas!$C$3:$CD$12,9,FALSE)</f>
        <v>#N/A</v>
      </c>
      <c r="AJ438" s="103" t="e">
        <f>T438-HLOOKUP(V438,Minimas!$C$3:$CD$12,10,FALSE)</f>
        <v>#N/A</v>
      </c>
      <c r="AK438" s="104" t="str">
        <f t="shared" si="92"/>
        <v xml:space="preserve"> </v>
      </c>
      <c r="AL438" s="105"/>
      <c r="AM438" s="105" t="str">
        <f t="shared" si="93"/>
        <v xml:space="preserve"> </v>
      </c>
      <c r="AN438" s="105" t="str">
        <f t="shared" si="94"/>
        <v xml:space="preserve"> </v>
      </c>
    </row>
    <row r="439" spans="28:40" x14ac:dyDescent="0.2">
      <c r="AB439" s="103" t="e">
        <f>T439-HLOOKUP(V439,Minimas!$C$3:$CD$12,2,FALSE)</f>
        <v>#N/A</v>
      </c>
      <c r="AC439" s="103" t="e">
        <f>T439-HLOOKUP(V439,Minimas!$C$3:$CD$12,3,FALSE)</f>
        <v>#N/A</v>
      </c>
      <c r="AD439" s="103" t="e">
        <f>T439-HLOOKUP(V439,Minimas!$C$3:$CD$12,4,FALSE)</f>
        <v>#N/A</v>
      </c>
      <c r="AE439" s="103" t="e">
        <f>T439-HLOOKUP(V439,Minimas!$C$3:$CD$12,5,FALSE)</f>
        <v>#N/A</v>
      </c>
      <c r="AF439" s="103" t="e">
        <f>T439-HLOOKUP(V439,Minimas!$C$3:$CD$12,6,FALSE)</f>
        <v>#N/A</v>
      </c>
      <c r="AG439" s="103" t="e">
        <f>T439-HLOOKUP(V439,Minimas!$C$3:$CD$12,7,FALSE)</f>
        <v>#N/A</v>
      </c>
      <c r="AH439" s="103" t="e">
        <f>T439-HLOOKUP(V439,Minimas!$C$3:$CD$12,8,FALSE)</f>
        <v>#N/A</v>
      </c>
      <c r="AI439" s="103" t="e">
        <f>T439-HLOOKUP(V439,Minimas!$C$3:$CD$12,9,FALSE)</f>
        <v>#N/A</v>
      </c>
      <c r="AJ439" s="103" t="e">
        <f>T439-HLOOKUP(V439,Minimas!$C$3:$CD$12,10,FALSE)</f>
        <v>#N/A</v>
      </c>
      <c r="AK439" s="104" t="str">
        <f t="shared" si="92"/>
        <v xml:space="preserve"> </v>
      </c>
      <c r="AL439" s="105"/>
      <c r="AM439" s="105" t="str">
        <f t="shared" si="93"/>
        <v xml:space="preserve"> </v>
      </c>
      <c r="AN439" s="105" t="str">
        <f t="shared" si="94"/>
        <v xml:space="preserve"> </v>
      </c>
    </row>
    <row r="440" spans="28:40" x14ac:dyDescent="0.2">
      <c r="AB440" s="103" t="e">
        <f>T440-HLOOKUP(V440,Minimas!$C$3:$CD$12,2,FALSE)</f>
        <v>#N/A</v>
      </c>
      <c r="AC440" s="103" t="e">
        <f>T440-HLOOKUP(V440,Minimas!$C$3:$CD$12,3,FALSE)</f>
        <v>#N/A</v>
      </c>
      <c r="AD440" s="103" t="e">
        <f>T440-HLOOKUP(V440,Minimas!$C$3:$CD$12,4,FALSE)</f>
        <v>#N/A</v>
      </c>
      <c r="AE440" s="103" t="e">
        <f>T440-HLOOKUP(V440,Minimas!$C$3:$CD$12,5,FALSE)</f>
        <v>#N/A</v>
      </c>
      <c r="AF440" s="103" t="e">
        <f>T440-HLOOKUP(V440,Minimas!$C$3:$CD$12,6,FALSE)</f>
        <v>#N/A</v>
      </c>
      <c r="AG440" s="103" t="e">
        <f>T440-HLOOKUP(V440,Minimas!$C$3:$CD$12,7,FALSE)</f>
        <v>#N/A</v>
      </c>
      <c r="AH440" s="103" t="e">
        <f>T440-HLOOKUP(V440,Minimas!$C$3:$CD$12,8,FALSE)</f>
        <v>#N/A</v>
      </c>
      <c r="AI440" s="103" t="e">
        <f>T440-HLOOKUP(V440,Minimas!$C$3:$CD$12,9,FALSE)</f>
        <v>#N/A</v>
      </c>
      <c r="AJ440" s="103" t="e">
        <f>T440-HLOOKUP(V440,Minimas!$C$3:$CD$12,10,FALSE)</f>
        <v>#N/A</v>
      </c>
      <c r="AK440" s="104" t="str">
        <f t="shared" si="92"/>
        <v xml:space="preserve"> </v>
      </c>
      <c r="AL440" s="105"/>
      <c r="AM440" s="105" t="str">
        <f t="shared" si="93"/>
        <v xml:space="preserve"> </v>
      </c>
      <c r="AN440" s="105" t="str">
        <f t="shared" si="94"/>
        <v xml:space="preserve"> </v>
      </c>
    </row>
    <row r="441" spans="28:40" x14ac:dyDescent="0.2">
      <c r="AB441" s="103" t="e">
        <f>T441-HLOOKUP(V441,Minimas!$C$3:$CD$12,2,FALSE)</f>
        <v>#N/A</v>
      </c>
      <c r="AC441" s="103" t="e">
        <f>T441-HLOOKUP(V441,Minimas!$C$3:$CD$12,3,FALSE)</f>
        <v>#N/A</v>
      </c>
      <c r="AD441" s="103" t="e">
        <f>T441-HLOOKUP(V441,Minimas!$C$3:$CD$12,4,FALSE)</f>
        <v>#N/A</v>
      </c>
      <c r="AE441" s="103" t="e">
        <f>T441-HLOOKUP(V441,Minimas!$C$3:$CD$12,5,FALSE)</f>
        <v>#N/A</v>
      </c>
      <c r="AF441" s="103" t="e">
        <f>T441-HLOOKUP(V441,Minimas!$C$3:$CD$12,6,FALSE)</f>
        <v>#N/A</v>
      </c>
      <c r="AG441" s="103" t="e">
        <f>T441-HLOOKUP(V441,Minimas!$C$3:$CD$12,7,FALSE)</f>
        <v>#N/A</v>
      </c>
      <c r="AH441" s="103" t="e">
        <f>T441-HLOOKUP(V441,Minimas!$C$3:$CD$12,8,FALSE)</f>
        <v>#N/A</v>
      </c>
      <c r="AI441" s="103" t="e">
        <f>T441-HLOOKUP(V441,Minimas!$C$3:$CD$12,9,FALSE)</f>
        <v>#N/A</v>
      </c>
      <c r="AJ441" s="103" t="e">
        <f>T441-HLOOKUP(V441,Minimas!$C$3:$CD$12,10,FALSE)</f>
        <v>#N/A</v>
      </c>
      <c r="AK441" s="104" t="str">
        <f t="shared" si="92"/>
        <v xml:space="preserve"> </v>
      </c>
      <c r="AL441" s="105"/>
      <c r="AM441" s="105" t="str">
        <f t="shared" si="93"/>
        <v xml:space="preserve"> </v>
      </c>
      <c r="AN441" s="105" t="str">
        <f t="shared" si="94"/>
        <v xml:space="preserve"> </v>
      </c>
    </row>
    <row r="442" spans="28:40" x14ac:dyDescent="0.2">
      <c r="AB442" s="103" t="e">
        <f>T442-HLOOKUP(V442,Minimas!$C$3:$CD$12,2,FALSE)</f>
        <v>#N/A</v>
      </c>
      <c r="AC442" s="103" t="e">
        <f>T442-HLOOKUP(V442,Minimas!$C$3:$CD$12,3,FALSE)</f>
        <v>#N/A</v>
      </c>
      <c r="AD442" s="103" t="e">
        <f>T442-HLOOKUP(V442,Minimas!$C$3:$CD$12,4,FALSE)</f>
        <v>#N/A</v>
      </c>
      <c r="AE442" s="103" t="e">
        <f>T442-HLOOKUP(V442,Minimas!$C$3:$CD$12,5,FALSE)</f>
        <v>#N/A</v>
      </c>
      <c r="AF442" s="103" t="e">
        <f>T442-HLOOKUP(V442,Minimas!$C$3:$CD$12,6,FALSE)</f>
        <v>#N/A</v>
      </c>
      <c r="AG442" s="103" t="e">
        <f>T442-HLOOKUP(V442,Minimas!$C$3:$CD$12,7,FALSE)</f>
        <v>#N/A</v>
      </c>
      <c r="AH442" s="103" t="e">
        <f>T442-HLOOKUP(V442,Minimas!$C$3:$CD$12,8,FALSE)</f>
        <v>#N/A</v>
      </c>
      <c r="AI442" s="103" t="e">
        <f>T442-HLOOKUP(V442,Minimas!$C$3:$CD$12,9,FALSE)</f>
        <v>#N/A</v>
      </c>
      <c r="AJ442" s="103" t="e">
        <f>T442-HLOOKUP(V442,Minimas!$C$3:$CD$12,10,FALSE)</f>
        <v>#N/A</v>
      </c>
      <c r="AK442" s="104" t="str">
        <f t="shared" si="92"/>
        <v xml:space="preserve"> </v>
      </c>
      <c r="AL442" s="105"/>
      <c r="AM442" s="105" t="str">
        <f t="shared" si="93"/>
        <v xml:space="preserve"> </v>
      </c>
      <c r="AN442" s="105" t="str">
        <f t="shared" si="94"/>
        <v xml:space="preserve"> </v>
      </c>
    </row>
    <row r="443" spans="28:40" x14ac:dyDescent="0.2">
      <c r="AB443" s="103" t="e">
        <f>T443-HLOOKUP(V443,Minimas!$C$3:$CD$12,2,FALSE)</f>
        <v>#N/A</v>
      </c>
      <c r="AC443" s="103" t="e">
        <f>T443-HLOOKUP(V443,Minimas!$C$3:$CD$12,3,FALSE)</f>
        <v>#N/A</v>
      </c>
      <c r="AD443" s="103" t="e">
        <f>T443-HLOOKUP(V443,Minimas!$C$3:$CD$12,4,FALSE)</f>
        <v>#N/A</v>
      </c>
      <c r="AE443" s="103" t="e">
        <f>T443-HLOOKUP(V443,Minimas!$C$3:$CD$12,5,FALSE)</f>
        <v>#N/A</v>
      </c>
      <c r="AF443" s="103" t="e">
        <f>T443-HLOOKUP(V443,Minimas!$C$3:$CD$12,6,FALSE)</f>
        <v>#N/A</v>
      </c>
      <c r="AG443" s="103" t="e">
        <f>T443-HLOOKUP(V443,Minimas!$C$3:$CD$12,7,FALSE)</f>
        <v>#N/A</v>
      </c>
      <c r="AH443" s="103" t="e">
        <f>T443-HLOOKUP(V443,Minimas!$C$3:$CD$12,8,FALSE)</f>
        <v>#N/A</v>
      </c>
      <c r="AI443" s="103" t="e">
        <f>T443-HLOOKUP(V443,Minimas!$C$3:$CD$12,9,FALSE)</f>
        <v>#N/A</v>
      </c>
      <c r="AJ443" s="103" t="e">
        <f>T443-HLOOKUP(V443,Minimas!$C$3:$CD$12,10,FALSE)</f>
        <v>#N/A</v>
      </c>
      <c r="AK443" s="104" t="str">
        <f t="shared" si="92"/>
        <v xml:space="preserve"> </v>
      </c>
      <c r="AL443" s="105"/>
      <c r="AM443" s="105" t="str">
        <f t="shared" si="93"/>
        <v xml:space="preserve"> </v>
      </c>
      <c r="AN443" s="105" t="str">
        <f t="shared" si="94"/>
        <v xml:space="preserve"> </v>
      </c>
    </row>
    <row r="444" spans="28:40" x14ac:dyDescent="0.2">
      <c r="AB444" s="103" t="e">
        <f>T444-HLOOKUP(V444,Minimas!$C$3:$CD$12,2,FALSE)</f>
        <v>#N/A</v>
      </c>
      <c r="AC444" s="103" t="e">
        <f>T444-HLOOKUP(V444,Minimas!$C$3:$CD$12,3,FALSE)</f>
        <v>#N/A</v>
      </c>
      <c r="AD444" s="103" t="e">
        <f>T444-HLOOKUP(V444,Minimas!$C$3:$CD$12,4,FALSE)</f>
        <v>#N/A</v>
      </c>
      <c r="AE444" s="103" t="e">
        <f>T444-HLOOKUP(V444,Minimas!$C$3:$CD$12,5,FALSE)</f>
        <v>#N/A</v>
      </c>
      <c r="AF444" s="103" t="e">
        <f>T444-HLOOKUP(V444,Minimas!$C$3:$CD$12,6,FALSE)</f>
        <v>#N/A</v>
      </c>
      <c r="AG444" s="103" t="e">
        <f>T444-HLOOKUP(V444,Minimas!$C$3:$CD$12,7,FALSE)</f>
        <v>#N/A</v>
      </c>
      <c r="AH444" s="103" t="e">
        <f>T444-HLOOKUP(V444,Minimas!$C$3:$CD$12,8,FALSE)</f>
        <v>#N/A</v>
      </c>
      <c r="AI444" s="103" t="e">
        <f>T444-HLOOKUP(V444,Minimas!$C$3:$CD$12,9,FALSE)</f>
        <v>#N/A</v>
      </c>
      <c r="AJ444" s="103" t="e">
        <f>T444-HLOOKUP(V444,Minimas!$C$3:$CD$12,10,FALSE)</f>
        <v>#N/A</v>
      </c>
      <c r="AK444" s="104" t="str">
        <f t="shared" si="92"/>
        <v xml:space="preserve"> </v>
      </c>
      <c r="AL444" s="105"/>
      <c r="AM444" s="105" t="str">
        <f t="shared" si="93"/>
        <v xml:space="preserve"> </v>
      </c>
      <c r="AN444" s="105" t="str">
        <f t="shared" si="94"/>
        <v xml:space="preserve"> </v>
      </c>
    </row>
    <row r="445" spans="28:40" x14ac:dyDescent="0.2">
      <c r="AB445" s="103" t="e">
        <f>T445-HLOOKUP(V445,Minimas!$C$3:$CD$12,2,FALSE)</f>
        <v>#N/A</v>
      </c>
      <c r="AC445" s="103" t="e">
        <f>T445-HLOOKUP(V445,Minimas!$C$3:$CD$12,3,FALSE)</f>
        <v>#N/A</v>
      </c>
      <c r="AD445" s="103" t="e">
        <f>T445-HLOOKUP(V445,Minimas!$C$3:$CD$12,4,FALSE)</f>
        <v>#N/A</v>
      </c>
      <c r="AE445" s="103" t="e">
        <f>T445-HLOOKUP(V445,Minimas!$C$3:$CD$12,5,FALSE)</f>
        <v>#N/A</v>
      </c>
      <c r="AF445" s="103" t="e">
        <f>T445-HLOOKUP(V445,Minimas!$C$3:$CD$12,6,FALSE)</f>
        <v>#N/A</v>
      </c>
      <c r="AG445" s="103" t="e">
        <f>T445-HLOOKUP(V445,Minimas!$C$3:$CD$12,7,FALSE)</f>
        <v>#N/A</v>
      </c>
      <c r="AH445" s="103" t="e">
        <f>T445-HLOOKUP(V445,Minimas!$C$3:$CD$12,8,FALSE)</f>
        <v>#N/A</v>
      </c>
      <c r="AI445" s="103" t="e">
        <f>T445-HLOOKUP(V445,Minimas!$C$3:$CD$12,9,FALSE)</f>
        <v>#N/A</v>
      </c>
      <c r="AJ445" s="103" t="e">
        <f>T445-HLOOKUP(V445,Minimas!$C$3:$CD$12,10,FALSE)</f>
        <v>#N/A</v>
      </c>
      <c r="AK445" s="104" t="str">
        <f t="shared" si="92"/>
        <v xml:space="preserve"> </v>
      </c>
      <c r="AL445" s="105"/>
      <c r="AM445" s="105" t="str">
        <f t="shared" si="93"/>
        <v xml:space="preserve"> </v>
      </c>
      <c r="AN445" s="105" t="str">
        <f t="shared" si="94"/>
        <v xml:space="preserve"> </v>
      </c>
    </row>
    <row r="446" spans="28:40" x14ac:dyDescent="0.2">
      <c r="AB446" s="103" t="e">
        <f>T446-HLOOKUP(V446,Minimas!$C$3:$CD$12,2,FALSE)</f>
        <v>#N/A</v>
      </c>
      <c r="AC446" s="103" t="e">
        <f>T446-HLOOKUP(V446,Minimas!$C$3:$CD$12,3,FALSE)</f>
        <v>#N/A</v>
      </c>
      <c r="AD446" s="103" t="e">
        <f>T446-HLOOKUP(V446,Minimas!$C$3:$CD$12,4,FALSE)</f>
        <v>#N/A</v>
      </c>
      <c r="AE446" s="103" t="e">
        <f>T446-HLOOKUP(V446,Minimas!$C$3:$CD$12,5,FALSE)</f>
        <v>#N/A</v>
      </c>
      <c r="AF446" s="103" t="e">
        <f>T446-HLOOKUP(V446,Minimas!$C$3:$CD$12,6,FALSE)</f>
        <v>#N/A</v>
      </c>
      <c r="AG446" s="103" t="e">
        <f>T446-HLOOKUP(V446,Minimas!$C$3:$CD$12,7,FALSE)</f>
        <v>#N/A</v>
      </c>
      <c r="AH446" s="103" t="e">
        <f>T446-HLOOKUP(V446,Minimas!$C$3:$CD$12,8,FALSE)</f>
        <v>#N/A</v>
      </c>
      <c r="AI446" s="103" t="e">
        <f>T446-HLOOKUP(V446,Minimas!$C$3:$CD$12,9,FALSE)</f>
        <v>#N/A</v>
      </c>
      <c r="AJ446" s="103" t="e">
        <f>T446-HLOOKUP(V446,Minimas!$C$3:$CD$12,10,FALSE)</f>
        <v>#N/A</v>
      </c>
      <c r="AK446" s="104" t="str">
        <f t="shared" si="92"/>
        <v xml:space="preserve"> </v>
      </c>
      <c r="AL446" s="105"/>
      <c r="AM446" s="105" t="str">
        <f t="shared" si="93"/>
        <v xml:space="preserve"> </v>
      </c>
      <c r="AN446" s="105" t="str">
        <f t="shared" si="94"/>
        <v xml:space="preserve"> </v>
      </c>
    </row>
    <row r="447" spans="28:40" x14ac:dyDescent="0.2">
      <c r="AB447" s="103" t="e">
        <f>T447-HLOOKUP(V447,Minimas!$C$3:$CD$12,2,FALSE)</f>
        <v>#N/A</v>
      </c>
      <c r="AC447" s="103" t="e">
        <f>T447-HLOOKUP(V447,Minimas!$C$3:$CD$12,3,FALSE)</f>
        <v>#N/A</v>
      </c>
      <c r="AD447" s="103" t="e">
        <f>T447-HLOOKUP(V447,Minimas!$C$3:$CD$12,4,FALSE)</f>
        <v>#N/A</v>
      </c>
      <c r="AE447" s="103" t="e">
        <f>T447-HLOOKUP(V447,Minimas!$C$3:$CD$12,5,FALSE)</f>
        <v>#N/A</v>
      </c>
      <c r="AF447" s="103" t="e">
        <f>T447-HLOOKUP(V447,Minimas!$C$3:$CD$12,6,FALSE)</f>
        <v>#N/A</v>
      </c>
      <c r="AG447" s="103" t="e">
        <f>T447-HLOOKUP(V447,Minimas!$C$3:$CD$12,7,FALSE)</f>
        <v>#N/A</v>
      </c>
      <c r="AH447" s="103" t="e">
        <f>T447-HLOOKUP(V447,Minimas!$C$3:$CD$12,8,FALSE)</f>
        <v>#N/A</v>
      </c>
      <c r="AI447" s="103" t="e">
        <f>T447-HLOOKUP(V447,Minimas!$C$3:$CD$12,9,FALSE)</f>
        <v>#N/A</v>
      </c>
      <c r="AJ447" s="103" t="e">
        <f>T447-HLOOKUP(V447,Minimas!$C$3:$CD$12,10,FALSE)</f>
        <v>#N/A</v>
      </c>
      <c r="AK447" s="104" t="str">
        <f t="shared" si="92"/>
        <v xml:space="preserve"> </v>
      </c>
      <c r="AL447" s="105"/>
      <c r="AM447" s="105" t="str">
        <f t="shared" si="93"/>
        <v xml:space="preserve"> </v>
      </c>
      <c r="AN447" s="105" t="str">
        <f t="shared" si="94"/>
        <v xml:space="preserve"> </v>
      </c>
    </row>
    <row r="448" spans="28:40" x14ac:dyDescent="0.2">
      <c r="AB448" s="103" t="e">
        <f>T448-HLOOKUP(V448,Minimas!$C$3:$CD$12,2,FALSE)</f>
        <v>#N/A</v>
      </c>
      <c r="AC448" s="103" t="e">
        <f>T448-HLOOKUP(V448,Minimas!$C$3:$CD$12,3,FALSE)</f>
        <v>#N/A</v>
      </c>
      <c r="AD448" s="103" t="e">
        <f>T448-HLOOKUP(V448,Minimas!$C$3:$CD$12,4,FALSE)</f>
        <v>#N/A</v>
      </c>
      <c r="AE448" s="103" t="e">
        <f>T448-HLOOKUP(V448,Minimas!$C$3:$CD$12,5,FALSE)</f>
        <v>#N/A</v>
      </c>
      <c r="AF448" s="103" t="e">
        <f>T448-HLOOKUP(V448,Minimas!$C$3:$CD$12,6,FALSE)</f>
        <v>#N/A</v>
      </c>
      <c r="AG448" s="103" t="e">
        <f>T448-HLOOKUP(V448,Minimas!$C$3:$CD$12,7,FALSE)</f>
        <v>#N/A</v>
      </c>
      <c r="AH448" s="103" t="e">
        <f>T448-HLOOKUP(V448,Minimas!$C$3:$CD$12,8,FALSE)</f>
        <v>#N/A</v>
      </c>
      <c r="AI448" s="103" t="e">
        <f>T448-HLOOKUP(V448,Minimas!$C$3:$CD$12,9,FALSE)</f>
        <v>#N/A</v>
      </c>
      <c r="AJ448" s="103" t="e">
        <f>T448-HLOOKUP(V448,Minimas!$C$3:$CD$12,10,FALSE)</f>
        <v>#N/A</v>
      </c>
      <c r="AK448" s="104" t="str">
        <f t="shared" si="92"/>
        <v xml:space="preserve"> </v>
      </c>
      <c r="AL448" s="105"/>
      <c r="AM448" s="105" t="str">
        <f t="shared" si="93"/>
        <v xml:space="preserve"> </v>
      </c>
      <c r="AN448" s="105" t="str">
        <f t="shared" si="94"/>
        <v xml:space="preserve"> </v>
      </c>
    </row>
    <row r="449" spans="28:40" x14ac:dyDescent="0.2">
      <c r="AB449" s="103" t="e">
        <f>T449-HLOOKUP(V449,Minimas!$C$3:$CD$12,2,FALSE)</f>
        <v>#N/A</v>
      </c>
      <c r="AC449" s="103" t="e">
        <f>T449-HLOOKUP(V449,Minimas!$C$3:$CD$12,3,FALSE)</f>
        <v>#N/A</v>
      </c>
      <c r="AD449" s="103" t="e">
        <f>T449-HLOOKUP(V449,Minimas!$C$3:$CD$12,4,FALSE)</f>
        <v>#N/A</v>
      </c>
      <c r="AE449" s="103" t="e">
        <f>T449-HLOOKUP(V449,Minimas!$C$3:$CD$12,5,FALSE)</f>
        <v>#N/A</v>
      </c>
      <c r="AF449" s="103" t="e">
        <f>T449-HLOOKUP(V449,Minimas!$C$3:$CD$12,6,FALSE)</f>
        <v>#N/A</v>
      </c>
      <c r="AG449" s="103" t="e">
        <f>T449-HLOOKUP(V449,Minimas!$C$3:$CD$12,7,FALSE)</f>
        <v>#N/A</v>
      </c>
      <c r="AH449" s="103" t="e">
        <f>T449-HLOOKUP(V449,Minimas!$C$3:$CD$12,8,FALSE)</f>
        <v>#N/A</v>
      </c>
      <c r="AI449" s="103" t="e">
        <f>T449-HLOOKUP(V449,Minimas!$C$3:$CD$12,9,FALSE)</f>
        <v>#N/A</v>
      </c>
      <c r="AJ449" s="103" t="e">
        <f>T449-HLOOKUP(V449,Minimas!$C$3:$CD$12,10,FALSE)</f>
        <v>#N/A</v>
      </c>
      <c r="AK449" s="104" t="str">
        <f t="shared" si="92"/>
        <v xml:space="preserve"> </v>
      </c>
      <c r="AL449" s="105"/>
      <c r="AM449" s="105" t="str">
        <f t="shared" si="93"/>
        <v xml:space="preserve"> </v>
      </c>
      <c r="AN449" s="105" t="str">
        <f t="shared" si="94"/>
        <v xml:space="preserve"> </v>
      </c>
    </row>
    <row r="450" spans="28:40" x14ac:dyDescent="0.2">
      <c r="AB450" s="103" t="e">
        <f>T450-HLOOKUP(V450,Minimas!$C$3:$CD$12,2,FALSE)</f>
        <v>#N/A</v>
      </c>
      <c r="AC450" s="103" t="e">
        <f>T450-HLOOKUP(V450,Minimas!$C$3:$CD$12,3,FALSE)</f>
        <v>#N/A</v>
      </c>
      <c r="AD450" s="103" t="e">
        <f>T450-HLOOKUP(V450,Minimas!$C$3:$CD$12,4,FALSE)</f>
        <v>#N/A</v>
      </c>
      <c r="AE450" s="103" t="e">
        <f>T450-HLOOKUP(V450,Minimas!$C$3:$CD$12,5,FALSE)</f>
        <v>#N/A</v>
      </c>
      <c r="AF450" s="103" t="e">
        <f>T450-HLOOKUP(V450,Minimas!$C$3:$CD$12,6,FALSE)</f>
        <v>#N/A</v>
      </c>
      <c r="AG450" s="103" t="e">
        <f>T450-HLOOKUP(V450,Minimas!$C$3:$CD$12,7,FALSE)</f>
        <v>#N/A</v>
      </c>
      <c r="AH450" s="103" t="e">
        <f>T450-HLOOKUP(V450,Minimas!$C$3:$CD$12,8,FALSE)</f>
        <v>#N/A</v>
      </c>
      <c r="AI450" s="103" t="e">
        <f>T450-HLOOKUP(V450,Minimas!$C$3:$CD$12,9,FALSE)</f>
        <v>#N/A</v>
      </c>
      <c r="AJ450" s="103" t="e">
        <f>T450-HLOOKUP(V450,Minimas!$C$3:$CD$12,10,FALSE)</f>
        <v>#N/A</v>
      </c>
      <c r="AK450" s="104" t="str">
        <f t="shared" si="92"/>
        <v xml:space="preserve"> </v>
      </c>
      <c r="AL450" s="105"/>
      <c r="AM450" s="105" t="str">
        <f t="shared" si="93"/>
        <v xml:space="preserve"> </v>
      </c>
      <c r="AN450" s="105" t="str">
        <f t="shared" si="94"/>
        <v xml:space="preserve"> </v>
      </c>
    </row>
    <row r="451" spans="28:40" x14ac:dyDescent="0.2">
      <c r="AB451" s="103" t="e">
        <f>T451-HLOOKUP(V451,Minimas!$C$3:$CD$12,2,FALSE)</f>
        <v>#N/A</v>
      </c>
      <c r="AC451" s="103" t="e">
        <f>T451-HLOOKUP(V451,Minimas!$C$3:$CD$12,3,FALSE)</f>
        <v>#N/A</v>
      </c>
      <c r="AD451" s="103" t="e">
        <f>T451-HLOOKUP(V451,Minimas!$C$3:$CD$12,4,FALSE)</f>
        <v>#N/A</v>
      </c>
      <c r="AE451" s="103" t="e">
        <f>T451-HLOOKUP(V451,Minimas!$C$3:$CD$12,5,FALSE)</f>
        <v>#N/A</v>
      </c>
      <c r="AF451" s="103" t="e">
        <f>T451-HLOOKUP(V451,Minimas!$C$3:$CD$12,6,FALSE)</f>
        <v>#N/A</v>
      </c>
      <c r="AG451" s="103" t="e">
        <f>T451-HLOOKUP(V451,Minimas!$C$3:$CD$12,7,FALSE)</f>
        <v>#N/A</v>
      </c>
      <c r="AH451" s="103" t="e">
        <f>T451-HLOOKUP(V451,Minimas!$C$3:$CD$12,8,FALSE)</f>
        <v>#N/A</v>
      </c>
      <c r="AI451" s="103" t="e">
        <f>T451-HLOOKUP(V451,Minimas!$C$3:$CD$12,9,FALSE)</f>
        <v>#N/A</v>
      </c>
      <c r="AJ451" s="103" t="e">
        <f>T451-HLOOKUP(V451,Minimas!$C$3:$CD$12,10,FALSE)</f>
        <v>#N/A</v>
      </c>
      <c r="AK451" s="104" t="str">
        <f t="shared" si="92"/>
        <v xml:space="preserve"> </v>
      </c>
      <c r="AL451" s="105"/>
      <c r="AM451" s="105" t="str">
        <f t="shared" si="93"/>
        <v xml:space="preserve"> </v>
      </c>
      <c r="AN451" s="105" t="str">
        <f t="shared" si="94"/>
        <v xml:space="preserve"> </v>
      </c>
    </row>
    <row r="452" spans="28:40" x14ac:dyDescent="0.2">
      <c r="AB452" s="103" t="e">
        <f>T452-HLOOKUP(V452,Minimas!$C$3:$CD$12,2,FALSE)</f>
        <v>#N/A</v>
      </c>
      <c r="AC452" s="103" t="e">
        <f>T452-HLOOKUP(V452,Minimas!$C$3:$CD$12,3,FALSE)</f>
        <v>#N/A</v>
      </c>
      <c r="AD452" s="103" t="e">
        <f>T452-HLOOKUP(V452,Minimas!$C$3:$CD$12,4,FALSE)</f>
        <v>#N/A</v>
      </c>
      <c r="AE452" s="103" t="e">
        <f>T452-HLOOKUP(V452,Minimas!$C$3:$CD$12,5,FALSE)</f>
        <v>#N/A</v>
      </c>
      <c r="AF452" s="103" t="e">
        <f>T452-HLOOKUP(V452,Minimas!$C$3:$CD$12,6,FALSE)</f>
        <v>#N/A</v>
      </c>
      <c r="AG452" s="103" t="e">
        <f>T452-HLOOKUP(V452,Minimas!$C$3:$CD$12,7,FALSE)</f>
        <v>#N/A</v>
      </c>
      <c r="AH452" s="103" t="e">
        <f>T452-HLOOKUP(V452,Minimas!$C$3:$CD$12,8,FALSE)</f>
        <v>#N/A</v>
      </c>
      <c r="AI452" s="103" t="e">
        <f>T452-HLOOKUP(V452,Minimas!$C$3:$CD$12,9,FALSE)</f>
        <v>#N/A</v>
      </c>
      <c r="AJ452" s="103" t="e">
        <f>T452-HLOOKUP(V452,Minimas!$C$3:$CD$12,10,FALSE)</f>
        <v>#N/A</v>
      </c>
      <c r="AK452" s="104" t="str">
        <f t="shared" si="92"/>
        <v xml:space="preserve"> </v>
      </c>
      <c r="AL452" s="105"/>
      <c r="AM452" s="105" t="str">
        <f t="shared" si="93"/>
        <v xml:space="preserve"> </v>
      </c>
      <c r="AN452" s="105" t="str">
        <f t="shared" si="94"/>
        <v xml:space="preserve"> </v>
      </c>
    </row>
    <row r="453" spans="28:40" x14ac:dyDescent="0.2">
      <c r="AB453" s="103" t="e">
        <f>T453-HLOOKUP(V453,Minimas!$C$3:$CD$12,2,FALSE)</f>
        <v>#N/A</v>
      </c>
      <c r="AC453" s="103" t="e">
        <f>T453-HLOOKUP(V453,Minimas!$C$3:$CD$12,3,FALSE)</f>
        <v>#N/A</v>
      </c>
      <c r="AD453" s="103" t="e">
        <f>T453-HLOOKUP(V453,Minimas!$C$3:$CD$12,4,FALSE)</f>
        <v>#N/A</v>
      </c>
      <c r="AE453" s="103" t="e">
        <f>T453-HLOOKUP(V453,Minimas!$C$3:$CD$12,5,FALSE)</f>
        <v>#N/A</v>
      </c>
      <c r="AF453" s="103" t="e">
        <f>T453-HLOOKUP(V453,Minimas!$C$3:$CD$12,6,FALSE)</f>
        <v>#N/A</v>
      </c>
      <c r="AG453" s="103" t="e">
        <f>T453-HLOOKUP(V453,Minimas!$C$3:$CD$12,7,FALSE)</f>
        <v>#N/A</v>
      </c>
      <c r="AH453" s="103" t="e">
        <f>T453-HLOOKUP(V453,Minimas!$C$3:$CD$12,8,FALSE)</f>
        <v>#N/A</v>
      </c>
      <c r="AI453" s="103" t="e">
        <f>T453-HLOOKUP(V453,Minimas!$C$3:$CD$12,9,FALSE)</f>
        <v>#N/A</v>
      </c>
      <c r="AJ453" s="103" t="e">
        <f>T453-HLOOKUP(V453,Minimas!$C$3:$CD$12,10,FALSE)</f>
        <v>#N/A</v>
      </c>
      <c r="AK453" s="104" t="str">
        <f t="shared" si="92"/>
        <v xml:space="preserve"> </v>
      </c>
      <c r="AL453" s="105"/>
      <c r="AM453" s="105" t="str">
        <f t="shared" si="93"/>
        <v xml:space="preserve"> </v>
      </c>
      <c r="AN453" s="105" t="str">
        <f t="shared" si="94"/>
        <v xml:space="preserve"> </v>
      </c>
    </row>
    <row r="454" spans="28:40" x14ac:dyDescent="0.2">
      <c r="AB454" s="103" t="e">
        <f>T454-HLOOKUP(V454,Minimas!$C$3:$CD$12,2,FALSE)</f>
        <v>#N/A</v>
      </c>
      <c r="AC454" s="103" t="e">
        <f>T454-HLOOKUP(V454,Minimas!$C$3:$CD$12,3,FALSE)</f>
        <v>#N/A</v>
      </c>
      <c r="AD454" s="103" t="e">
        <f>T454-HLOOKUP(V454,Minimas!$C$3:$CD$12,4,FALSE)</f>
        <v>#N/A</v>
      </c>
      <c r="AE454" s="103" t="e">
        <f>T454-HLOOKUP(V454,Minimas!$C$3:$CD$12,5,FALSE)</f>
        <v>#N/A</v>
      </c>
      <c r="AF454" s="103" t="e">
        <f>T454-HLOOKUP(V454,Minimas!$C$3:$CD$12,6,FALSE)</f>
        <v>#N/A</v>
      </c>
      <c r="AG454" s="103" t="e">
        <f>T454-HLOOKUP(V454,Minimas!$C$3:$CD$12,7,FALSE)</f>
        <v>#N/A</v>
      </c>
      <c r="AH454" s="103" t="e">
        <f>T454-HLOOKUP(V454,Minimas!$C$3:$CD$12,8,FALSE)</f>
        <v>#N/A</v>
      </c>
      <c r="AI454" s="103" t="e">
        <f>T454-HLOOKUP(V454,Minimas!$C$3:$CD$12,9,FALSE)</f>
        <v>#N/A</v>
      </c>
      <c r="AJ454" s="103" t="e">
        <f>T454-HLOOKUP(V454,Minimas!$C$3:$CD$12,10,FALSE)</f>
        <v>#N/A</v>
      </c>
      <c r="AK454" s="104" t="str">
        <f t="shared" si="92"/>
        <v xml:space="preserve"> </v>
      </c>
      <c r="AL454" s="105"/>
      <c r="AM454" s="105" t="str">
        <f t="shared" si="93"/>
        <v xml:space="preserve"> </v>
      </c>
      <c r="AN454" s="105" t="str">
        <f t="shared" si="94"/>
        <v xml:space="preserve"> </v>
      </c>
    </row>
    <row r="455" spans="28:40" x14ac:dyDescent="0.2">
      <c r="AB455" s="103" t="e">
        <f>T455-HLOOKUP(V455,Minimas!$C$3:$CD$12,2,FALSE)</f>
        <v>#N/A</v>
      </c>
      <c r="AC455" s="103" t="e">
        <f>T455-HLOOKUP(V455,Minimas!$C$3:$CD$12,3,FALSE)</f>
        <v>#N/A</v>
      </c>
      <c r="AD455" s="103" t="e">
        <f>T455-HLOOKUP(V455,Minimas!$C$3:$CD$12,4,FALSE)</f>
        <v>#N/A</v>
      </c>
      <c r="AE455" s="103" t="e">
        <f>T455-HLOOKUP(V455,Minimas!$C$3:$CD$12,5,FALSE)</f>
        <v>#N/A</v>
      </c>
      <c r="AF455" s="103" t="e">
        <f>T455-HLOOKUP(V455,Minimas!$C$3:$CD$12,6,FALSE)</f>
        <v>#N/A</v>
      </c>
      <c r="AG455" s="103" t="e">
        <f>T455-HLOOKUP(V455,Minimas!$C$3:$CD$12,7,FALSE)</f>
        <v>#N/A</v>
      </c>
      <c r="AH455" s="103" t="e">
        <f>T455-HLOOKUP(V455,Minimas!$C$3:$CD$12,8,FALSE)</f>
        <v>#N/A</v>
      </c>
      <c r="AI455" s="103" t="e">
        <f>T455-HLOOKUP(V455,Minimas!$C$3:$CD$12,9,FALSE)</f>
        <v>#N/A</v>
      </c>
      <c r="AJ455" s="103" t="e">
        <f>T455-HLOOKUP(V455,Minimas!$C$3:$CD$12,10,FALSE)</f>
        <v>#N/A</v>
      </c>
      <c r="AK455" s="104" t="str">
        <f t="shared" si="92"/>
        <v xml:space="preserve"> </v>
      </c>
      <c r="AL455" s="105"/>
      <c r="AM455" s="105" t="str">
        <f t="shared" si="93"/>
        <v xml:space="preserve"> </v>
      </c>
      <c r="AN455" s="105" t="str">
        <f t="shared" si="94"/>
        <v xml:space="preserve"> </v>
      </c>
    </row>
    <row r="456" spans="28:40" x14ac:dyDescent="0.2">
      <c r="AB456" s="103" t="e">
        <f>T456-HLOOKUP(V456,Minimas!$C$3:$CD$12,2,FALSE)</f>
        <v>#N/A</v>
      </c>
      <c r="AC456" s="103" t="e">
        <f>T456-HLOOKUP(V456,Minimas!$C$3:$CD$12,3,FALSE)</f>
        <v>#N/A</v>
      </c>
      <c r="AD456" s="103" t="e">
        <f>T456-HLOOKUP(V456,Minimas!$C$3:$CD$12,4,FALSE)</f>
        <v>#N/A</v>
      </c>
      <c r="AE456" s="103" t="e">
        <f>T456-HLOOKUP(V456,Minimas!$C$3:$CD$12,5,FALSE)</f>
        <v>#N/A</v>
      </c>
      <c r="AF456" s="103" t="e">
        <f>T456-HLOOKUP(V456,Minimas!$C$3:$CD$12,6,FALSE)</f>
        <v>#N/A</v>
      </c>
      <c r="AG456" s="103" t="e">
        <f>T456-HLOOKUP(V456,Minimas!$C$3:$CD$12,7,FALSE)</f>
        <v>#N/A</v>
      </c>
      <c r="AH456" s="103" t="e">
        <f>T456-HLOOKUP(V456,Minimas!$C$3:$CD$12,8,FALSE)</f>
        <v>#N/A</v>
      </c>
      <c r="AI456" s="103" t="e">
        <f>T456-HLOOKUP(V456,Minimas!$C$3:$CD$12,9,FALSE)</f>
        <v>#N/A</v>
      </c>
      <c r="AJ456" s="103" t="e">
        <f>T456-HLOOKUP(V456,Minimas!$C$3:$CD$12,10,FALSE)</f>
        <v>#N/A</v>
      </c>
      <c r="AK456" s="104" t="str">
        <f t="shared" si="92"/>
        <v xml:space="preserve"> </v>
      </c>
      <c r="AL456" s="105"/>
      <c r="AM456" s="105" t="str">
        <f t="shared" si="93"/>
        <v xml:space="preserve"> </v>
      </c>
      <c r="AN456" s="105" t="str">
        <f t="shared" si="94"/>
        <v xml:space="preserve"> </v>
      </c>
    </row>
    <row r="457" spans="28:40" x14ac:dyDescent="0.2">
      <c r="AB457" s="103" t="e">
        <f>T457-HLOOKUP(V457,Minimas!$C$3:$CD$12,2,FALSE)</f>
        <v>#N/A</v>
      </c>
      <c r="AC457" s="103" t="e">
        <f>T457-HLOOKUP(V457,Minimas!$C$3:$CD$12,3,FALSE)</f>
        <v>#N/A</v>
      </c>
      <c r="AD457" s="103" t="e">
        <f>T457-HLOOKUP(V457,Minimas!$C$3:$CD$12,4,FALSE)</f>
        <v>#N/A</v>
      </c>
      <c r="AE457" s="103" t="e">
        <f>T457-HLOOKUP(V457,Minimas!$C$3:$CD$12,5,FALSE)</f>
        <v>#N/A</v>
      </c>
      <c r="AF457" s="103" t="e">
        <f>T457-HLOOKUP(V457,Minimas!$C$3:$CD$12,6,FALSE)</f>
        <v>#N/A</v>
      </c>
      <c r="AG457" s="103" t="e">
        <f>T457-HLOOKUP(V457,Minimas!$C$3:$CD$12,7,FALSE)</f>
        <v>#N/A</v>
      </c>
      <c r="AH457" s="103" t="e">
        <f>T457-HLOOKUP(V457,Minimas!$C$3:$CD$12,8,FALSE)</f>
        <v>#N/A</v>
      </c>
      <c r="AI457" s="103" t="e">
        <f>T457-HLOOKUP(V457,Minimas!$C$3:$CD$12,9,FALSE)</f>
        <v>#N/A</v>
      </c>
      <c r="AJ457" s="103" t="e">
        <f>T457-HLOOKUP(V457,Minimas!$C$3:$CD$12,10,FALSE)</f>
        <v>#N/A</v>
      </c>
      <c r="AK457" s="104" t="str">
        <f t="shared" si="92"/>
        <v xml:space="preserve"> </v>
      </c>
      <c r="AL457" s="105"/>
      <c r="AM457" s="105" t="str">
        <f t="shared" si="93"/>
        <v xml:space="preserve"> </v>
      </c>
      <c r="AN457" s="105" t="str">
        <f t="shared" si="94"/>
        <v xml:space="preserve"> </v>
      </c>
    </row>
    <row r="458" spans="28:40" x14ac:dyDescent="0.2">
      <c r="AB458" s="103" t="e">
        <f>T458-HLOOKUP(V458,Minimas!$C$3:$CD$12,2,FALSE)</f>
        <v>#N/A</v>
      </c>
      <c r="AC458" s="103" t="e">
        <f>T458-HLOOKUP(V458,Minimas!$C$3:$CD$12,3,FALSE)</f>
        <v>#N/A</v>
      </c>
      <c r="AD458" s="103" t="e">
        <f>T458-HLOOKUP(V458,Minimas!$C$3:$CD$12,4,FALSE)</f>
        <v>#N/A</v>
      </c>
      <c r="AE458" s="103" t="e">
        <f>T458-HLOOKUP(V458,Minimas!$C$3:$CD$12,5,FALSE)</f>
        <v>#N/A</v>
      </c>
      <c r="AF458" s="103" t="e">
        <f>T458-HLOOKUP(V458,Minimas!$C$3:$CD$12,6,FALSE)</f>
        <v>#N/A</v>
      </c>
      <c r="AG458" s="103" t="e">
        <f>T458-HLOOKUP(V458,Minimas!$C$3:$CD$12,7,FALSE)</f>
        <v>#N/A</v>
      </c>
      <c r="AH458" s="103" t="e">
        <f>T458-HLOOKUP(V458,Minimas!$C$3:$CD$12,8,FALSE)</f>
        <v>#N/A</v>
      </c>
      <c r="AI458" s="103" t="e">
        <f>T458-HLOOKUP(V458,Minimas!$C$3:$CD$12,9,FALSE)</f>
        <v>#N/A</v>
      </c>
      <c r="AJ458" s="103" t="e">
        <f>T458-HLOOKUP(V458,Minimas!$C$3:$CD$12,10,FALSE)</f>
        <v>#N/A</v>
      </c>
      <c r="AK458" s="104" t="str">
        <f t="shared" si="92"/>
        <v xml:space="preserve"> </v>
      </c>
      <c r="AL458" s="105"/>
      <c r="AM458" s="105" t="str">
        <f t="shared" si="93"/>
        <v xml:space="preserve"> </v>
      </c>
      <c r="AN458" s="105" t="str">
        <f t="shared" si="94"/>
        <v xml:space="preserve"> </v>
      </c>
    </row>
    <row r="459" spans="28:40" x14ac:dyDescent="0.2">
      <c r="AB459" s="103" t="e">
        <f>T459-HLOOKUP(V459,Minimas!$C$3:$CD$12,2,FALSE)</f>
        <v>#N/A</v>
      </c>
      <c r="AC459" s="103" t="e">
        <f>T459-HLOOKUP(V459,Minimas!$C$3:$CD$12,3,FALSE)</f>
        <v>#N/A</v>
      </c>
      <c r="AD459" s="103" t="e">
        <f>T459-HLOOKUP(V459,Minimas!$C$3:$CD$12,4,FALSE)</f>
        <v>#N/A</v>
      </c>
      <c r="AE459" s="103" t="e">
        <f>T459-HLOOKUP(V459,Minimas!$C$3:$CD$12,5,FALSE)</f>
        <v>#N/A</v>
      </c>
      <c r="AF459" s="103" t="e">
        <f>T459-HLOOKUP(V459,Minimas!$C$3:$CD$12,6,FALSE)</f>
        <v>#N/A</v>
      </c>
      <c r="AG459" s="103" t="e">
        <f>T459-HLOOKUP(V459,Minimas!$C$3:$CD$12,7,FALSE)</f>
        <v>#N/A</v>
      </c>
      <c r="AH459" s="103" t="e">
        <f>T459-HLOOKUP(V459,Minimas!$C$3:$CD$12,8,FALSE)</f>
        <v>#N/A</v>
      </c>
      <c r="AI459" s="103" t="e">
        <f>T459-HLOOKUP(V459,Minimas!$C$3:$CD$12,9,FALSE)</f>
        <v>#N/A</v>
      </c>
      <c r="AJ459" s="103" t="e">
        <f>T459-HLOOKUP(V459,Minimas!$C$3:$CD$12,10,FALSE)</f>
        <v>#N/A</v>
      </c>
      <c r="AK459" s="104" t="str">
        <f t="shared" si="92"/>
        <v xml:space="preserve"> </v>
      </c>
      <c r="AL459" s="105"/>
      <c r="AM459" s="105" t="str">
        <f t="shared" si="93"/>
        <v xml:space="preserve"> </v>
      </c>
      <c r="AN459" s="105" t="str">
        <f t="shared" si="94"/>
        <v xml:space="preserve"> </v>
      </c>
    </row>
    <row r="460" spans="28:40" x14ac:dyDescent="0.2">
      <c r="AB460" s="103" t="e">
        <f>T460-HLOOKUP(V460,Minimas!$C$3:$CD$12,2,FALSE)</f>
        <v>#N/A</v>
      </c>
      <c r="AC460" s="103" t="e">
        <f>T460-HLOOKUP(V460,Minimas!$C$3:$CD$12,3,FALSE)</f>
        <v>#N/A</v>
      </c>
      <c r="AD460" s="103" t="e">
        <f>T460-HLOOKUP(V460,Minimas!$C$3:$CD$12,4,FALSE)</f>
        <v>#N/A</v>
      </c>
      <c r="AE460" s="103" t="e">
        <f>T460-HLOOKUP(V460,Minimas!$C$3:$CD$12,5,FALSE)</f>
        <v>#N/A</v>
      </c>
      <c r="AF460" s="103" t="e">
        <f>T460-HLOOKUP(V460,Minimas!$C$3:$CD$12,6,FALSE)</f>
        <v>#N/A</v>
      </c>
      <c r="AG460" s="103" t="e">
        <f>T460-HLOOKUP(V460,Minimas!$C$3:$CD$12,7,FALSE)</f>
        <v>#N/A</v>
      </c>
      <c r="AH460" s="103" t="e">
        <f>T460-HLOOKUP(V460,Minimas!$C$3:$CD$12,8,FALSE)</f>
        <v>#N/A</v>
      </c>
      <c r="AI460" s="103" t="e">
        <f>T460-HLOOKUP(V460,Minimas!$C$3:$CD$12,9,FALSE)</f>
        <v>#N/A</v>
      </c>
      <c r="AJ460" s="103" t="e">
        <f>T460-HLOOKUP(V460,Minimas!$C$3:$CD$12,10,FALSE)</f>
        <v>#N/A</v>
      </c>
      <c r="AK460" s="104" t="str">
        <f t="shared" si="92"/>
        <v xml:space="preserve"> </v>
      </c>
      <c r="AL460" s="105"/>
      <c r="AM460" s="105" t="str">
        <f t="shared" si="93"/>
        <v xml:space="preserve"> </v>
      </c>
      <c r="AN460" s="105" t="str">
        <f t="shared" si="94"/>
        <v xml:space="preserve"> </v>
      </c>
    </row>
    <row r="461" spans="28:40" x14ac:dyDescent="0.2">
      <c r="AB461" s="103" t="e">
        <f>T461-HLOOKUP(V461,Minimas!$C$3:$CD$12,2,FALSE)</f>
        <v>#N/A</v>
      </c>
      <c r="AC461" s="103" t="e">
        <f>T461-HLOOKUP(V461,Minimas!$C$3:$CD$12,3,FALSE)</f>
        <v>#N/A</v>
      </c>
      <c r="AD461" s="103" t="e">
        <f>T461-HLOOKUP(V461,Minimas!$C$3:$CD$12,4,FALSE)</f>
        <v>#N/A</v>
      </c>
      <c r="AE461" s="103" t="e">
        <f>T461-HLOOKUP(V461,Minimas!$C$3:$CD$12,5,FALSE)</f>
        <v>#N/A</v>
      </c>
      <c r="AF461" s="103" t="e">
        <f>T461-HLOOKUP(V461,Minimas!$C$3:$CD$12,6,FALSE)</f>
        <v>#N/A</v>
      </c>
      <c r="AG461" s="103" t="e">
        <f>T461-HLOOKUP(V461,Minimas!$C$3:$CD$12,7,FALSE)</f>
        <v>#N/A</v>
      </c>
      <c r="AH461" s="103" t="e">
        <f>T461-HLOOKUP(V461,Minimas!$C$3:$CD$12,8,FALSE)</f>
        <v>#N/A</v>
      </c>
      <c r="AI461" s="103" t="e">
        <f>T461-HLOOKUP(V461,Minimas!$C$3:$CD$12,9,FALSE)</f>
        <v>#N/A</v>
      </c>
      <c r="AJ461" s="103" t="e">
        <f>T461-HLOOKUP(V461,Minimas!$C$3:$CD$12,10,FALSE)</f>
        <v>#N/A</v>
      </c>
      <c r="AK461" s="104" t="str">
        <f t="shared" si="92"/>
        <v xml:space="preserve"> </v>
      </c>
      <c r="AL461" s="105"/>
      <c r="AM461" s="105" t="str">
        <f t="shared" si="93"/>
        <v xml:space="preserve"> </v>
      </c>
      <c r="AN461" s="105" t="str">
        <f t="shared" si="94"/>
        <v xml:space="preserve"> </v>
      </c>
    </row>
    <row r="462" spans="28:40" x14ac:dyDescent="0.2">
      <c r="AB462" s="103" t="e">
        <f>T462-HLOOKUP(V462,Minimas!$C$3:$CD$12,2,FALSE)</f>
        <v>#N/A</v>
      </c>
      <c r="AC462" s="103" t="e">
        <f>T462-HLOOKUP(V462,Minimas!$C$3:$CD$12,3,FALSE)</f>
        <v>#N/A</v>
      </c>
      <c r="AD462" s="103" t="e">
        <f>T462-HLOOKUP(V462,Minimas!$C$3:$CD$12,4,FALSE)</f>
        <v>#N/A</v>
      </c>
      <c r="AE462" s="103" t="e">
        <f>T462-HLOOKUP(V462,Minimas!$C$3:$CD$12,5,FALSE)</f>
        <v>#N/A</v>
      </c>
      <c r="AF462" s="103" t="e">
        <f>T462-HLOOKUP(V462,Minimas!$C$3:$CD$12,6,FALSE)</f>
        <v>#N/A</v>
      </c>
      <c r="AG462" s="103" t="e">
        <f>T462-HLOOKUP(V462,Minimas!$C$3:$CD$12,7,FALSE)</f>
        <v>#N/A</v>
      </c>
      <c r="AH462" s="103" t="e">
        <f>T462-HLOOKUP(V462,Minimas!$C$3:$CD$12,8,FALSE)</f>
        <v>#N/A</v>
      </c>
      <c r="AI462" s="103" t="e">
        <f>T462-HLOOKUP(V462,Minimas!$C$3:$CD$12,9,FALSE)</f>
        <v>#N/A</v>
      </c>
      <c r="AJ462" s="103" t="e">
        <f>T462-HLOOKUP(V462,Minimas!$C$3:$CD$12,10,FALSE)</f>
        <v>#N/A</v>
      </c>
      <c r="AK462" s="104" t="str">
        <f t="shared" si="92"/>
        <v xml:space="preserve"> </v>
      </c>
      <c r="AL462" s="105"/>
      <c r="AM462" s="105" t="str">
        <f t="shared" si="93"/>
        <v xml:space="preserve"> </v>
      </c>
      <c r="AN462" s="105" t="str">
        <f t="shared" si="94"/>
        <v xml:space="preserve"> </v>
      </c>
    </row>
    <row r="463" spans="28:40" x14ac:dyDescent="0.2">
      <c r="AB463" s="103" t="e">
        <f>T463-HLOOKUP(V463,Minimas!$C$3:$CD$12,2,FALSE)</f>
        <v>#N/A</v>
      </c>
      <c r="AC463" s="103" t="e">
        <f>T463-HLOOKUP(V463,Minimas!$C$3:$CD$12,3,FALSE)</f>
        <v>#N/A</v>
      </c>
      <c r="AD463" s="103" t="e">
        <f>T463-HLOOKUP(V463,Minimas!$C$3:$CD$12,4,FALSE)</f>
        <v>#N/A</v>
      </c>
      <c r="AE463" s="103" t="e">
        <f>T463-HLOOKUP(V463,Minimas!$C$3:$CD$12,5,FALSE)</f>
        <v>#N/A</v>
      </c>
      <c r="AF463" s="103" t="e">
        <f>T463-HLOOKUP(V463,Minimas!$C$3:$CD$12,6,FALSE)</f>
        <v>#N/A</v>
      </c>
      <c r="AG463" s="103" t="e">
        <f>T463-HLOOKUP(V463,Minimas!$C$3:$CD$12,7,FALSE)</f>
        <v>#N/A</v>
      </c>
      <c r="AH463" s="103" t="e">
        <f>T463-HLOOKUP(V463,Minimas!$C$3:$CD$12,8,FALSE)</f>
        <v>#N/A</v>
      </c>
      <c r="AI463" s="103" t="e">
        <f>T463-HLOOKUP(V463,Minimas!$C$3:$CD$12,9,FALSE)</f>
        <v>#N/A</v>
      </c>
      <c r="AJ463" s="103" t="e">
        <f>T463-HLOOKUP(V463,Minimas!$C$3:$CD$12,10,FALSE)</f>
        <v>#N/A</v>
      </c>
      <c r="AK463" s="104" t="str">
        <f t="shared" si="92"/>
        <v xml:space="preserve"> </v>
      </c>
      <c r="AL463" s="105"/>
      <c r="AM463" s="105" t="str">
        <f t="shared" si="93"/>
        <v xml:space="preserve"> </v>
      </c>
      <c r="AN463" s="105" t="str">
        <f t="shared" si="94"/>
        <v xml:space="preserve"> </v>
      </c>
    </row>
    <row r="464" spans="28:40" x14ac:dyDescent="0.2">
      <c r="AB464" s="103" t="e">
        <f>T464-HLOOKUP(V464,Minimas!$C$3:$CD$12,2,FALSE)</f>
        <v>#N/A</v>
      </c>
      <c r="AC464" s="103" t="e">
        <f>T464-HLOOKUP(V464,Minimas!$C$3:$CD$12,3,FALSE)</f>
        <v>#N/A</v>
      </c>
      <c r="AD464" s="103" t="e">
        <f>T464-HLOOKUP(V464,Minimas!$C$3:$CD$12,4,FALSE)</f>
        <v>#N/A</v>
      </c>
      <c r="AE464" s="103" t="e">
        <f>T464-HLOOKUP(V464,Minimas!$C$3:$CD$12,5,FALSE)</f>
        <v>#N/A</v>
      </c>
      <c r="AF464" s="103" t="e">
        <f>T464-HLOOKUP(V464,Minimas!$C$3:$CD$12,6,FALSE)</f>
        <v>#N/A</v>
      </c>
      <c r="AG464" s="103" t="e">
        <f>T464-HLOOKUP(V464,Minimas!$C$3:$CD$12,7,FALSE)</f>
        <v>#N/A</v>
      </c>
      <c r="AH464" s="103" t="e">
        <f>T464-HLOOKUP(V464,Minimas!$C$3:$CD$12,8,FALSE)</f>
        <v>#N/A</v>
      </c>
      <c r="AI464" s="103" t="e">
        <f>T464-HLOOKUP(V464,Minimas!$C$3:$CD$12,9,FALSE)</f>
        <v>#N/A</v>
      </c>
      <c r="AJ464" s="103" t="e">
        <f>T464-HLOOKUP(V464,Minimas!$C$3:$CD$12,10,FALSE)</f>
        <v>#N/A</v>
      </c>
      <c r="AK464" s="104" t="str">
        <f t="shared" si="92"/>
        <v xml:space="preserve"> </v>
      </c>
      <c r="AL464" s="105"/>
      <c r="AM464" s="105" t="str">
        <f t="shared" si="93"/>
        <v xml:space="preserve"> </v>
      </c>
      <c r="AN464" s="105" t="str">
        <f t="shared" si="94"/>
        <v xml:space="preserve"> </v>
      </c>
    </row>
    <row r="465" spans="28:40" x14ac:dyDescent="0.2">
      <c r="AB465" s="103" t="e">
        <f>T465-HLOOKUP(V465,Minimas!$C$3:$CD$12,2,FALSE)</f>
        <v>#N/A</v>
      </c>
      <c r="AC465" s="103" t="e">
        <f>T465-HLOOKUP(V465,Minimas!$C$3:$CD$12,3,FALSE)</f>
        <v>#N/A</v>
      </c>
      <c r="AD465" s="103" t="e">
        <f>T465-HLOOKUP(V465,Minimas!$C$3:$CD$12,4,FALSE)</f>
        <v>#N/A</v>
      </c>
      <c r="AE465" s="103" t="e">
        <f>T465-HLOOKUP(V465,Minimas!$C$3:$CD$12,5,FALSE)</f>
        <v>#N/A</v>
      </c>
      <c r="AF465" s="103" t="e">
        <f>T465-HLOOKUP(V465,Minimas!$C$3:$CD$12,6,FALSE)</f>
        <v>#N/A</v>
      </c>
      <c r="AG465" s="103" t="e">
        <f>T465-HLOOKUP(V465,Minimas!$C$3:$CD$12,7,FALSE)</f>
        <v>#N/A</v>
      </c>
      <c r="AH465" s="103" t="e">
        <f>T465-HLOOKUP(V465,Minimas!$C$3:$CD$12,8,FALSE)</f>
        <v>#N/A</v>
      </c>
      <c r="AI465" s="103" t="e">
        <f>T465-HLOOKUP(V465,Minimas!$C$3:$CD$12,9,FALSE)</f>
        <v>#N/A</v>
      </c>
      <c r="AJ465" s="103" t="e">
        <f>T465-HLOOKUP(V465,Minimas!$C$3:$CD$12,10,FALSE)</f>
        <v>#N/A</v>
      </c>
      <c r="AK465" s="104" t="str">
        <f t="shared" si="92"/>
        <v xml:space="preserve"> </v>
      </c>
      <c r="AL465" s="105"/>
      <c r="AM465" s="105" t="str">
        <f t="shared" si="93"/>
        <v xml:space="preserve"> </v>
      </c>
      <c r="AN465" s="105" t="str">
        <f t="shared" si="94"/>
        <v xml:space="preserve"> </v>
      </c>
    </row>
    <row r="466" spans="28:40" x14ac:dyDescent="0.2">
      <c r="AB466" s="103" t="e">
        <f>T466-HLOOKUP(V466,Minimas!$C$3:$CD$12,2,FALSE)</f>
        <v>#N/A</v>
      </c>
      <c r="AC466" s="103" t="e">
        <f>T466-HLOOKUP(V466,Minimas!$C$3:$CD$12,3,FALSE)</f>
        <v>#N/A</v>
      </c>
      <c r="AD466" s="103" t="e">
        <f>T466-HLOOKUP(V466,Minimas!$C$3:$CD$12,4,FALSE)</f>
        <v>#N/A</v>
      </c>
      <c r="AE466" s="103" t="e">
        <f>T466-HLOOKUP(V466,Minimas!$C$3:$CD$12,5,FALSE)</f>
        <v>#N/A</v>
      </c>
      <c r="AF466" s="103" t="e">
        <f>T466-HLOOKUP(V466,Minimas!$C$3:$CD$12,6,FALSE)</f>
        <v>#N/A</v>
      </c>
      <c r="AG466" s="103" t="e">
        <f>T466-HLOOKUP(V466,Minimas!$C$3:$CD$12,7,FALSE)</f>
        <v>#N/A</v>
      </c>
      <c r="AH466" s="103" t="e">
        <f>T466-HLOOKUP(V466,Minimas!$C$3:$CD$12,8,FALSE)</f>
        <v>#N/A</v>
      </c>
      <c r="AI466" s="103" t="e">
        <f>T466-HLOOKUP(V466,Minimas!$C$3:$CD$12,9,FALSE)</f>
        <v>#N/A</v>
      </c>
      <c r="AJ466" s="103" t="e">
        <f>T466-HLOOKUP(V466,Minimas!$C$3:$CD$12,10,FALSE)</f>
        <v>#N/A</v>
      </c>
      <c r="AK466" s="104" t="str">
        <f t="shared" si="92"/>
        <v xml:space="preserve"> </v>
      </c>
      <c r="AL466" s="105"/>
      <c r="AM466" s="105" t="str">
        <f t="shared" si="93"/>
        <v xml:space="preserve"> </v>
      </c>
      <c r="AN466" s="105" t="str">
        <f t="shared" si="94"/>
        <v xml:space="preserve"> </v>
      </c>
    </row>
    <row r="467" spans="28:40" x14ac:dyDescent="0.2">
      <c r="AB467" s="103" t="e">
        <f>T467-HLOOKUP(V467,Minimas!$C$3:$CD$12,2,FALSE)</f>
        <v>#N/A</v>
      </c>
      <c r="AC467" s="103" t="e">
        <f>T467-HLOOKUP(V467,Minimas!$C$3:$CD$12,3,FALSE)</f>
        <v>#N/A</v>
      </c>
      <c r="AD467" s="103" t="e">
        <f>T467-HLOOKUP(V467,Minimas!$C$3:$CD$12,4,FALSE)</f>
        <v>#N/A</v>
      </c>
      <c r="AE467" s="103" t="e">
        <f>T467-HLOOKUP(V467,Minimas!$C$3:$CD$12,5,FALSE)</f>
        <v>#N/A</v>
      </c>
      <c r="AF467" s="103" t="e">
        <f>T467-HLOOKUP(V467,Minimas!$C$3:$CD$12,6,FALSE)</f>
        <v>#N/A</v>
      </c>
      <c r="AG467" s="103" t="e">
        <f>T467-HLOOKUP(V467,Minimas!$C$3:$CD$12,7,FALSE)</f>
        <v>#N/A</v>
      </c>
      <c r="AH467" s="103" t="e">
        <f>T467-HLOOKUP(V467,Minimas!$C$3:$CD$12,8,FALSE)</f>
        <v>#N/A</v>
      </c>
      <c r="AI467" s="103" t="e">
        <f>T467-HLOOKUP(V467,Minimas!$C$3:$CD$12,9,FALSE)</f>
        <v>#N/A</v>
      </c>
      <c r="AJ467" s="103" t="e">
        <f>T467-HLOOKUP(V467,Minimas!$C$3:$CD$12,10,FALSE)</f>
        <v>#N/A</v>
      </c>
      <c r="AK467" s="104" t="str">
        <f t="shared" si="92"/>
        <v xml:space="preserve"> </v>
      </c>
      <c r="AL467" s="105"/>
      <c r="AM467" s="105" t="str">
        <f t="shared" si="93"/>
        <v xml:space="preserve"> </v>
      </c>
      <c r="AN467" s="105" t="str">
        <f t="shared" si="94"/>
        <v xml:space="preserve"> </v>
      </c>
    </row>
    <row r="468" spans="28:40" x14ac:dyDescent="0.2">
      <c r="AB468" s="103" t="e">
        <f>T468-HLOOKUP(V468,Minimas!$C$3:$CD$12,2,FALSE)</f>
        <v>#N/A</v>
      </c>
      <c r="AC468" s="103" t="e">
        <f>T468-HLOOKUP(V468,Minimas!$C$3:$CD$12,3,FALSE)</f>
        <v>#N/A</v>
      </c>
      <c r="AD468" s="103" t="e">
        <f>T468-HLOOKUP(V468,Minimas!$C$3:$CD$12,4,FALSE)</f>
        <v>#N/A</v>
      </c>
      <c r="AE468" s="103" t="e">
        <f>T468-HLOOKUP(V468,Minimas!$C$3:$CD$12,5,FALSE)</f>
        <v>#N/A</v>
      </c>
      <c r="AF468" s="103" t="e">
        <f>T468-HLOOKUP(V468,Minimas!$C$3:$CD$12,6,FALSE)</f>
        <v>#N/A</v>
      </c>
      <c r="AG468" s="103" t="e">
        <f>T468-HLOOKUP(V468,Minimas!$C$3:$CD$12,7,FALSE)</f>
        <v>#N/A</v>
      </c>
      <c r="AH468" s="103" t="e">
        <f>T468-HLOOKUP(V468,Minimas!$C$3:$CD$12,8,FALSE)</f>
        <v>#N/A</v>
      </c>
      <c r="AI468" s="103" t="e">
        <f>T468-HLOOKUP(V468,Minimas!$C$3:$CD$12,9,FALSE)</f>
        <v>#N/A</v>
      </c>
      <c r="AJ468" s="103" t="e">
        <f>T468-HLOOKUP(V468,Minimas!$C$3:$CD$12,10,FALSE)</f>
        <v>#N/A</v>
      </c>
      <c r="AK468" s="104" t="str">
        <f t="shared" si="92"/>
        <v xml:space="preserve"> </v>
      </c>
      <c r="AL468" s="105"/>
      <c r="AM468" s="105" t="str">
        <f t="shared" si="93"/>
        <v xml:space="preserve"> </v>
      </c>
      <c r="AN468" s="105" t="str">
        <f t="shared" si="94"/>
        <v xml:space="preserve"> </v>
      </c>
    </row>
    <row r="469" spans="28:40" x14ac:dyDescent="0.2">
      <c r="AB469" s="103" t="e">
        <f>T469-HLOOKUP(V469,Minimas!$C$3:$CD$12,2,FALSE)</f>
        <v>#N/A</v>
      </c>
      <c r="AC469" s="103" t="e">
        <f>T469-HLOOKUP(V469,Minimas!$C$3:$CD$12,3,FALSE)</f>
        <v>#N/A</v>
      </c>
      <c r="AD469" s="103" t="e">
        <f>T469-HLOOKUP(V469,Minimas!$C$3:$CD$12,4,FALSE)</f>
        <v>#N/A</v>
      </c>
      <c r="AE469" s="103" t="e">
        <f>T469-HLOOKUP(V469,Minimas!$C$3:$CD$12,5,FALSE)</f>
        <v>#N/A</v>
      </c>
      <c r="AF469" s="103" t="e">
        <f>T469-HLOOKUP(V469,Minimas!$C$3:$CD$12,6,FALSE)</f>
        <v>#N/A</v>
      </c>
      <c r="AG469" s="103" t="e">
        <f>T469-HLOOKUP(V469,Minimas!$C$3:$CD$12,7,FALSE)</f>
        <v>#N/A</v>
      </c>
      <c r="AH469" s="103" t="e">
        <f>T469-HLOOKUP(V469,Minimas!$C$3:$CD$12,8,FALSE)</f>
        <v>#N/A</v>
      </c>
      <c r="AI469" s="103" t="e">
        <f>T469-HLOOKUP(V469,Minimas!$C$3:$CD$12,9,FALSE)</f>
        <v>#N/A</v>
      </c>
      <c r="AJ469" s="103" t="e">
        <f>T469-HLOOKUP(V469,Minimas!$C$3:$CD$12,10,FALSE)</f>
        <v>#N/A</v>
      </c>
      <c r="AK469" s="104" t="str">
        <f t="shared" si="92"/>
        <v xml:space="preserve"> </v>
      </c>
      <c r="AL469" s="105"/>
      <c r="AM469" s="105" t="str">
        <f t="shared" si="93"/>
        <v xml:space="preserve"> </v>
      </c>
      <c r="AN469" s="105" t="str">
        <f t="shared" si="94"/>
        <v xml:space="preserve"> </v>
      </c>
    </row>
    <row r="470" spans="28:40" x14ac:dyDescent="0.2">
      <c r="AB470" s="103" t="e">
        <f>T470-HLOOKUP(V470,Minimas!$C$3:$CD$12,2,FALSE)</f>
        <v>#N/A</v>
      </c>
      <c r="AC470" s="103" t="e">
        <f>T470-HLOOKUP(V470,Minimas!$C$3:$CD$12,3,FALSE)</f>
        <v>#N/A</v>
      </c>
      <c r="AD470" s="103" t="e">
        <f>T470-HLOOKUP(V470,Minimas!$C$3:$CD$12,4,FALSE)</f>
        <v>#N/A</v>
      </c>
      <c r="AE470" s="103" t="e">
        <f>T470-HLOOKUP(V470,Minimas!$C$3:$CD$12,5,FALSE)</f>
        <v>#N/A</v>
      </c>
      <c r="AF470" s="103" t="e">
        <f>T470-HLOOKUP(V470,Minimas!$C$3:$CD$12,6,FALSE)</f>
        <v>#N/A</v>
      </c>
      <c r="AG470" s="103" t="e">
        <f>T470-HLOOKUP(V470,Minimas!$C$3:$CD$12,7,FALSE)</f>
        <v>#N/A</v>
      </c>
      <c r="AH470" s="103" t="e">
        <f>T470-HLOOKUP(V470,Minimas!$C$3:$CD$12,8,FALSE)</f>
        <v>#N/A</v>
      </c>
      <c r="AI470" s="103" t="e">
        <f>T470-HLOOKUP(V470,Minimas!$C$3:$CD$12,9,FALSE)</f>
        <v>#N/A</v>
      </c>
      <c r="AJ470" s="103" t="e">
        <f>T470-HLOOKUP(V470,Minimas!$C$3:$CD$12,10,FALSE)</f>
        <v>#N/A</v>
      </c>
      <c r="AK470" s="104" t="str">
        <f t="shared" si="92"/>
        <v xml:space="preserve"> </v>
      </c>
      <c r="AL470" s="105"/>
      <c r="AM470" s="105" t="str">
        <f t="shared" si="93"/>
        <v xml:space="preserve"> </v>
      </c>
      <c r="AN470" s="105" t="str">
        <f t="shared" si="94"/>
        <v xml:space="preserve"> </v>
      </c>
    </row>
    <row r="471" spans="28:40" x14ac:dyDescent="0.2">
      <c r="AB471" s="103" t="e">
        <f>T471-HLOOKUP(V471,Minimas!$C$3:$CD$12,2,FALSE)</f>
        <v>#N/A</v>
      </c>
      <c r="AC471" s="103" t="e">
        <f>T471-HLOOKUP(V471,Minimas!$C$3:$CD$12,3,FALSE)</f>
        <v>#N/A</v>
      </c>
      <c r="AD471" s="103" t="e">
        <f>T471-HLOOKUP(V471,Minimas!$C$3:$CD$12,4,FALSE)</f>
        <v>#N/A</v>
      </c>
      <c r="AE471" s="103" t="e">
        <f>T471-HLOOKUP(V471,Minimas!$C$3:$CD$12,5,FALSE)</f>
        <v>#N/A</v>
      </c>
      <c r="AF471" s="103" t="e">
        <f>T471-HLOOKUP(V471,Minimas!$C$3:$CD$12,6,FALSE)</f>
        <v>#N/A</v>
      </c>
      <c r="AG471" s="103" t="e">
        <f>T471-HLOOKUP(V471,Minimas!$C$3:$CD$12,7,FALSE)</f>
        <v>#N/A</v>
      </c>
      <c r="AH471" s="103" t="e">
        <f>T471-HLOOKUP(V471,Minimas!$C$3:$CD$12,8,FALSE)</f>
        <v>#N/A</v>
      </c>
      <c r="AI471" s="103" t="e">
        <f>T471-HLOOKUP(V471,Minimas!$C$3:$CD$12,9,FALSE)</f>
        <v>#N/A</v>
      </c>
      <c r="AJ471" s="103" t="e">
        <f>T471-HLOOKUP(V471,Minimas!$C$3:$CD$12,10,FALSE)</f>
        <v>#N/A</v>
      </c>
      <c r="AK471" s="104" t="str">
        <f t="shared" si="92"/>
        <v xml:space="preserve"> </v>
      </c>
      <c r="AL471" s="105"/>
      <c r="AM471" s="105" t="str">
        <f t="shared" si="93"/>
        <v xml:space="preserve"> </v>
      </c>
      <c r="AN471" s="105" t="str">
        <f t="shared" si="94"/>
        <v xml:space="preserve"> </v>
      </c>
    </row>
    <row r="472" spans="28:40" x14ac:dyDescent="0.2">
      <c r="AB472" s="103" t="e">
        <f>T472-HLOOKUP(V472,Minimas!$C$3:$CD$12,2,FALSE)</f>
        <v>#N/A</v>
      </c>
      <c r="AC472" s="103" t="e">
        <f>T472-HLOOKUP(V472,Minimas!$C$3:$CD$12,3,FALSE)</f>
        <v>#N/A</v>
      </c>
      <c r="AD472" s="103" t="e">
        <f>T472-HLOOKUP(V472,Minimas!$C$3:$CD$12,4,FALSE)</f>
        <v>#N/A</v>
      </c>
      <c r="AE472" s="103" t="e">
        <f>T472-HLOOKUP(V472,Minimas!$C$3:$CD$12,5,FALSE)</f>
        <v>#N/A</v>
      </c>
      <c r="AF472" s="103" t="e">
        <f>T472-HLOOKUP(V472,Minimas!$C$3:$CD$12,6,FALSE)</f>
        <v>#N/A</v>
      </c>
      <c r="AG472" s="103" t="e">
        <f>T472-HLOOKUP(V472,Minimas!$C$3:$CD$12,7,FALSE)</f>
        <v>#N/A</v>
      </c>
      <c r="AH472" s="103" t="e">
        <f>T472-HLOOKUP(V472,Minimas!$C$3:$CD$12,8,FALSE)</f>
        <v>#N/A</v>
      </c>
      <c r="AI472" s="103" t="e">
        <f>T472-HLOOKUP(V472,Minimas!$C$3:$CD$12,9,FALSE)</f>
        <v>#N/A</v>
      </c>
      <c r="AJ472" s="103" t="e">
        <f>T472-HLOOKUP(V472,Minimas!$C$3:$CD$12,10,FALSE)</f>
        <v>#N/A</v>
      </c>
      <c r="AK472" s="104" t="str">
        <f t="shared" si="92"/>
        <v xml:space="preserve"> </v>
      </c>
      <c r="AL472" s="105"/>
      <c r="AM472" s="105" t="str">
        <f t="shared" si="93"/>
        <v xml:space="preserve"> </v>
      </c>
      <c r="AN472" s="105" t="str">
        <f t="shared" si="94"/>
        <v xml:space="preserve"> </v>
      </c>
    </row>
    <row r="473" spans="28:40" x14ac:dyDescent="0.2">
      <c r="AB473" s="103" t="e">
        <f>T473-HLOOKUP(V473,Minimas!$C$3:$CD$12,2,FALSE)</f>
        <v>#N/A</v>
      </c>
      <c r="AC473" s="103" t="e">
        <f>T473-HLOOKUP(V473,Minimas!$C$3:$CD$12,3,FALSE)</f>
        <v>#N/A</v>
      </c>
      <c r="AD473" s="103" t="e">
        <f>T473-HLOOKUP(V473,Minimas!$C$3:$CD$12,4,FALSE)</f>
        <v>#N/A</v>
      </c>
      <c r="AE473" s="103" t="e">
        <f>T473-HLOOKUP(V473,Minimas!$C$3:$CD$12,5,FALSE)</f>
        <v>#N/A</v>
      </c>
      <c r="AF473" s="103" t="e">
        <f>T473-HLOOKUP(V473,Minimas!$C$3:$CD$12,6,FALSE)</f>
        <v>#N/A</v>
      </c>
      <c r="AG473" s="103" t="e">
        <f>T473-HLOOKUP(V473,Minimas!$C$3:$CD$12,7,FALSE)</f>
        <v>#N/A</v>
      </c>
      <c r="AH473" s="103" t="e">
        <f>T473-HLOOKUP(V473,Minimas!$C$3:$CD$12,8,FALSE)</f>
        <v>#N/A</v>
      </c>
      <c r="AI473" s="103" t="e">
        <f>T473-HLOOKUP(V473,Minimas!$C$3:$CD$12,9,FALSE)</f>
        <v>#N/A</v>
      </c>
      <c r="AJ473" s="103" t="e">
        <f>T473-HLOOKUP(V473,Minimas!$C$3:$CD$12,10,FALSE)</f>
        <v>#N/A</v>
      </c>
      <c r="AK473" s="104" t="str">
        <f t="shared" si="92"/>
        <v xml:space="preserve"> </v>
      </c>
      <c r="AL473" s="105"/>
      <c r="AM473" s="105" t="str">
        <f t="shared" si="93"/>
        <v xml:space="preserve"> </v>
      </c>
      <c r="AN473" s="105" t="str">
        <f t="shared" si="94"/>
        <v xml:space="preserve"> </v>
      </c>
    </row>
    <row r="474" spans="28:40" x14ac:dyDescent="0.2">
      <c r="AB474" s="103" t="e">
        <f>T474-HLOOKUP(V474,Minimas!$C$3:$CD$12,2,FALSE)</f>
        <v>#N/A</v>
      </c>
      <c r="AC474" s="103" t="e">
        <f>T474-HLOOKUP(V474,Minimas!$C$3:$CD$12,3,FALSE)</f>
        <v>#N/A</v>
      </c>
      <c r="AD474" s="103" t="e">
        <f>T474-HLOOKUP(V474,Minimas!$C$3:$CD$12,4,FALSE)</f>
        <v>#N/A</v>
      </c>
      <c r="AE474" s="103" t="e">
        <f>T474-HLOOKUP(V474,Minimas!$C$3:$CD$12,5,FALSE)</f>
        <v>#N/A</v>
      </c>
      <c r="AF474" s="103" t="e">
        <f>T474-HLOOKUP(V474,Minimas!$C$3:$CD$12,6,FALSE)</f>
        <v>#N/A</v>
      </c>
      <c r="AG474" s="103" t="e">
        <f>T474-HLOOKUP(V474,Minimas!$C$3:$CD$12,7,FALSE)</f>
        <v>#N/A</v>
      </c>
      <c r="AH474" s="103" t="e">
        <f>T474-HLOOKUP(V474,Minimas!$C$3:$CD$12,8,FALSE)</f>
        <v>#N/A</v>
      </c>
      <c r="AI474" s="103" t="e">
        <f>T474-HLOOKUP(V474,Minimas!$C$3:$CD$12,9,FALSE)</f>
        <v>#N/A</v>
      </c>
      <c r="AJ474" s="103" t="e">
        <f>T474-HLOOKUP(V474,Minimas!$C$3:$CD$12,10,FALSE)</f>
        <v>#N/A</v>
      </c>
      <c r="AK474" s="104" t="str">
        <f t="shared" si="92"/>
        <v xml:space="preserve"> </v>
      </c>
      <c r="AL474" s="105"/>
      <c r="AM474" s="105" t="str">
        <f t="shared" si="93"/>
        <v xml:space="preserve"> </v>
      </c>
      <c r="AN474" s="105" t="str">
        <f t="shared" si="94"/>
        <v xml:space="preserve"> </v>
      </c>
    </row>
    <row r="475" spans="28:40" x14ac:dyDescent="0.2">
      <c r="AB475" s="103" t="e">
        <f>T475-HLOOKUP(V475,Minimas!$C$3:$CD$12,2,FALSE)</f>
        <v>#N/A</v>
      </c>
      <c r="AC475" s="103" t="e">
        <f>T475-HLOOKUP(V475,Minimas!$C$3:$CD$12,3,FALSE)</f>
        <v>#N/A</v>
      </c>
      <c r="AD475" s="103" t="e">
        <f>T475-HLOOKUP(V475,Minimas!$C$3:$CD$12,4,FALSE)</f>
        <v>#N/A</v>
      </c>
      <c r="AE475" s="103" t="e">
        <f>T475-HLOOKUP(V475,Minimas!$C$3:$CD$12,5,FALSE)</f>
        <v>#N/A</v>
      </c>
      <c r="AF475" s="103" t="e">
        <f>T475-HLOOKUP(V475,Minimas!$C$3:$CD$12,6,FALSE)</f>
        <v>#N/A</v>
      </c>
      <c r="AG475" s="103" t="e">
        <f>T475-HLOOKUP(V475,Minimas!$C$3:$CD$12,7,FALSE)</f>
        <v>#N/A</v>
      </c>
      <c r="AH475" s="103" t="e">
        <f>T475-HLOOKUP(V475,Minimas!$C$3:$CD$12,8,FALSE)</f>
        <v>#N/A</v>
      </c>
      <c r="AI475" s="103" t="e">
        <f>T475-HLOOKUP(V475,Minimas!$C$3:$CD$12,9,FALSE)</f>
        <v>#N/A</v>
      </c>
      <c r="AJ475" s="103" t="e">
        <f>T475-HLOOKUP(V475,Minimas!$C$3:$CD$12,10,FALSE)</f>
        <v>#N/A</v>
      </c>
      <c r="AK475" s="104" t="str">
        <f t="shared" si="92"/>
        <v xml:space="preserve"> </v>
      </c>
      <c r="AL475" s="105"/>
      <c r="AM475" s="105" t="str">
        <f t="shared" si="93"/>
        <v xml:space="preserve"> </v>
      </c>
      <c r="AN475" s="105" t="str">
        <f t="shared" si="94"/>
        <v xml:space="preserve"> </v>
      </c>
    </row>
    <row r="476" spans="28:40" x14ac:dyDescent="0.2">
      <c r="AB476" s="103" t="e">
        <f>T476-HLOOKUP(V476,Minimas!$C$3:$CD$12,2,FALSE)</f>
        <v>#N/A</v>
      </c>
      <c r="AC476" s="103" t="e">
        <f>T476-HLOOKUP(V476,Minimas!$C$3:$CD$12,3,FALSE)</f>
        <v>#N/A</v>
      </c>
      <c r="AD476" s="103" t="e">
        <f>T476-HLOOKUP(V476,Minimas!$C$3:$CD$12,4,FALSE)</f>
        <v>#N/A</v>
      </c>
      <c r="AE476" s="103" t="e">
        <f>T476-HLOOKUP(V476,Minimas!$C$3:$CD$12,5,FALSE)</f>
        <v>#N/A</v>
      </c>
      <c r="AF476" s="103" t="e">
        <f>T476-HLOOKUP(V476,Minimas!$C$3:$CD$12,6,FALSE)</f>
        <v>#N/A</v>
      </c>
      <c r="AG476" s="103" t="e">
        <f>T476-HLOOKUP(V476,Minimas!$C$3:$CD$12,7,FALSE)</f>
        <v>#N/A</v>
      </c>
      <c r="AH476" s="103" t="e">
        <f>T476-HLOOKUP(V476,Minimas!$C$3:$CD$12,8,FALSE)</f>
        <v>#N/A</v>
      </c>
      <c r="AI476" s="103" t="e">
        <f>T476-HLOOKUP(V476,Minimas!$C$3:$CD$12,9,FALSE)</f>
        <v>#N/A</v>
      </c>
      <c r="AJ476" s="103" t="e">
        <f>T476-HLOOKUP(V476,Minimas!$C$3:$CD$12,10,FALSE)</f>
        <v>#N/A</v>
      </c>
      <c r="AK476" s="104" t="str">
        <f t="shared" si="92"/>
        <v xml:space="preserve"> </v>
      </c>
      <c r="AL476" s="105"/>
      <c r="AM476" s="105" t="str">
        <f t="shared" si="93"/>
        <v xml:space="preserve"> </v>
      </c>
      <c r="AN476" s="105" t="str">
        <f t="shared" si="94"/>
        <v xml:space="preserve"> </v>
      </c>
    </row>
    <row r="477" spans="28:40" x14ac:dyDescent="0.2">
      <c r="AB477" s="103" t="e">
        <f>T477-HLOOKUP(V477,Minimas!$C$3:$CD$12,2,FALSE)</f>
        <v>#N/A</v>
      </c>
      <c r="AC477" s="103" t="e">
        <f>T477-HLOOKUP(V477,Minimas!$C$3:$CD$12,3,FALSE)</f>
        <v>#N/A</v>
      </c>
      <c r="AD477" s="103" t="e">
        <f>T477-HLOOKUP(V477,Minimas!$C$3:$CD$12,4,FALSE)</f>
        <v>#N/A</v>
      </c>
      <c r="AE477" s="103" t="e">
        <f>T477-HLOOKUP(V477,Minimas!$C$3:$CD$12,5,FALSE)</f>
        <v>#N/A</v>
      </c>
      <c r="AF477" s="103" t="e">
        <f>T477-HLOOKUP(V477,Minimas!$C$3:$CD$12,6,FALSE)</f>
        <v>#N/A</v>
      </c>
      <c r="AG477" s="103" t="e">
        <f>T477-HLOOKUP(V477,Minimas!$C$3:$CD$12,7,FALSE)</f>
        <v>#N/A</v>
      </c>
      <c r="AH477" s="103" t="e">
        <f>T477-HLOOKUP(V477,Minimas!$C$3:$CD$12,8,FALSE)</f>
        <v>#N/A</v>
      </c>
      <c r="AI477" s="103" t="e">
        <f>T477-HLOOKUP(V477,Minimas!$C$3:$CD$12,9,FALSE)</f>
        <v>#N/A</v>
      </c>
      <c r="AJ477" s="103" t="e">
        <f>T477-HLOOKUP(V477,Minimas!$C$3:$CD$12,10,FALSE)</f>
        <v>#N/A</v>
      </c>
      <c r="AK477" s="104" t="str">
        <f t="shared" si="92"/>
        <v xml:space="preserve"> </v>
      </c>
      <c r="AL477" s="105"/>
      <c r="AM477" s="105" t="str">
        <f t="shared" si="93"/>
        <v xml:space="preserve"> </v>
      </c>
      <c r="AN477" s="105" t="str">
        <f t="shared" si="94"/>
        <v xml:space="preserve"> </v>
      </c>
    </row>
    <row r="478" spans="28:40" x14ac:dyDescent="0.2">
      <c r="AB478" s="103" t="e">
        <f>T478-HLOOKUP(V478,Minimas!$C$3:$CD$12,2,FALSE)</f>
        <v>#N/A</v>
      </c>
      <c r="AC478" s="103" t="e">
        <f>T478-HLOOKUP(V478,Minimas!$C$3:$CD$12,3,FALSE)</f>
        <v>#N/A</v>
      </c>
      <c r="AD478" s="103" t="e">
        <f>T478-HLOOKUP(V478,Minimas!$C$3:$CD$12,4,FALSE)</f>
        <v>#N/A</v>
      </c>
      <c r="AE478" s="103" t="e">
        <f>T478-HLOOKUP(V478,Minimas!$C$3:$CD$12,5,FALSE)</f>
        <v>#N/A</v>
      </c>
      <c r="AF478" s="103" t="e">
        <f>T478-HLOOKUP(V478,Minimas!$C$3:$CD$12,6,FALSE)</f>
        <v>#N/A</v>
      </c>
      <c r="AG478" s="103" t="e">
        <f>T478-HLOOKUP(V478,Minimas!$C$3:$CD$12,7,FALSE)</f>
        <v>#N/A</v>
      </c>
      <c r="AH478" s="103" t="e">
        <f>T478-HLOOKUP(V478,Minimas!$C$3:$CD$12,8,FALSE)</f>
        <v>#N/A</v>
      </c>
      <c r="AI478" s="103" t="e">
        <f>T478-HLOOKUP(V478,Minimas!$C$3:$CD$12,9,FALSE)</f>
        <v>#N/A</v>
      </c>
      <c r="AJ478" s="103" t="e">
        <f>T478-HLOOKUP(V478,Minimas!$C$3:$CD$12,10,FALSE)</f>
        <v>#N/A</v>
      </c>
      <c r="AK478" s="104" t="str">
        <f t="shared" si="92"/>
        <v xml:space="preserve"> </v>
      </c>
      <c r="AL478" s="105"/>
      <c r="AM478" s="105" t="str">
        <f t="shared" si="93"/>
        <v xml:space="preserve"> </v>
      </c>
      <c r="AN478" s="105" t="str">
        <f t="shared" si="94"/>
        <v xml:space="preserve"> </v>
      </c>
    </row>
    <row r="479" spans="28:40" x14ac:dyDescent="0.2">
      <c r="AB479" s="103" t="e">
        <f>T479-HLOOKUP(V479,Minimas!$C$3:$CD$12,2,FALSE)</f>
        <v>#N/A</v>
      </c>
      <c r="AC479" s="103" t="e">
        <f>T479-HLOOKUP(V479,Minimas!$C$3:$CD$12,3,FALSE)</f>
        <v>#N/A</v>
      </c>
      <c r="AD479" s="103" t="e">
        <f>T479-HLOOKUP(V479,Minimas!$C$3:$CD$12,4,FALSE)</f>
        <v>#N/A</v>
      </c>
      <c r="AE479" s="103" t="e">
        <f>T479-HLOOKUP(V479,Minimas!$C$3:$CD$12,5,FALSE)</f>
        <v>#N/A</v>
      </c>
      <c r="AF479" s="103" t="e">
        <f>T479-HLOOKUP(V479,Minimas!$C$3:$CD$12,6,FALSE)</f>
        <v>#N/A</v>
      </c>
      <c r="AG479" s="103" t="e">
        <f>T479-HLOOKUP(V479,Minimas!$C$3:$CD$12,7,FALSE)</f>
        <v>#N/A</v>
      </c>
      <c r="AH479" s="103" t="e">
        <f>T479-HLOOKUP(V479,Minimas!$C$3:$CD$12,8,FALSE)</f>
        <v>#N/A</v>
      </c>
      <c r="AI479" s="103" t="e">
        <f>T479-HLOOKUP(V479,Minimas!$C$3:$CD$12,9,FALSE)</f>
        <v>#N/A</v>
      </c>
      <c r="AJ479" s="103" t="e">
        <f>T479-HLOOKUP(V479,Minimas!$C$3:$CD$12,10,FALSE)</f>
        <v>#N/A</v>
      </c>
      <c r="AK479" s="104" t="str">
        <f t="shared" si="92"/>
        <v xml:space="preserve"> </v>
      </c>
      <c r="AL479" s="105"/>
      <c r="AM479" s="105" t="str">
        <f t="shared" si="93"/>
        <v xml:space="preserve"> </v>
      </c>
      <c r="AN479" s="105" t="str">
        <f t="shared" si="94"/>
        <v xml:space="preserve"> </v>
      </c>
    </row>
    <row r="480" spans="28:40" x14ac:dyDescent="0.2">
      <c r="AB480" s="103" t="e">
        <f>T480-HLOOKUP(V480,Minimas!$C$3:$CD$12,2,FALSE)</f>
        <v>#N/A</v>
      </c>
      <c r="AC480" s="103" t="e">
        <f>T480-HLOOKUP(V480,Minimas!$C$3:$CD$12,3,FALSE)</f>
        <v>#N/A</v>
      </c>
      <c r="AD480" s="103" t="e">
        <f>T480-HLOOKUP(V480,Minimas!$C$3:$CD$12,4,FALSE)</f>
        <v>#N/A</v>
      </c>
      <c r="AE480" s="103" t="e">
        <f>T480-HLOOKUP(V480,Minimas!$C$3:$CD$12,5,FALSE)</f>
        <v>#N/A</v>
      </c>
      <c r="AF480" s="103" t="e">
        <f>T480-HLOOKUP(V480,Minimas!$C$3:$CD$12,6,FALSE)</f>
        <v>#N/A</v>
      </c>
      <c r="AG480" s="103" t="e">
        <f>T480-HLOOKUP(V480,Minimas!$C$3:$CD$12,7,FALSE)</f>
        <v>#N/A</v>
      </c>
      <c r="AH480" s="103" t="e">
        <f>T480-HLOOKUP(V480,Minimas!$C$3:$CD$12,8,FALSE)</f>
        <v>#N/A</v>
      </c>
      <c r="AI480" s="103" t="e">
        <f>T480-HLOOKUP(V480,Minimas!$C$3:$CD$12,9,FALSE)</f>
        <v>#N/A</v>
      </c>
      <c r="AJ480" s="103" t="e">
        <f>T480-HLOOKUP(V480,Minimas!$C$3:$CD$12,10,FALSE)</f>
        <v>#N/A</v>
      </c>
      <c r="AK480" s="104" t="str">
        <f t="shared" si="92"/>
        <v xml:space="preserve"> </v>
      </c>
      <c r="AL480" s="105"/>
      <c r="AM480" s="105" t="str">
        <f t="shared" si="93"/>
        <v xml:space="preserve"> </v>
      </c>
      <c r="AN480" s="105" t="str">
        <f t="shared" si="94"/>
        <v xml:space="preserve"> </v>
      </c>
    </row>
    <row r="481" spans="28:40" x14ac:dyDescent="0.2">
      <c r="AB481" s="103" t="e">
        <f>T481-HLOOKUP(V481,Minimas!$C$3:$CD$12,2,FALSE)</f>
        <v>#N/A</v>
      </c>
      <c r="AC481" s="103" t="e">
        <f>T481-HLOOKUP(V481,Minimas!$C$3:$CD$12,3,FALSE)</f>
        <v>#N/A</v>
      </c>
      <c r="AD481" s="103" t="e">
        <f>T481-HLOOKUP(V481,Minimas!$C$3:$CD$12,4,FALSE)</f>
        <v>#N/A</v>
      </c>
      <c r="AE481" s="103" t="e">
        <f>T481-HLOOKUP(V481,Minimas!$C$3:$CD$12,5,FALSE)</f>
        <v>#N/A</v>
      </c>
      <c r="AF481" s="103" t="e">
        <f>T481-HLOOKUP(V481,Minimas!$C$3:$CD$12,6,FALSE)</f>
        <v>#N/A</v>
      </c>
      <c r="AG481" s="103" t="e">
        <f>T481-HLOOKUP(V481,Minimas!$C$3:$CD$12,7,FALSE)</f>
        <v>#N/A</v>
      </c>
      <c r="AH481" s="103" t="e">
        <f>T481-HLOOKUP(V481,Minimas!$C$3:$CD$12,8,FALSE)</f>
        <v>#N/A</v>
      </c>
      <c r="AI481" s="103" t="e">
        <f>T481-HLOOKUP(V481,Minimas!$C$3:$CD$12,9,FALSE)</f>
        <v>#N/A</v>
      </c>
      <c r="AJ481" s="103" t="e">
        <f>T481-HLOOKUP(V481,Minimas!$C$3:$CD$12,10,FALSE)</f>
        <v>#N/A</v>
      </c>
      <c r="AK481" s="104" t="str">
        <f t="shared" si="92"/>
        <v xml:space="preserve"> </v>
      </c>
      <c r="AL481" s="105"/>
      <c r="AM481" s="105" t="str">
        <f t="shared" si="93"/>
        <v xml:space="preserve"> </v>
      </c>
      <c r="AN481" s="105" t="str">
        <f t="shared" si="94"/>
        <v xml:space="preserve"> </v>
      </c>
    </row>
    <row r="482" spans="28:40" x14ac:dyDescent="0.2">
      <c r="AB482" s="103" t="e">
        <f>T482-HLOOKUP(V482,Minimas!$C$3:$CD$12,2,FALSE)</f>
        <v>#N/A</v>
      </c>
      <c r="AC482" s="103" t="e">
        <f>T482-HLOOKUP(V482,Minimas!$C$3:$CD$12,3,FALSE)</f>
        <v>#N/A</v>
      </c>
      <c r="AD482" s="103" t="e">
        <f>T482-HLOOKUP(V482,Minimas!$C$3:$CD$12,4,FALSE)</f>
        <v>#N/A</v>
      </c>
      <c r="AE482" s="103" t="e">
        <f>T482-HLOOKUP(V482,Minimas!$C$3:$CD$12,5,FALSE)</f>
        <v>#N/A</v>
      </c>
      <c r="AF482" s="103" t="e">
        <f>T482-HLOOKUP(V482,Minimas!$C$3:$CD$12,6,FALSE)</f>
        <v>#N/A</v>
      </c>
      <c r="AG482" s="103" t="e">
        <f>T482-HLOOKUP(V482,Minimas!$C$3:$CD$12,7,FALSE)</f>
        <v>#N/A</v>
      </c>
      <c r="AH482" s="103" t="e">
        <f>T482-HLOOKUP(V482,Minimas!$C$3:$CD$12,8,FALSE)</f>
        <v>#N/A</v>
      </c>
      <c r="AI482" s="103" t="e">
        <f>T482-HLOOKUP(V482,Minimas!$C$3:$CD$12,9,FALSE)</f>
        <v>#N/A</v>
      </c>
      <c r="AJ482" s="103" t="e">
        <f>T482-HLOOKUP(V482,Minimas!$C$3:$CD$12,10,FALSE)</f>
        <v>#N/A</v>
      </c>
      <c r="AK482" s="104" t="str">
        <f t="shared" si="92"/>
        <v xml:space="preserve"> </v>
      </c>
      <c r="AL482" s="105"/>
      <c r="AM482" s="105" t="str">
        <f t="shared" si="93"/>
        <v xml:space="preserve"> </v>
      </c>
      <c r="AN482" s="105" t="str">
        <f t="shared" si="94"/>
        <v xml:space="preserve"> </v>
      </c>
    </row>
    <row r="483" spans="28:40" x14ac:dyDescent="0.2">
      <c r="AB483" s="103" t="e">
        <f>T483-HLOOKUP(V483,Minimas!$C$3:$CD$12,2,FALSE)</f>
        <v>#N/A</v>
      </c>
      <c r="AC483" s="103" t="e">
        <f>T483-HLOOKUP(V483,Minimas!$C$3:$CD$12,3,FALSE)</f>
        <v>#N/A</v>
      </c>
      <c r="AD483" s="103" t="e">
        <f>T483-HLOOKUP(V483,Minimas!$C$3:$CD$12,4,FALSE)</f>
        <v>#N/A</v>
      </c>
      <c r="AE483" s="103" t="e">
        <f>T483-HLOOKUP(V483,Minimas!$C$3:$CD$12,5,FALSE)</f>
        <v>#N/A</v>
      </c>
      <c r="AF483" s="103" t="e">
        <f>T483-HLOOKUP(V483,Minimas!$C$3:$CD$12,6,FALSE)</f>
        <v>#N/A</v>
      </c>
      <c r="AG483" s="103" t="e">
        <f>T483-HLOOKUP(V483,Minimas!$C$3:$CD$12,7,FALSE)</f>
        <v>#N/A</v>
      </c>
      <c r="AH483" s="103" t="e">
        <f>T483-HLOOKUP(V483,Minimas!$C$3:$CD$12,8,FALSE)</f>
        <v>#N/A</v>
      </c>
      <c r="AI483" s="103" t="e">
        <f>T483-HLOOKUP(V483,Minimas!$C$3:$CD$12,9,FALSE)</f>
        <v>#N/A</v>
      </c>
      <c r="AJ483" s="103" t="e">
        <f>T483-HLOOKUP(V483,Minimas!$C$3:$CD$12,10,FALSE)</f>
        <v>#N/A</v>
      </c>
      <c r="AK483" s="104" t="str">
        <f t="shared" si="92"/>
        <v xml:space="preserve"> </v>
      </c>
      <c r="AL483" s="105"/>
      <c r="AM483" s="105" t="str">
        <f t="shared" si="93"/>
        <v xml:space="preserve"> </v>
      </c>
      <c r="AN483" s="105" t="str">
        <f t="shared" si="94"/>
        <v xml:space="preserve"> </v>
      </c>
    </row>
    <row r="484" spans="28:40" x14ac:dyDescent="0.2">
      <c r="AB484" s="103" t="e">
        <f>T484-HLOOKUP(V484,Minimas!$C$3:$CD$12,2,FALSE)</f>
        <v>#N/A</v>
      </c>
      <c r="AC484" s="103" t="e">
        <f>T484-HLOOKUP(V484,Minimas!$C$3:$CD$12,3,FALSE)</f>
        <v>#N/A</v>
      </c>
      <c r="AD484" s="103" t="e">
        <f>T484-HLOOKUP(V484,Minimas!$C$3:$CD$12,4,FALSE)</f>
        <v>#N/A</v>
      </c>
      <c r="AE484" s="103" t="e">
        <f>T484-HLOOKUP(V484,Minimas!$C$3:$CD$12,5,FALSE)</f>
        <v>#N/A</v>
      </c>
      <c r="AF484" s="103" t="e">
        <f>T484-HLOOKUP(V484,Minimas!$C$3:$CD$12,6,FALSE)</f>
        <v>#N/A</v>
      </c>
      <c r="AG484" s="103" t="e">
        <f>T484-HLOOKUP(V484,Minimas!$C$3:$CD$12,7,FALSE)</f>
        <v>#N/A</v>
      </c>
      <c r="AH484" s="103" t="e">
        <f>T484-HLOOKUP(V484,Minimas!$C$3:$CD$12,8,FALSE)</f>
        <v>#N/A</v>
      </c>
      <c r="AI484" s="103" t="e">
        <f>T484-HLOOKUP(V484,Minimas!$C$3:$CD$12,9,FALSE)</f>
        <v>#N/A</v>
      </c>
      <c r="AJ484" s="103" t="e">
        <f>T484-HLOOKUP(V484,Minimas!$C$3:$CD$12,10,FALSE)</f>
        <v>#N/A</v>
      </c>
      <c r="AK484" s="104" t="str">
        <f t="shared" si="92"/>
        <v xml:space="preserve"> </v>
      </c>
      <c r="AL484" s="105"/>
      <c r="AM484" s="105" t="str">
        <f t="shared" si="93"/>
        <v xml:space="preserve"> </v>
      </c>
      <c r="AN484" s="105" t="str">
        <f t="shared" si="94"/>
        <v xml:space="preserve"> </v>
      </c>
    </row>
    <row r="485" spans="28:40" x14ac:dyDescent="0.2">
      <c r="AB485" s="103" t="e">
        <f>T485-HLOOKUP(V485,Minimas!$C$3:$CD$12,2,FALSE)</f>
        <v>#N/A</v>
      </c>
      <c r="AC485" s="103" t="e">
        <f>T485-HLOOKUP(V485,Minimas!$C$3:$CD$12,3,FALSE)</f>
        <v>#N/A</v>
      </c>
      <c r="AD485" s="103" t="e">
        <f>T485-HLOOKUP(V485,Minimas!$C$3:$CD$12,4,FALSE)</f>
        <v>#N/A</v>
      </c>
      <c r="AE485" s="103" t="e">
        <f>T485-HLOOKUP(V485,Minimas!$C$3:$CD$12,5,FALSE)</f>
        <v>#N/A</v>
      </c>
      <c r="AF485" s="103" t="e">
        <f>T485-HLOOKUP(V485,Minimas!$C$3:$CD$12,6,FALSE)</f>
        <v>#N/A</v>
      </c>
      <c r="AG485" s="103" t="e">
        <f>T485-HLOOKUP(V485,Minimas!$C$3:$CD$12,7,FALSE)</f>
        <v>#N/A</v>
      </c>
      <c r="AH485" s="103" t="e">
        <f>T485-HLOOKUP(V485,Minimas!$C$3:$CD$12,8,FALSE)</f>
        <v>#N/A</v>
      </c>
      <c r="AI485" s="103" t="e">
        <f>T485-HLOOKUP(V485,Minimas!$C$3:$CD$12,9,FALSE)</f>
        <v>#N/A</v>
      </c>
      <c r="AJ485" s="103" t="e">
        <f>T485-HLOOKUP(V485,Minimas!$C$3:$CD$12,10,FALSE)</f>
        <v>#N/A</v>
      </c>
      <c r="AK485" s="104" t="str">
        <f t="shared" si="92"/>
        <v xml:space="preserve"> </v>
      </c>
      <c r="AL485" s="105"/>
      <c r="AM485" s="105" t="str">
        <f t="shared" si="93"/>
        <v xml:space="preserve"> </v>
      </c>
      <c r="AN485" s="105" t="str">
        <f t="shared" si="94"/>
        <v xml:space="preserve"> </v>
      </c>
    </row>
    <row r="486" spans="28:40" x14ac:dyDescent="0.2">
      <c r="AB486" s="103" t="e">
        <f>T486-HLOOKUP(V486,Minimas!$C$3:$CD$12,2,FALSE)</f>
        <v>#N/A</v>
      </c>
      <c r="AC486" s="103" t="e">
        <f>T486-HLOOKUP(V486,Minimas!$C$3:$CD$12,3,FALSE)</f>
        <v>#N/A</v>
      </c>
      <c r="AD486" s="103" t="e">
        <f>T486-HLOOKUP(V486,Minimas!$C$3:$CD$12,4,FALSE)</f>
        <v>#N/A</v>
      </c>
      <c r="AE486" s="103" t="e">
        <f>T486-HLOOKUP(V486,Minimas!$C$3:$CD$12,5,FALSE)</f>
        <v>#N/A</v>
      </c>
      <c r="AF486" s="103" t="e">
        <f>T486-HLOOKUP(V486,Minimas!$C$3:$CD$12,6,FALSE)</f>
        <v>#N/A</v>
      </c>
      <c r="AG486" s="103" t="e">
        <f>T486-HLOOKUP(V486,Minimas!$C$3:$CD$12,7,FALSE)</f>
        <v>#N/A</v>
      </c>
      <c r="AH486" s="103" t="e">
        <f>T486-HLOOKUP(V486,Minimas!$C$3:$CD$12,8,FALSE)</f>
        <v>#N/A</v>
      </c>
      <c r="AI486" s="103" t="e">
        <f>T486-HLOOKUP(V486,Minimas!$C$3:$CD$12,9,FALSE)</f>
        <v>#N/A</v>
      </c>
      <c r="AJ486" s="103" t="e">
        <f>T486-HLOOKUP(V486,Minimas!$C$3:$CD$12,10,FALSE)</f>
        <v>#N/A</v>
      </c>
      <c r="AK486" s="104" t="str">
        <f t="shared" si="92"/>
        <v xml:space="preserve"> </v>
      </c>
      <c r="AL486" s="105"/>
      <c r="AM486" s="105" t="str">
        <f t="shared" si="93"/>
        <v xml:space="preserve"> </v>
      </c>
      <c r="AN486" s="105" t="str">
        <f t="shared" si="94"/>
        <v xml:space="preserve"> </v>
      </c>
    </row>
    <row r="487" spans="28:40" x14ac:dyDescent="0.2">
      <c r="AB487" s="103" t="e">
        <f>T487-HLOOKUP(V487,Minimas!$C$3:$CD$12,2,FALSE)</f>
        <v>#N/A</v>
      </c>
      <c r="AC487" s="103" t="e">
        <f>T487-HLOOKUP(V487,Minimas!$C$3:$CD$12,3,FALSE)</f>
        <v>#N/A</v>
      </c>
      <c r="AD487" s="103" t="e">
        <f>T487-HLOOKUP(V487,Minimas!$C$3:$CD$12,4,FALSE)</f>
        <v>#N/A</v>
      </c>
      <c r="AE487" s="103" t="e">
        <f>T487-HLOOKUP(V487,Minimas!$C$3:$CD$12,5,FALSE)</f>
        <v>#N/A</v>
      </c>
      <c r="AF487" s="103" t="e">
        <f>T487-HLOOKUP(V487,Minimas!$C$3:$CD$12,6,FALSE)</f>
        <v>#N/A</v>
      </c>
      <c r="AG487" s="103" t="e">
        <f>T487-HLOOKUP(V487,Minimas!$C$3:$CD$12,7,FALSE)</f>
        <v>#N/A</v>
      </c>
      <c r="AH487" s="103" t="e">
        <f>T487-HLOOKUP(V487,Minimas!$C$3:$CD$12,8,FALSE)</f>
        <v>#N/A</v>
      </c>
      <c r="AI487" s="103" t="e">
        <f>T487-HLOOKUP(V487,Minimas!$C$3:$CD$12,9,FALSE)</f>
        <v>#N/A</v>
      </c>
      <c r="AJ487" s="103" t="e">
        <f>T487-HLOOKUP(V487,Minimas!$C$3:$CD$12,10,FALSE)</f>
        <v>#N/A</v>
      </c>
      <c r="AK487" s="104" t="str">
        <f t="shared" si="92"/>
        <v xml:space="preserve"> </v>
      </c>
      <c r="AL487" s="105"/>
      <c r="AM487" s="105" t="str">
        <f t="shared" si="93"/>
        <v xml:space="preserve"> </v>
      </c>
      <c r="AN487" s="105" t="str">
        <f t="shared" si="94"/>
        <v xml:space="preserve"> </v>
      </c>
    </row>
    <row r="488" spans="28:40" x14ac:dyDescent="0.2">
      <c r="AB488" s="103" t="e">
        <f>T488-HLOOKUP(V488,Minimas!$C$3:$CD$12,2,FALSE)</f>
        <v>#N/A</v>
      </c>
      <c r="AC488" s="103" t="e">
        <f>T488-HLOOKUP(V488,Minimas!$C$3:$CD$12,3,FALSE)</f>
        <v>#N/A</v>
      </c>
      <c r="AD488" s="103" t="e">
        <f>T488-HLOOKUP(V488,Minimas!$C$3:$CD$12,4,FALSE)</f>
        <v>#N/A</v>
      </c>
      <c r="AE488" s="103" t="e">
        <f>T488-HLOOKUP(V488,Minimas!$C$3:$CD$12,5,FALSE)</f>
        <v>#N/A</v>
      </c>
      <c r="AF488" s="103" t="e">
        <f>T488-HLOOKUP(V488,Minimas!$C$3:$CD$12,6,FALSE)</f>
        <v>#N/A</v>
      </c>
      <c r="AG488" s="103" t="e">
        <f>T488-HLOOKUP(V488,Minimas!$C$3:$CD$12,7,FALSE)</f>
        <v>#N/A</v>
      </c>
      <c r="AH488" s="103" t="e">
        <f>T488-HLOOKUP(V488,Minimas!$C$3:$CD$12,8,FALSE)</f>
        <v>#N/A</v>
      </c>
      <c r="AI488" s="103" t="e">
        <f>T488-HLOOKUP(V488,Minimas!$C$3:$CD$12,9,FALSE)</f>
        <v>#N/A</v>
      </c>
      <c r="AJ488" s="103" t="e">
        <f>T488-HLOOKUP(V488,Minimas!$C$3:$CD$12,10,FALSE)</f>
        <v>#N/A</v>
      </c>
      <c r="AK488" s="104" t="str">
        <f t="shared" si="92"/>
        <v xml:space="preserve"> </v>
      </c>
      <c r="AL488" s="105"/>
      <c r="AM488" s="105" t="str">
        <f t="shared" si="93"/>
        <v xml:space="preserve"> </v>
      </c>
      <c r="AN488" s="105" t="str">
        <f t="shared" si="94"/>
        <v xml:space="preserve"> </v>
      </c>
    </row>
    <row r="489" spans="28:40" x14ac:dyDescent="0.2">
      <c r="AB489" s="103" t="e">
        <f>T489-HLOOKUP(V489,Minimas!$C$3:$CD$12,2,FALSE)</f>
        <v>#N/A</v>
      </c>
      <c r="AC489" s="103" t="e">
        <f>T489-HLOOKUP(V489,Minimas!$C$3:$CD$12,3,FALSE)</f>
        <v>#N/A</v>
      </c>
      <c r="AD489" s="103" t="e">
        <f>T489-HLOOKUP(V489,Minimas!$C$3:$CD$12,4,FALSE)</f>
        <v>#N/A</v>
      </c>
      <c r="AE489" s="103" t="e">
        <f>T489-HLOOKUP(V489,Minimas!$C$3:$CD$12,5,FALSE)</f>
        <v>#N/A</v>
      </c>
      <c r="AF489" s="103" t="e">
        <f>T489-HLOOKUP(V489,Minimas!$C$3:$CD$12,6,FALSE)</f>
        <v>#N/A</v>
      </c>
      <c r="AG489" s="103" t="e">
        <f>T489-HLOOKUP(V489,Minimas!$C$3:$CD$12,7,FALSE)</f>
        <v>#N/A</v>
      </c>
      <c r="AH489" s="103" t="e">
        <f>T489-HLOOKUP(V489,Minimas!$C$3:$CD$12,8,FALSE)</f>
        <v>#N/A</v>
      </c>
      <c r="AI489" s="103" t="e">
        <f>T489-HLOOKUP(V489,Minimas!$C$3:$CD$12,9,FALSE)</f>
        <v>#N/A</v>
      </c>
      <c r="AJ489" s="103" t="e">
        <f>T489-HLOOKUP(V489,Minimas!$C$3:$CD$12,10,FALSE)</f>
        <v>#N/A</v>
      </c>
      <c r="AK489" s="104" t="str">
        <f t="shared" si="92"/>
        <v xml:space="preserve"> </v>
      </c>
      <c r="AL489" s="105"/>
      <c r="AM489" s="105" t="str">
        <f t="shared" si="93"/>
        <v xml:space="preserve"> </v>
      </c>
      <c r="AN489" s="105" t="str">
        <f t="shared" si="94"/>
        <v xml:space="preserve"> </v>
      </c>
    </row>
    <row r="490" spans="28:40" x14ac:dyDescent="0.2">
      <c r="AB490" s="103" t="e">
        <f>T490-HLOOKUP(V490,Minimas!$C$3:$CD$12,2,FALSE)</f>
        <v>#N/A</v>
      </c>
      <c r="AC490" s="103" t="e">
        <f>T490-HLOOKUP(V490,Minimas!$C$3:$CD$12,3,FALSE)</f>
        <v>#N/A</v>
      </c>
      <c r="AD490" s="103" t="e">
        <f>T490-HLOOKUP(V490,Minimas!$C$3:$CD$12,4,FALSE)</f>
        <v>#N/A</v>
      </c>
      <c r="AE490" s="103" t="e">
        <f>T490-HLOOKUP(V490,Minimas!$C$3:$CD$12,5,FALSE)</f>
        <v>#N/A</v>
      </c>
      <c r="AF490" s="103" t="e">
        <f>T490-HLOOKUP(V490,Minimas!$C$3:$CD$12,6,FALSE)</f>
        <v>#N/A</v>
      </c>
      <c r="AG490" s="103" t="e">
        <f>T490-HLOOKUP(V490,Minimas!$C$3:$CD$12,7,FALSE)</f>
        <v>#N/A</v>
      </c>
      <c r="AH490" s="103" t="e">
        <f>T490-HLOOKUP(V490,Minimas!$C$3:$CD$12,8,FALSE)</f>
        <v>#N/A</v>
      </c>
      <c r="AI490" s="103" t="e">
        <f>T490-HLOOKUP(V490,Minimas!$C$3:$CD$12,9,FALSE)</f>
        <v>#N/A</v>
      </c>
      <c r="AJ490" s="103" t="e">
        <f>T490-HLOOKUP(V490,Minimas!$C$3:$CD$12,10,FALSE)</f>
        <v>#N/A</v>
      </c>
      <c r="AK490" s="104" t="str">
        <f t="shared" si="92"/>
        <v xml:space="preserve"> </v>
      </c>
      <c r="AL490" s="105"/>
      <c r="AM490" s="105" t="str">
        <f t="shared" si="93"/>
        <v xml:space="preserve"> </v>
      </c>
      <c r="AN490" s="105" t="str">
        <f t="shared" si="94"/>
        <v xml:space="preserve"> </v>
      </c>
    </row>
    <row r="491" spans="28:40" x14ac:dyDescent="0.2">
      <c r="AB491" s="103" t="e">
        <f>T491-HLOOKUP(V491,Minimas!$C$3:$CD$12,2,FALSE)</f>
        <v>#N/A</v>
      </c>
      <c r="AC491" s="103" t="e">
        <f>T491-HLOOKUP(V491,Minimas!$C$3:$CD$12,3,FALSE)</f>
        <v>#N/A</v>
      </c>
      <c r="AD491" s="103" t="e">
        <f>T491-HLOOKUP(V491,Minimas!$C$3:$CD$12,4,FALSE)</f>
        <v>#N/A</v>
      </c>
      <c r="AE491" s="103" t="e">
        <f>T491-HLOOKUP(V491,Minimas!$C$3:$CD$12,5,FALSE)</f>
        <v>#N/A</v>
      </c>
      <c r="AF491" s="103" t="e">
        <f>T491-HLOOKUP(V491,Minimas!$C$3:$CD$12,6,FALSE)</f>
        <v>#N/A</v>
      </c>
      <c r="AG491" s="103" t="e">
        <f>T491-HLOOKUP(V491,Minimas!$C$3:$CD$12,7,FALSE)</f>
        <v>#N/A</v>
      </c>
      <c r="AH491" s="103" t="e">
        <f>T491-HLOOKUP(V491,Minimas!$C$3:$CD$12,8,FALSE)</f>
        <v>#N/A</v>
      </c>
      <c r="AI491" s="103" t="e">
        <f>T491-HLOOKUP(V491,Minimas!$C$3:$CD$12,9,FALSE)</f>
        <v>#N/A</v>
      </c>
      <c r="AJ491" s="103" t="e">
        <f>T491-HLOOKUP(V491,Minimas!$C$3:$CD$12,10,FALSE)</f>
        <v>#N/A</v>
      </c>
      <c r="AK491" s="104" t="str">
        <f t="shared" si="92"/>
        <v xml:space="preserve"> </v>
      </c>
      <c r="AL491" s="105"/>
      <c r="AM491" s="105" t="str">
        <f t="shared" si="93"/>
        <v xml:space="preserve"> </v>
      </c>
      <c r="AN491" s="105" t="str">
        <f t="shared" si="94"/>
        <v xml:space="preserve"> </v>
      </c>
    </row>
    <row r="492" spans="28:40" x14ac:dyDescent="0.2">
      <c r="AB492" s="103" t="e">
        <f>T492-HLOOKUP(V492,Minimas!$C$3:$CD$12,2,FALSE)</f>
        <v>#N/A</v>
      </c>
      <c r="AC492" s="103" t="e">
        <f>T492-HLOOKUP(V492,Minimas!$C$3:$CD$12,3,FALSE)</f>
        <v>#N/A</v>
      </c>
      <c r="AD492" s="103" t="e">
        <f>T492-HLOOKUP(V492,Minimas!$C$3:$CD$12,4,FALSE)</f>
        <v>#N/A</v>
      </c>
      <c r="AE492" s="103" t="e">
        <f>T492-HLOOKUP(V492,Minimas!$C$3:$CD$12,5,FALSE)</f>
        <v>#N/A</v>
      </c>
      <c r="AF492" s="103" t="e">
        <f>T492-HLOOKUP(V492,Minimas!$C$3:$CD$12,6,FALSE)</f>
        <v>#N/A</v>
      </c>
      <c r="AG492" s="103" t="e">
        <f>T492-HLOOKUP(V492,Minimas!$C$3:$CD$12,7,FALSE)</f>
        <v>#N/A</v>
      </c>
      <c r="AH492" s="103" t="e">
        <f>T492-HLOOKUP(V492,Minimas!$C$3:$CD$12,8,FALSE)</f>
        <v>#N/A</v>
      </c>
      <c r="AI492" s="103" t="e">
        <f>T492-HLOOKUP(V492,Minimas!$C$3:$CD$12,9,FALSE)</f>
        <v>#N/A</v>
      </c>
      <c r="AJ492" s="103" t="e">
        <f>T492-HLOOKUP(V492,Minimas!$C$3:$CD$12,10,FALSE)</f>
        <v>#N/A</v>
      </c>
      <c r="AK492" s="104" t="str">
        <f t="shared" si="92"/>
        <v xml:space="preserve"> </v>
      </c>
      <c r="AL492" s="105"/>
      <c r="AM492" s="105" t="str">
        <f t="shared" si="93"/>
        <v xml:space="preserve"> </v>
      </c>
      <c r="AN492" s="105" t="str">
        <f t="shared" si="94"/>
        <v xml:space="preserve"> </v>
      </c>
    </row>
    <row r="493" spans="28:40" x14ac:dyDescent="0.2">
      <c r="AB493" s="103" t="e">
        <f>T493-HLOOKUP(V493,Minimas!$C$3:$CD$12,2,FALSE)</f>
        <v>#N/A</v>
      </c>
      <c r="AC493" s="103" t="e">
        <f>T493-HLOOKUP(V493,Minimas!$C$3:$CD$12,3,FALSE)</f>
        <v>#N/A</v>
      </c>
      <c r="AD493" s="103" t="e">
        <f>T493-HLOOKUP(V493,Minimas!$C$3:$CD$12,4,FALSE)</f>
        <v>#N/A</v>
      </c>
      <c r="AE493" s="103" t="e">
        <f>T493-HLOOKUP(V493,Minimas!$C$3:$CD$12,5,FALSE)</f>
        <v>#N/A</v>
      </c>
      <c r="AF493" s="103" t="e">
        <f>T493-HLOOKUP(V493,Minimas!$C$3:$CD$12,6,FALSE)</f>
        <v>#N/A</v>
      </c>
      <c r="AG493" s="103" t="e">
        <f>T493-HLOOKUP(V493,Minimas!$C$3:$CD$12,7,FALSE)</f>
        <v>#N/A</v>
      </c>
      <c r="AH493" s="103" t="e">
        <f>T493-HLOOKUP(V493,Minimas!$C$3:$CD$12,8,FALSE)</f>
        <v>#N/A</v>
      </c>
      <c r="AI493" s="103" t="e">
        <f>T493-HLOOKUP(V493,Minimas!$C$3:$CD$12,9,FALSE)</f>
        <v>#N/A</v>
      </c>
      <c r="AJ493" s="103" t="e">
        <f>T493-HLOOKUP(V493,Minimas!$C$3:$CD$12,10,FALSE)</f>
        <v>#N/A</v>
      </c>
      <c r="AK493" s="104" t="str">
        <f t="shared" si="92"/>
        <v xml:space="preserve"> </v>
      </c>
      <c r="AL493" s="105"/>
      <c r="AM493" s="105" t="str">
        <f t="shared" si="93"/>
        <v xml:space="preserve"> </v>
      </c>
      <c r="AN493" s="105" t="str">
        <f t="shared" si="94"/>
        <v xml:space="preserve"> </v>
      </c>
    </row>
    <row r="494" spans="28:40" x14ac:dyDescent="0.2">
      <c r="AB494" s="103" t="e">
        <f>T494-HLOOKUP(V494,Minimas!$C$3:$CD$12,2,FALSE)</f>
        <v>#N/A</v>
      </c>
      <c r="AC494" s="103" t="e">
        <f>T494-HLOOKUP(V494,Minimas!$C$3:$CD$12,3,FALSE)</f>
        <v>#N/A</v>
      </c>
      <c r="AD494" s="103" t="e">
        <f>T494-HLOOKUP(V494,Minimas!$C$3:$CD$12,4,FALSE)</f>
        <v>#N/A</v>
      </c>
      <c r="AE494" s="103" t="e">
        <f>T494-HLOOKUP(V494,Minimas!$C$3:$CD$12,5,FALSE)</f>
        <v>#N/A</v>
      </c>
      <c r="AF494" s="103" t="e">
        <f>T494-HLOOKUP(V494,Minimas!$C$3:$CD$12,6,FALSE)</f>
        <v>#N/A</v>
      </c>
      <c r="AG494" s="103" t="e">
        <f>T494-HLOOKUP(V494,Minimas!$C$3:$CD$12,7,FALSE)</f>
        <v>#N/A</v>
      </c>
      <c r="AH494" s="103" t="e">
        <f>T494-HLOOKUP(V494,Minimas!$C$3:$CD$12,8,FALSE)</f>
        <v>#N/A</v>
      </c>
      <c r="AI494" s="103" t="e">
        <f>T494-HLOOKUP(V494,Minimas!$C$3:$CD$12,9,FALSE)</f>
        <v>#N/A</v>
      </c>
      <c r="AJ494" s="103" t="e">
        <f>T494-HLOOKUP(V494,Minimas!$C$3:$CD$12,10,FALSE)</f>
        <v>#N/A</v>
      </c>
      <c r="AK494" s="104" t="str">
        <f t="shared" si="92"/>
        <v xml:space="preserve"> </v>
      </c>
      <c r="AL494" s="105"/>
      <c r="AM494" s="105" t="str">
        <f t="shared" si="93"/>
        <v xml:space="preserve"> </v>
      </c>
      <c r="AN494" s="105" t="str">
        <f t="shared" si="94"/>
        <v xml:space="preserve"> </v>
      </c>
    </row>
    <row r="495" spans="28:40" x14ac:dyDescent="0.2">
      <c r="AB495" s="103" t="e">
        <f>T495-HLOOKUP(V495,Minimas!$C$3:$CD$12,2,FALSE)</f>
        <v>#N/A</v>
      </c>
      <c r="AC495" s="103" t="e">
        <f>T495-HLOOKUP(V495,Minimas!$C$3:$CD$12,3,FALSE)</f>
        <v>#N/A</v>
      </c>
      <c r="AD495" s="103" t="e">
        <f>T495-HLOOKUP(V495,Minimas!$C$3:$CD$12,4,FALSE)</f>
        <v>#N/A</v>
      </c>
      <c r="AE495" s="103" t="e">
        <f>T495-HLOOKUP(V495,Minimas!$C$3:$CD$12,5,FALSE)</f>
        <v>#N/A</v>
      </c>
      <c r="AF495" s="103" t="e">
        <f>T495-HLOOKUP(V495,Minimas!$C$3:$CD$12,6,FALSE)</f>
        <v>#N/A</v>
      </c>
      <c r="AG495" s="103" t="e">
        <f>T495-HLOOKUP(V495,Minimas!$C$3:$CD$12,7,FALSE)</f>
        <v>#N/A</v>
      </c>
      <c r="AH495" s="103" t="e">
        <f>T495-HLOOKUP(V495,Minimas!$C$3:$CD$12,8,FALSE)</f>
        <v>#N/A</v>
      </c>
      <c r="AI495" s="103" t="e">
        <f>T495-HLOOKUP(V495,Minimas!$C$3:$CD$12,9,FALSE)</f>
        <v>#N/A</v>
      </c>
      <c r="AJ495" s="103" t="e">
        <f>T495-HLOOKUP(V495,Minimas!$C$3:$CD$12,10,FALSE)</f>
        <v>#N/A</v>
      </c>
      <c r="AK495" s="104" t="str">
        <f t="shared" si="92"/>
        <v xml:space="preserve"> </v>
      </c>
      <c r="AL495" s="105"/>
      <c r="AM495" s="105" t="str">
        <f t="shared" si="93"/>
        <v xml:space="preserve"> </v>
      </c>
      <c r="AN495" s="105" t="str">
        <f t="shared" si="94"/>
        <v xml:space="preserve"> </v>
      </c>
    </row>
    <row r="496" spans="28:40" x14ac:dyDescent="0.2">
      <c r="AB496" s="103" t="e">
        <f>T496-HLOOKUP(V496,Minimas!$C$3:$CD$12,2,FALSE)</f>
        <v>#N/A</v>
      </c>
      <c r="AC496" s="103" t="e">
        <f>T496-HLOOKUP(V496,Minimas!$C$3:$CD$12,3,FALSE)</f>
        <v>#N/A</v>
      </c>
      <c r="AD496" s="103" t="e">
        <f>T496-HLOOKUP(V496,Minimas!$C$3:$CD$12,4,FALSE)</f>
        <v>#N/A</v>
      </c>
      <c r="AE496" s="103" t="e">
        <f>T496-HLOOKUP(V496,Minimas!$C$3:$CD$12,5,FALSE)</f>
        <v>#N/A</v>
      </c>
      <c r="AF496" s="103" t="e">
        <f>T496-HLOOKUP(V496,Minimas!$C$3:$CD$12,6,FALSE)</f>
        <v>#N/A</v>
      </c>
      <c r="AG496" s="103" t="e">
        <f>T496-HLOOKUP(V496,Minimas!$C$3:$CD$12,7,FALSE)</f>
        <v>#N/A</v>
      </c>
      <c r="AH496" s="103" t="e">
        <f>T496-HLOOKUP(V496,Minimas!$C$3:$CD$12,8,FALSE)</f>
        <v>#N/A</v>
      </c>
      <c r="AI496" s="103" t="e">
        <f>T496-HLOOKUP(V496,Minimas!$C$3:$CD$12,9,FALSE)</f>
        <v>#N/A</v>
      </c>
      <c r="AJ496" s="103" t="e">
        <f>T496-HLOOKUP(V496,Minimas!$C$3:$CD$12,10,FALSE)</f>
        <v>#N/A</v>
      </c>
      <c r="AK496" s="104" t="str">
        <f t="shared" ref="AK496:AK559" si="95">IF(E496=0," ",IF(AJ496&gt;=0,$AJ$5,IF(AI496&gt;=0,$AI$5,IF(AH496&gt;=0,$AH$5,IF(AG496&gt;=0,$AG$5,IF(AF496&gt;=0,$AF$5,IF(AE496&gt;=0,$AE$5,IF(AD496&gt;=0,$AD$5,IF(AC496&gt;=0,$AC$5,$AB$5)))))))))</f>
        <v xml:space="preserve"> </v>
      </c>
      <c r="AL496" s="105"/>
      <c r="AM496" s="105" t="str">
        <f t="shared" ref="AM496:AM559" si="96">IF(AK496="","",AK496)</f>
        <v xml:space="preserve"> </v>
      </c>
      <c r="AN496" s="105" t="str">
        <f t="shared" ref="AN496:AN559" si="97">IF(E496=0," ",IF(AJ496&gt;=0,AJ496,IF(AI496&gt;=0,AI496,IF(AH496&gt;=0,AH496,IF(AG496&gt;=0,AG496,IF(AF496&gt;=0,AF496,IF(AE496&gt;=0,AE496,IF(AD496&gt;=0,AD496,IF(AC496&gt;=0,AC496,AB496)))))))))</f>
        <v xml:space="preserve"> </v>
      </c>
    </row>
    <row r="497" spans="28:40" x14ac:dyDescent="0.2">
      <c r="AB497" s="103" t="e">
        <f>T497-HLOOKUP(V497,Minimas!$C$3:$CD$12,2,FALSE)</f>
        <v>#N/A</v>
      </c>
      <c r="AC497" s="103" t="e">
        <f>T497-HLOOKUP(V497,Minimas!$C$3:$CD$12,3,FALSE)</f>
        <v>#N/A</v>
      </c>
      <c r="AD497" s="103" t="e">
        <f>T497-HLOOKUP(V497,Minimas!$C$3:$CD$12,4,FALSE)</f>
        <v>#N/A</v>
      </c>
      <c r="AE497" s="103" t="e">
        <f>T497-HLOOKUP(V497,Minimas!$C$3:$CD$12,5,FALSE)</f>
        <v>#N/A</v>
      </c>
      <c r="AF497" s="103" t="e">
        <f>T497-HLOOKUP(V497,Minimas!$C$3:$CD$12,6,FALSE)</f>
        <v>#N/A</v>
      </c>
      <c r="AG497" s="103" t="e">
        <f>T497-HLOOKUP(V497,Minimas!$C$3:$CD$12,7,FALSE)</f>
        <v>#N/A</v>
      </c>
      <c r="AH497" s="103" t="e">
        <f>T497-HLOOKUP(V497,Minimas!$C$3:$CD$12,8,FALSE)</f>
        <v>#N/A</v>
      </c>
      <c r="AI497" s="103" t="e">
        <f>T497-HLOOKUP(V497,Minimas!$C$3:$CD$12,9,FALSE)</f>
        <v>#N/A</v>
      </c>
      <c r="AJ497" s="103" t="e">
        <f>T497-HLOOKUP(V497,Minimas!$C$3:$CD$12,10,FALSE)</f>
        <v>#N/A</v>
      </c>
      <c r="AK497" s="104" t="str">
        <f t="shared" si="95"/>
        <v xml:space="preserve"> </v>
      </c>
      <c r="AL497" s="105"/>
      <c r="AM497" s="105" t="str">
        <f t="shared" si="96"/>
        <v xml:space="preserve"> </v>
      </c>
      <c r="AN497" s="105" t="str">
        <f t="shared" si="97"/>
        <v xml:space="preserve"> </v>
      </c>
    </row>
    <row r="498" spans="28:40" x14ac:dyDescent="0.2">
      <c r="AB498" s="103" t="e">
        <f>T498-HLOOKUP(V498,Minimas!$C$3:$CD$12,2,FALSE)</f>
        <v>#N/A</v>
      </c>
      <c r="AC498" s="103" t="e">
        <f>T498-HLOOKUP(V498,Minimas!$C$3:$CD$12,3,FALSE)</f>
        <v>#N/A</v>
      </c>
      <c r="AD498" s="103" t="e">
        <f>T498-HLOOKUP(V498,Minimas!$C$3:$CD$12,4,FALSE)</f>
        <v>#N/A</v>
      </c>
      <c r="AE498" s="103" t="e">
        <f>T498-HLOOKUP(V498,Minimas!$C$3:$CD$12,5,FALSE)</f>
        <v>#N/A</v>
      </c>
      <c r="AF498" s="103" t="e">
        <f>T498-HLOOKUP(V498,Minimas!$C$3:$CD$12,6,FALSE)</f>
        <v>#N/A</v>
      </c>
      <c r="AG498" s="103" t="e">
        <f>T498-HLOOKUP(V498,Minimas!$C$3:$CD$12,7,FALSE)</f>
        <v>#N/A</v>
      </c>
      <c r="AH498" s="103" t="e">
        <f>T498-HLOOKUP(V498,Minimas!$C$3:$CD$12,8,FALSE)</f>
        <v>#N/A</v>
      </c>
      <c r="AI498" s="103" t="e">
        <f>T498-HLOOKUP(V498,Minimas!$C$3:$CD$12,9,FALSE)</f>
        <v>#N/A</v>
      </c>
      <c r="AJ498" s="103" t="e">
        <f>T498-HLOOKUP(V498,Minimas!$C$3:$CD$12,10,FALSE)</f>
        <v>#N/A</v>
      </c>
      <c r="AK498" s="104" t="str">
        <f t="shared" si="95"/>
        <v xml:space="preserve"> </v>
      </c>
      <c r="AL498" s="105"/>
      <c r="AM498" s="105" t="str">
        <f t="shared" si="96"/>
        <v xml:space="preserve"> </v>
      </c>
      <c r="AN498" s="105" t="str">
        <f t="shared" si="97"/>
        <v xml:space="preserve"> </v>
      </c>
    </row>
    <row r="499" spans="28:40" x14ac:dyDescent="0.2">
      <c r="AB499" s="103" t="e">
        <f>T499-HLOOKUP(V499,Minimas!$C$3:$CD$12,2,FALSE)</f>
        <v>#N/A</v>
      </c>
      <c r="AC499" s="103" t="e">
        <f>T499-HLOOKUP(V499,Minimas!$C$3:$CD$12,3,FALSE)</f>
        <v>#N/A</v>
      </c>
      <c r="AD499" s="103" t="e">
        <f>T499-HLOOKUP(V499,Minimas!$C$3:$CD$12,4,FALSE)</f>
        <v>#N/A</v>
      </c>
      <c r="AE499" s="103" t="e">
        <f>T499-HLOOKUP(V499,Minimas!$C$3:$CD$12,5,FALSE)</f>
        <v>#N/A</v>
      </c>
      <c r="AF499" s="103" t="e">
        <f>T499-HLOOKUP(V499,Minimas!$C$3:$CD$12,6,FALSE)</f>
        <v>#N/A</v>
      </c>
      <c r="AG499" s="103" t="e">
        <f>T499-HLOOKUP(V499,Minimas!$C$3:$CD$12,7,FALSE)</f>
        <v>#N/A</v>
      </c>
      <c r="AH499" s="103" t="e">
        <f>T499-HLOOKUP(V499,Minimas!$C$3:$CD$12,8,FALSE)</f>
        <v>#N/A</v>
      </c>
      <c r="AI499" s="103" t="e">
        <f>T499-HLOOKUP(V499,Minimas!$C$3:$CD$12,9,FALSE)</f>
        <v>#N/A</v>
      </c>
      <c r="AJ499" s="103" t="e">
        <f>T499-HLOOKUP(V499,Minimas!$C$3:$CD$12,10,FALSE)</f>
        <v>#N/A</v>
      </c>
      <c r="AK499" s="104" t="str">
        <f t="shared" si="95"/>
        <v xml:space="preserve"> </v>
      </c>
      <c r="AL499" s="105"/>
      <c r="AM499" s="105" t="str">
        <f t="shared" si="96"/>
        <v xml:space="preserve"> </v>
      </c>
      <c r="AN499" s="105" t="str">
        <f t="shared" si="97"/>
        <v xml:space="preserve"> </v>
      </c>
    </row>
    <row r="500" spans="28:40" x14ac:dyDescent="0.2">
      <c r="AB500" s="103" t="e">
        <f>T500-HLOOKUP(V500,Minimas!$C$3:$CD$12,2,FALSE)</f>
        <v>#N/A</v>
      </c>
      <c r="AC500" s="103" t="e">
        <f>T500-HLOOKUP(V500,Minimas!$C$3:$CD$12,3,FALSE)</f>
        <v>#N/A</v>
      </c>
      <c r="AD500" s="103" t="e">
        <f>T500-HLOOKUP(V500,Minimas!$C$3:$CD$12,4,FALSE)</f>
        <v>#N/A</v>
      </c>
      <c r="AE500" s="103" t="e">
        <f>T500-HLOOKUP(V500,Minimas!$C$3:$CD$12,5,FALSE)</f>
        <v>#N/A</v>
      </c>
      <c r="AF500" s="103" t="e">
        <f>T500-HLOOKUP(V500,Minimas!$C$3:$CD$12,6,FALSE)</f>
        <v>#N/A</v>
      </c>
      <c r="AG500" s="103" t="e">
        <f>T500-HLOOKUP(V500,Minimas!$C$3:$CD$12,7,FALSE)</f>
        <v>#N/A</v>
      </c>
      <c r="AH500" s="103" t="e">
        <f>T500-HLOOKUP(V500,Minimas!$C$3:$CD$12,8,FALSE)</f>
        <v>#N/A</v>
      </c>
      <c r="AI500" s="103" t="e">
        <f>T500-HLOOKUP(V500,Minimas!$C$3:$CD$12,9,FALSE)</f>
        <v>#N/A</v>
      </c>
      <c r="AJ500" s="103" t="e">
        <f>T500-HLOOKUP(V500,Minimas!$C$3:$CD$12,10,FALSE)</f>
        <v>#N/A</v>
      </c>
      <c r="AK500" s="104" t="str">
        <f t="shared" si="95"/>
        <v xml:space="preserve"> </v>
      </c>
      <c r="AL500" s="105"/>
      <c r="AM500" s="105" t="str">
        <f t="shared" si="96"/>
        <v xml:space="preserve"> </v>
      </c>
      <c r="AN500" s="105" t="str">
        <f t="shared" si="97"/>
        <v xml:space="preserve"> </v>
      </c>
    </row>
    <row r="501" spans="28:40" x14ac:dyDescent="0.2">
      <c r="AB501" s="103" t="e">
        <f>T501-HLOOKUP(V501,Minimas!$C$3:$CD$12,2,FALSE)</f>
        <v>#N/A</v>
      </c>
      <c r="AC501" s="103" t="e">
        <f>T501-HLOOKUP(V501,Minimas!$C$3:$CD$12,3,FALSE)</f>
        <v>#N/A</v>
      </c>
      <c r="AD501" s="103" t="e">
        <f>T501-HLOOKUP(V501,Minimas!$C$3:$CD$12,4,FALSE)</f>
        <v>#N/A</v>
      </c>
      <c r="AE501" s="103" t="e">
        <f>T501-HLOOKUP(V501,Minimas!$C$3:$CD$12,5,FALSE)</f>
        <v>#N/A</v>
      </c>
      <c r="AF501" s="103" t="e">
        <f>T501-HLOOKUP(V501,Minimas!$C$3:$CD$12,6,FALSE)</f>
        <v>#N/A</v>
      </c>
      <c r="AG501" s="103" t="e">
        <f>T501-HLOOKUP(V501,Minimas!$C$3:$CD$12,7,FALSE)</f>
        <v>#N/A</v>
      </c>
      <c r="AH501" s="103" t="e">
        <f>T501-HLOOKUP(V501,Minimas!$C$3:$CD$12,8,FALSE)</f>
        <v>#N/A</v>
      </c>
      <c r="AI501" s="103" t="e">
        <f>T501-HLOOKUP(V501,Minimas!$C$3:$CD$12,9,FALSE)</f>
        <v>#N/A</v>
      </c>
      <c r="AJ501" s="103" t="e">
        <f>T501-HLOOKUP(V501,Minimas!$C$3:$CD$12,10,FALSE)</f>
        <v>#N/A</v>
      </c>
      <c r="AK501" s="104" t="str">
        <f t="shared" si="95"/>
        <v xml:space="preserve"> </v>
      </c>
      <c r="AL501" s="105"/>
      <c r="AM501" s="105" t="str">
        <f t="shared" si="96"/>
        <v xml:space="preserve"> </v>
      </c>
      <c r="AN501" s="105" t="str">
        <f t="shared" si="97"/>
        <v xml:space="preserve"> </v>
      </c>
    </row>
    <row r="502" spans="28:40" x14ac:dyDescent="0.2">
      <c r="AB502" s="103" t="e">
        <f>T502-HLOOKUP(V502,Minimas!$C$3:$CD$12,2,FALSE)</f>
        <v>#N/A</v>
      </c>
      <c r="AC502" s="103" t="e">
        <f>T502-HLOOKUP(V502,Minimas!$C$3:$CD$12,3,FALSE)</f>
        <v>#N/A</v>
      </c>
      <c r="AD502" s="103" t="e">
        <f>T502-HLOOKUP(V502,Minimas!$C$3:$CD$12,4,FALSE)</f>
        <v>#N/A</v>
      </c>
      <c r="AE502" s="103" t="e">
        <f>T502-HLOOKUP(V502,Minimas!$C$3:$CD$12,5,FALSE)</f>
        <v>#N/A</v>
      </c>
      <c r="AF502" s="103" t="e">
        <f>T502-HLOOKUP(V502,Minimas!$C$3:$CD$12,6,FALSE)</f>
        <v>#N/A</v>
      </c>
      <c r="AG502" s="103" t="e">
        <f>T502-HLOOKUP(V502,Minimas!$C$3:$CD$12,7,FALSE)</f>
        <v>#N/A</v>
      </c>
      <c r="AH502" s="103" t="e">
        <f>T502-HLOOKUP(V502,Minimas!$C$3:$CD$12,8,FALSE)</f>
        <v>#N/A</v>
      </c>
      <c r="AI502" s="103" t="e">
        <f>T502-HLOOKUP(V502,Minimas!$C$3:$CD$12,9,FALSE)</f>
        <v>#N/A</v>
      </c>
      <c r="AJ502" s="103" t="e">
        <f>T502-HLOOKUP(V502,Minimas!$C$3:$CD$12,10,FALSE)</f>
        <v>#N/A</v>
      </c>
      <c r="AK502" s="104" t="str">
        <f t="shared" si="95"/>
        <v xml:space="preserve"> </v>
      </c>
      <c r="AL502" s="105"/>
      <c r="AM502" s="105" t="str">
        <f t="shared" si="96"/>
        <v xml:space="preserve"> </v>
      </c>
      <c r="AN502" s="105" t="str">
        <f t="shared" si="97"/>
        <v xml:space="preserve"> </v>
      </c>
    </row>
    <row r="503" spans="28:40" x14ac:dyDescent="0.2">
      <c r="AB503" s="103" t="e">
        <f>T503-HLOOKUP(V503,Minimas!$C$3:$CD$12,2,FALSE)</f>
        <v>#N/A</v>
      </c>
      <c r="AC503" s="103" t="e">
        <f>T503-HLOOKUP(V503,Minimas!$C$3:$CD$12,3,FALSE)</f>
        <v>#N/A</v>
      </c>
      <c r="AD503" s="103" t="e">
        <f>T503-HLOOKUP(V503,Minimas!$C$3:$CD$12,4,FALSE)</f>
        <v>#N/A</v>
      </c>
      <c r="AE503" s="103" t="e">
        <f>T503-HLOOKUP(V503,Minimas!$C$3:$CD$12,5,FALSE)</f>
        <v>#N/A</v>
      </c>
      <c r="AF503" s="103" t="e">
        <f>T503-HLOOKUP(V503,Minimas!$C$3:$CD$12,6,FALSE)</f>
        <v>#N/A</v>
      </c>
      <c r="AG503" s="103" t="e">
        <f>T503-HLOOKUP(V503,Minimas!$C$3:$CD$12,7,FALSE)</f>
        <v>#N/A</v>
      </c>
      <c r="AH503" s="103" t="e">
        <f>T503-HLOOKUP(V503,Minimas!$C$3:$CD$12,8,FALSE)</f>
        <v>#N/A</v>
      </c>
      <c r="AI503" s="103" t="e">
        <f>T503-HLOOKUP(V503,Minimas!$C$3:$CD$12,9,FALSE)</f>
        <v>#N/A</v>
      </c>
      <c r="AJ503" s="103" t="e">
        <f>T503-HLOOKUP(V503,Minimas!$C$3:$CD$12,10,FALSE)</f>
        <v>#N/A</v>
      </c>
      <c r="AK503" s="104" t="str">
        <f t="shared" si="95"/>
        <v xml:space="preserve"> </v>
      </c>
      <c r="AL503" s="105"/>
      <c r="AM503" s="105" t="str">
        <f t="shared" si="96"/>
        <v xml:space="preserve"> </v>
      </c>
      <c r="AN503" s="105" t="str">
        <f t="shared" si="97"/>
        <v xml:space="preserve"> </v>
      </c>
    </row>
    <row r="504" spans="28:40" x14ac:dyDescent="0.2">
      <c r="AB504" s="103" t="e">
        <f>T504-HLOOKUP(V504,Minimas!$C$3:$CD$12,2,FALSE)</f>
        <v>#N/A</v>
      </c>
      <c r="AC504" s="103" t="e">
        <f>T504-HLOOKUP(V504,Minimas!$C$3:$CD$12,3,FALSE)</f>
        <v>#N/A</v>
      </c>
      <c r="AD504" s="103" t="e">
        <f>T504-HLOOKUP(V504,Minimas!$C$3:$CD$12,4,FALSE)</f>
        <v>#N/A</v>
      </c>
      <c r="AE504" s="103" t="e">
        <f>T504-HLOOKUP(V504,Minimas!$C$3:$CD$12,5,FALSE)</f>
        <v>#N/A</v>
      </c>
      <c r="AF504" s="103" t="e">
        <f>T504-HLOOKUP(V504,Minimas!$C$3:$CD$12,6,FALSE)</f>
        <v>#N/A</v>
      </c>
      <c r="AG504" s="103" t="e">
        <f>T504-HLOOKUP(V504,Minimas!$C$3:$CD$12,7,FALSE)</f>
        <v>#N/A</v>
      </c>
      <c r="AH504" s="103" t="e">
        <f>T504-HLOOKUP(V504,Minimas!$C$3:$CD$12,8,FALSE)</f>
        <v>#N/A</v>
      </c>
      <c r="AI504" s="103" t="e">
        <f>T504-HLOOKUP(V504,Minimas!$C$3:$CD$12,9,FALSE)</f>
        <v>#N/A</v>
      </c>
      <c r="AJ504" s="103" t="e">
        <f>T504-HLOOKUP(V504,Minimas!$C$3:$CD$12,10,FALSE)</f>
        <v>#N/A</v>
      </c>
      <c r="AK504" s="104" t="str">
        <f t="shared" si="95"/>
        <v xml:space="preserve"> </v>
      </c>
      <c r="AL504" s="105"/>
      <c r="AM504" s="105" t="str">
        <f t="shared" si="96"/>
        <v xml:space="preserve"> </v>
      </c>
      <c r="AN504" s="105" t="str">
        <f t="shared" si="97"/>
        <v xml:space="preserve"> </v>
      </c>
    </row>
    <row r="505" spans="28:40" x14ac:dyDescent="0.2">
      <c r="AB505" s="103" t="e">
        <f>T505-HLOOKUP(V505,Minimas!$C$3:$CD$12,2,FALSE)</f>
        <v>#N/A</v>
      </c>
      <c r="AC505" s="103" t="e">
        <f>T505-HLOOKUP(V505,Minimas!$C$3:$CD$12,3,FALSE)</f>
        <v>#N/A</v>
      </c>
      <c r="AD505" s="103" t="e">
        <f>T505-HLOOKUP(V505,Minimas!$C$3:$CD$12,4,FALSE)</f>
        <v>#N/A</v>
      </c>
      <c r="AE505" s="103" t="e">
        <f>T505-HLOOKUP(V505,Minimas!$C$3:$CD$12,5,FALSE)</f>
        <v>#N/A</v>
      </c>
      <c r="AF505" s="103" t="e">
        <f>T505-HLOOKUP(V505,Minimas!$C$3:$CD$12,6,FALSE)</f>
        <v>#N/A</v>
      </c>
      <c r="AG505" s="103" t="e">
        <f>T505-HLOOKUP(V505,Minimas!$C$3:$CD$12,7,FALSE)</f>
        <v>#N/A</v>
      </c>
      <c r="AH505" s="103" t="e">
        <f>T505-HLOOKUP(V505,Minimas!$C$3:$CD$12,8,FALSE)</f>
        <v>#N/A</v>
      </c>
      <c r="AI505" s="103" t="e">
        <f>T505-HLOOKUP(V505,Minimas!$C$3:$CD$12,9,FALSE)</f>
        <v>#N/A</v>
      </c>
      <c r="AJ505" s="103" t="e">
        <f>T505-HLOOKUP(V505,Minimas!$C$3:$CD$12,10,FALSE)</f>
        <v>#N/A</v>
      </c>
      <c r="AK505" s="104" t="str">
        <f t="shared" si="95"/>
        <v xml:space="preserve"> </v>
      </c>
      <c r="AL505" s="105"/>
      <c r="AM505" s="105" t="str">
        <f t="shared" si="96"/>
        <v xml:space="preserve"> </v>
      </c>
      <c r="AN505" s="105" t="str">
        <f t="shared" si="97"/>
        <v xml:space="preserve"> </v>
      </c>
    </row>
    <row r="506" spans="28:40" x14ac:dyDescent="0.2">
      <c r="AB506" s="103" t="e">
        <f>T506-HLOOKUP(V506,Minimas!$C$3:$CD$12,2,FALSE)</f>
        <v>#N/A</v>
      </c>
      <c r="AC506" s="103" t="e">
        <f>T506-HLOOKUP(V506,Minimas!$C$3:$CD$12,3,FALSE)</f>
        <v>#N/A</v>
      </c>
      <c r="AD506" s="103" t="e">
        <f>T506-HLOOKUP(V506,Minimas!$C$3:$CD$12,4,FALSE)</f>
        <v>#N/A</v>
      </c>
      <c r="AE506" s="103" t="e">
        <f>T506-HLOOKUP(V506,Minimas!$C$3:$CD$12,5,FALSE)</f>
        <v>#N/A</v>
      </c>
      <c r="AF506" s="103" t="e">
        <f>T506-HLOOKUP(V506,Minimas!$C$3:$CD$12,6,FALSE)</f>
        <v>#N/A</v>
      </c>
      <c r="AG506" s="103" t="e">
        <f>T506-HLOOKUP(V506,Minimas!$C$3:$CD$12,7,FALSE)</f>
        <v>#N/A</v>
      </c>
      <c r="AH506" s="103" t="e">
        <f>T506-HLOOKUP(V506,Minimas!$C$3:$CD$12,8,FALSE)</f>
        <v>#N/A</v>
      </c>
      <c r="AI506" s="103" t="e">
        <f>T506-HLOOKUP(V506,Minimas!$C$3:$CD$12,9,FALSE)</f>
        <v>#N/A</v>
      </c>
      <c r="AJ506" s="103" t="e">
        <f>T506-HLOOKUP(V506,Minimas!$C$3:$CD$12,10,FALSE)</f>
        <v>#N/A</v>
      </c>
      <c r="AK506" s="104" t="str">
        <f t="shared" si="95"/>
        <v xml:space="preserve"> </v>
      </c>
      <c r="AL506" s="105"/>
      <c r="AM506" s="105" t="str">
        <f t="shared" si="96"/>
        <v xml:space="preserve"> </v>
      </c>
      <c r="AN506" s="105" t="str">
        <f t="shared" si="97"/>
        <v xml:space="preserve"> </v>
      </c>
    </row>
    <row r="507" spans="28:40" x14ac:dyDescent="0.2">
      <c r="AB507" s="103" t="e">
        <f>T507-HLOOKUP(V507,Minimas!$C$3:$CD$12,2,FALSE)</f>
        <v>#N/A</v>
      </c>
      <c r="AC507" s="103" t="e">
        <f>T507-HLOOKUP(V507,Minimas!$C$3:$CD$12,3,FALSE)</f>
        <v>#N/A</v>
      </c>
      <c r="AD507" s="103" t="e">
        <f>T507-HLOOKUP(V507,Minimas!$C$3:$CD$12,4,FALSE)</f>
        <v>#N/A</v>
      </c>
      <c r="AE507" s="103" t="e">
        <f>T507-HLOOKUP(V507,Minimas!$C$3:$CD$12,5,FALSE)</f>
        <v>#N/A</v>
      </c>
      <c r="AF507" s="103" t="e">
        <f>T507-HLOOKUP(V507,Minimas!$C$3:$CD$12,6,FALSE)</f>
        <v>#N/A</v>
      </c>
      <c r="AG507" s="103" t="e">
        <f>T507-HLOOKUP(V507,Minimas!$C$3:$CD$12,7,FALSE)</f>
        <v>#N/A</v>
      </c>
      <c r="AH507" s="103" t="e">
        <f>T507-HLOOKUP(V507,Minimas!$C$3:$CD$12,8,FALSE)</f>
        <v>#N/A</v>
      </c>
      <c r="AI507" s="103" t="e">
        <f>T507-HLOOKUP(V507,Minimas!$C$3:$CD$12,9,FALSE)</f>
        <v>#N/A</v>
      </c>
      <c r="AJ507" s="103" t="e">
        <f>T507-HLOOKUP(V507,Minimas!$C$3:$CD$12,10,FALSE)</f>
        <v>#N/A</v>
      </c>
      <c r="AK507" s="104" t="str">
        <f t="shared" si="95"/>
        <v xml:space="preserve"> </v>
      </c>
      <c r="AL507" s="105"/>
      <c r="AM507" s="105" t="str">
        <f t="shared" si="96"/>
        <v xml:space="preserve"> </v>
      </c>
      <c r="AN507" s="105" t="str">
        <f t="shared" si="97"/>
        <v xml:space="preserve"> </v>
      </c>
    </row>
    <row r="508" spans="28:40" x14ac:dyDescent="0.2">
      <c r="AB508" s="103" t="e">
        <f>T508-HLOOKUP(V508,Minimas!$C$3:$CD$12,2,FALSE)</f>
        <v>#N/A</v>
      </c>
      <c r="AC508" s="103" t="e">
        <f>T508-HLOOKUP(V508,Minimas!$C$3:$CD$12,3,FALSE)</f>
        <v>#N/A</v>
      </c>
      <c r="AD508" s="103" t="e">
        <f>T508-HLOOKUP(V508,Minimas!$C$3:$CD$12,4,FALSE)</f>
        <v>#N/A</v>
      </c>
      <c r="AE508" s="103" t="e">
        <f>T508-HLOOKUP(V508,Minimas!$C$3:$CD$12,5,FALSE)</f>
        <v>#N/A</v>
      </c>
      <c r="AF508" s="103" t="e">
        <f>T508-HLOOKUP(V508,Minimas!$C$3:$CD$12,6,FALSE)</f>
        <v>#N/A</v>
      </c>
      <c r="AG508" s="103" t="e">
        <f>T508-HLOOKUP(V508,Minimas!$C$3:$CD$12,7,FALSE)</f>
        <v>#N/A</v>
      </c>
      <c r="AH508" s="103" t="e">
        <f>T508-HLOOKUP(V508,Minimas!$C$3:$CD$12,8,FALSE)</f>
        <v>#N/A</v>
      </c>
      <c r="AI508" s="103" t="e">
        <f>T508-HLOOKUP(V508,Minimas!$C$3:$CD$12,9,FALSE)</f>
        <v>#N/A</v>
      </c>
      <c r="AJ508" s="103" t="e">
        <f>T508-HLOOKUP(V508,Minimas!$C$3:$CD$12,10,FALSE)</f>
        <v>#N/A</v>
      </c>
      <c r="AK508" s="104" t="str">
        <f t="shared" si="95"/>
        <v xml:space="preserve"> </v>
      </c>
      <c r="AL508" s="105"/>
      <c r="AM508" s="105" t="str">
        <f t="shared" si="96"/>
        <v xml:space="preserve"> </v>
      </c>
      <c r="AN508" s="105" t="str">
        <f t="shared" si="97"/>
        <v xml:space="preserve"> </v>
      </c>
    </row>
    <row r="509" spans="28:40" x14ac:dyDescent="0.2">
      <c r="AB509" s="103" t="e">
        <f>T509-HLOOKUP(V509,Minimas!$C$3:$CD$12,2,FALSE)</f>
        <v>#N/A</v>
      </c>
      <c r="AC509" s="103" t="e">
        <f>T509-HLOOKUP(V509,Minimas!$C$3:$CD$12,3,FALSE)</f>
        <v>#N/A</v>
      </c>
      <c r="AD509" s="103" t="e">
        <f>T509-HLOOKUP(V509,Minimas!$C$3:$CD$12,4,FALSE)</f>
        <v>#N/A</v>
      </c>
      <c r="AE509" s="103" t="e">
        <f>T509-HLOOKUP(V509,Minimas!$C$3:$CD$12,5,FALSE)</f>
        <v>#N/A</v>
      </c>
      <c r="AF509" s="103" t="e">
        <f>T509-HLOOKUP(V509,Minimas!$C$3:$CD$12,6,FALSE)</f>
        <v>#N/A</v>
      </c>
      <c r="AG509" s="103" t="e">
        <f>T509-HLOOKUP(V509,Minimas!$C$3:$CD$12,7,FALSE)</f>
        <v>#N/A</v>
      </c>
      <c r="AH509" s="103" t="e">
        <f>T509-HLOOKUP(V509,Minimas!$C$3:$CD$12,8,FALSE)</f>
        <v>#N/A</v>
      </c>
      <c r="AI509" s="103" t="e">
        <f>T509-HLOOKUP(V509,Minimas!$C$3:$CD$12,9,FALSE)</f>
        <v>#N/A</v>
      </c>
      <c r="AJ509" s="103" t="e">
        <f>T509-HLOOKUP(V509,Minimas!$C$3:$CD$12,10,FALSE)</f>
        <v>#N/A</v>
      </c>
      <c r="AK509" s="104" t="str">
        <f t="shared" si="95"/>
        <v xml:space="preserve"> </v>
      </c>
      <c r="AL509" s="105"/>
      <c r="AM509" s="105" t="str">
        <f t="shared" si="96"/>
        <v xml:space="preserve"> </v>
      </c>
      <c r="AN509" s="105" t="str">
        <f t="shared" si="97"/>
        <v xml:space="preserve"> </v>
      </c>
    </row>
    <row r="510" spans="28:40" x14ac:dyDescent="0.2">
      <c r="AB510" s="103" t="e">
        <f>T510-HLOOKUP(V510,Minimas!$C$3:$CD$12,2,FALSE)</f>
        <v>#N/A</v>
      </c>
      <c r="AC510" s="103" t="e">
        <f>T510-HLOOKUP(V510,Minimas!$C$3:$CD$12,3,FALSE)</f>
        <v>#N/A</v>
      </c>
      <c r="AD510" s="103" t="e">
        <f>T510-HLOOKUP(V510,Minimas!$C$3:$CD$12,4,FALSE)</f>
        <v>#N/A</v>
      </c>
      <c r="AE510" s="103" t="e">
        <f>T510-HLOOKUP(V510,Minimas!$C$3:$CD$12,5,FALSE)</f>
        <v>#N/A</v>
      </c>
      <c r="AF510" s="103" t="e">
        <f>T510-HLOOKUP(V510,Minimas!$C$3:$CD$12,6,FALSE)</f>
        <v>#N/A</v>
      </c>
      <c r="AG510" s="103" t="e">
        <f>T510-HLOOKUP(V510,Minimas!$C$3:$CD$12,7,FALSE)</f>
        <v>#N/A</v>
      </c>
      <c r="AH510" s="103" t="e">
        <f>T510-HLOOKUP(V510,Minimas!$C$3:$CD$12,8,FALSE)</f>
        <v>#N/A</v>
      </c>
      <c r="AI510" s="103" t="e">
        <f>T510-HLOOKUP(V510,Minimas!$C$3:$CD$12,9,FALSE)</f>
        <v>#N/A</v>
      </c>
      <c r="AJ510" s="103" t="e">
        <f>T510-HLOOKUP(V510,Minimas!$C$3:$CD$12,10,FALSE)</f>
        <v>#N/A</v>
      </c>
      <c r="AK510" s="104" t="str">
        <f t="shared" si="95"/>
        <v xml:space="preserve"> </v>
      </c>
      <c r="AL510" s="105"/>
      <c r="AM510" s="105" t="str">
        <f t="shared" si="96"/>
        <v xml:space="preserve"> </v>
      </c>
      <c r="AN510" s="105" t="str">
        <f t="shared" si="97"/>
        <v xml:space="preserve"> </v>
      </c>
    </row>
    <row r="511" spans="28:40" x14ac:dyDescent="0.2">
      <c r="AB511" s="103" t="e">
        <f>T511-HLOOKUP(V511,Minimas!$C$3:$CD$12,2,FALSE)</f>
        <v>#N/A</v>
      </c>
      <c r="AC511" s="103" t="e">
        <f>T511-HLOOKUP(V511,Minimas!$C$3:$CD$12,3,FALSE)</f>
        <v>#N/A</v>
      </c>
      <c r="AD511" s="103" t="e">
        <f>T511-HLOOKUP(V511,Minimas!$C$3:$CD$12,4,FALSE)</f>
        <v>#N/A</v>
      </c>
      <c r="AE511" s="103" t="e">
        <f>T511-HLOOKUP(V511,Minimas!$C$3:$CD$12,5,FALSE)</f>
        <v>#N/A</v>
      </c>
      <c r="AF511" s="103" t="e">
        <f>T511-HLOOKUP(V511,Minimas!$C$3:$CD$12,6,FALSE)</f>
        <v>#N/A</v>
      </c>
      <c r="AG511" s="103" t="e">
        <f>T511-HLOOKUP(V511,Minimas!$C$3:$CD$12,7,FALSE)</f>
        <v>#N/A</v>
      </c>
      <c r="AH511" s="103" t="e">
        <f>T511-HLOOKUP(V511,Minimas!$C$3:$CD$12,8,FALSE)</f>
        <v>#N/A</v>
      </c>
      <c r="AI511" s="103" t="e">
        <f>T511-HLOOKUP(V511,Minimas!$C$3:$CD$12,9,FALSE)</f>
        <v>#N/A</v>
      </c>
      <c r="AJ511" s="103" t="e">
        <f>T511-HLOOKUP(V511,Minimas!$C$3:$CD$12,10,FALSE)</f>
        <v>#N/A</v>
      </c>
      <c r="AK511" s="104" t="str">
        <f t="shared" si="95"/>
        <v xml:space="preserve"> </v>
      </c>
      <c r="AL511" s="105"/>
      <c r="AM511" s="105" t="str">
        <f t="shared" si="96"/>
        <v xml:space="preserve"> </v>
      </c>
      <c r="AN511" s="105" t="str">
        <f t="shared" si="97"/>
        <v xml:space="preserve"> </v>
      </c>
    </row>
    <row r="512" spans="28:40" x14ac:dyDescent="0.2">
      <c r="AB512" s="103" t="e">
        <f>T512-HLOOKUP(V512,Minimas!$C$3:$CD$12,2,FALSE)</f>
        <v>#N/A</v>
      </c>
      <c r="AC512" s="103" t="e">
        <f>T512-HLOOKUP(V512,Minimas!$C$3:$CD$12,3,FALSE)</f>
        <v>#N/A</v>
      </c>
      <c r="AD512" s="103" t="e">
        <f>T512-HLOOKUP(V512,Minimas!$C$3:$CD$12,4,FALSE)</f>
        <v>#N/A</v>
      </c>
      <c r="AE512" s="103" t="e">
        <f>T512-HLOOKUP(V512,Minimas!$C$3:$CD$12,5,FALSE)</f>
        <v>#N/A</v>
      </c>
      <c r="AF512" s="103" t="e">
        <f>T512-HLOOKUP(V512,Minimas!$C$3:$CD$12,6,FALSE)</f>
        <v>#N/A</v>
      </c>
      <c r="AG512" s="103" t="e">
        <f>T512-HLOOKUP(V512,Minimas!$C$3:$CD$12,7,FALSE)</f>
        <v>#N/A</v>
      </c>
      <c r="AH512" s="103" t="e">
        <f>T512-HLOOKUP(V512,Minimas!$C$3:$CD$12,8,FALSE)</f>
        <v>#N/A</v>
      </c>
      <c r="AI512" s="103" t="e">
        <f>T512-HLOOKUP(V512,Minimas!$C$3:$CD$12,9,FALSE)</f>
        <v>#N/A</v>
      </c>
      <c r="AJ512" s="103" t="e">
        <f>T512-HLOOKUP(V512,Minimas!$C$3:$CD$12,10,FALSE)</f>
        <v>#N/A</v>
      </c>
      <c r="AK512" s="104" t="str">
        <f t="shared" si="95"/>
        <v xml:space="preserve"> </v>
      </c>
      <c r="AL512" s="105"/>
      <c r="AM512" s="105" t="str">
        <f t="shared" si="96"/>
        <v xml:space="preserve"> </v>
      </c>
      <c r="AN512" s="105" t="str">
        <f t="shared" si="97"/>
        <v xml:space="preserve"> </v>
      </c>
    </row>
    <row r="513" spans="28:40" x14ac:dyDescent="0.2">
      <c r="AB513" s="103" t="e">
        <f>T513-HLOOKUP(V513,Minimas!$C$3:$CD$12,2,FALSE)</f>
        <v>#N/A</v>
      </c>
      <c r="AC513" s="103" t="e">
        <f>T513-HLOOKUP(V513,Minimas!$C$3:$CD$12,3,FALSE)</f>
        <v>#N/A</v>
      </c>
      <c r="AD513" s="103" t="e">
        <f>T513-HLOOKUP(V513,Minimas!$C$3:$CD$12,4,FALSE)</f>
        <v>#N/A</v>
      </c>
      <c r="AE513" s="103" t="e">
        <f>T513-HLOOKUP(V513,Minimas!$C$3:$CD$12,5,FALSE)</f>
        <v>#N/A</v>
      </c>
      <c r="AF513" s="103" t="e">
        <f>T513-HLOOKUP(V513,Minimas!$C$3:$CD$12,6,FALSE)</f>
        <v>#N/A</v>
      </c>
      <c r="AG513" s="103" t="e">
        <f>T513-HLOOKUP(V513,Minimas!$C$3:$CD$12,7,FALSE)</f>
        <v>#N/A</v>
      </c>
      <c r="AH513" s="103" t="e">
        <f>T513-HLOOKUP(V513,Minimas!$C$3:$CD$12,8,FALSE)</f>
        <v>#N/A</v>
      </c>
      <c r="AI513" s="103" t="e">
        <f>T513-HLOOKUP(V513,Minimas!$C$3:$CD$12,9,FALSE)</f>
        <v>#N/A</v>
      </c>
      <c r="AJ513" s="103" t="e">
        <f>T513-HLOOKUP(V513,Minimas!$C$3:$CD$12,10,FALSE)</f>
        <v>#N/A</v>
      </c>
      <c r="AK513" s="104" t="str">
        <f t="shared" si="95"/>
        <v xml:space="preserve"> </v>
      </c>
      <c r="AL513" s="105"/>
      <c r="AM513" s="105" t="str">
        <f t="shared" si="96"/>
        <v xml:space="preserve"> </v>
      </c>
      <c r="AN513" s="105" t="str">
        <f t="shared" si="97"/>
        <v xml:space="preserve"> </v>
      </c>
    </row>
    <row r="514" spans="28:40" x14ac:dyDescent="0.2">
      <c r="AB514" s="103" t="e">
        <f>T514-HLOOKUP(V514,Minimas!$C$3:$CD$12,2,FALSE)</f>
        <v>#N/A</v>
      </c>
      <c r="AC514" s="103" t="e">
        <f>T514-HLOOKUP(V514,Minimas!$C$3:$CD$12,3,FALSE)</f>
        <v>#N/A</v>
      </c>
      <c r="AD514" s="103" t="e">
        <f>T514-HLOOKUP(V514,Minimas!$C$3:$CD$12,4,FALSE)</f>
        <v>#N/A</v>
      </c>
      <c r="AE514" s="103" t="e">
        <f>T514-HLOOKUP(V514,Minimas!$C$3:$CD$12,5,FALSE)</f>
        <v>#N/A</v>
      </c>
      <c r="AF514" s="103" t="e">
        <f>T514-HLOOKUP(V514,Minimas!$C$3:$CD$12,6,FALSE)</f>
        <v>#N/A</v>
      </c>
      <c r="AG514" s="103" t="e">
        <f>T514-HLOOKUP(V514,Minimas!$C$3:$CD$12,7,FALSE)</f>
        <v>#N/A</v>
      </c>
      <c r="AH514" s="103" t="e">
        <f>T514-HLOOKUP(V514,Minimas!$C$3:$CD$12,8,FALSE)</f>
        <v>#N/A</v>
      </c>
      <c r="AI514" s="103" t="e">
        <f>T514-HLOOKUP(V514,Minimas!$C$3:$CD$12,9,FALSE)</f>
        <v>#N/A</v>
      </c>
      <c r="AJ514" s="103" t="e">
        <f>T514-HLOOKUP(V514,Minimas!$C$3:$CD$12,10,FALSE)</f>
        <v>#N/A</v>
      </c>
      <c r="AK514" s="104" t="str">
        <f t="shared" si="95"/>
        <v xml:space="preserve"> </v>
      </c>
      <c r="AL514" s="105"/>
      <c r="AM514" s="105" t="str">
        <f t="shared" si="96"/>
        <v xml:space="preserve"> </v>
      </c>
      <c r="AN514" s="105" t="str">
        <f t="shared" si="97"/>
        <v xml:space="preserve"> </v>
      </c>
    </row>
    <row r="515" spans="28:40" x14ac:dyDescent="0.2">
      <c r="AB515" s="103" t="e">
        <f>T515-HLOOKUP(V515,Minimas!$C$3:$CD$12,2,FALSE)</f>
        <v>#N/A</v>
      </c>
      <c r="AC515" s="103" t="e">
        <f>T515-HLOOKUP(V515,Minimas!$C$3:$CD$12,3,FALSE)</f>
        <v>#N/A</v>
      </c>
      <c r="AD515" s="103" t="e">
        <f>T515-HLOOKUP(V515,Minimas!$C$3:$CD$12,4,FALSE)</f>
        <v>#N/A</v>
      </c>
      <c r="AE515" s="103" t="e">
        <f>T515-HLOOKUP(V515,Minimas!$C$3:$CD$12,5,FALSE)</f>
        <v>#N/A</v>
      </c>
      <c r="AF515" s="103" t="e">
        <f>T515-HLOOKUP(V515,Minimas!$C$3:$CD$12,6,FALSE)</f>
        <v>#N/A</v>
      </c>
      <c r="AG515" s="103" t="e">
        <f>T515-HLOOKUP(V515,Minimas!$C$3:$CD$12,7,FALSE)</f>
        <v>#N/A</v>
      </c>
      <c r="AH515" s="103" t="e">
        <f>T515-HLOOKUP(V515,Minimas!$C$3:$CD$12,8,FALSE)</f>
        <v>#N/A</v>
      </c>
      <c r="AI515" s="103" t="e">
        <f>T515-HLOOKUP(V515,Minimas!$C$3:$CD$12,9,FALSE)</f>
        <v>#N/A</v>
      </c>
      <c r="AJ515" s="103" t="e">
        <f>T515-HLOOKUP(V515,Minimas!$C$3:$CD$12,10,FALSE)</f>
        <v>#N/A</v>
      </c>
      <c r="AK515" s="104" t="str">
        <f t="shared" si="95"/>
        <v xml:space="preserve"> </v>
      </c>
      <c r="AL515" s="105"/>
      <c r="AM515" s="105" t="str">
        <f t="shared" si="96"/>
        <v xml:space="preserve"> </v>
      </c>
      <c r="AN515" s="105" t="str">
        <f t="shared" si="97"/>
        <v xml:space="preserve"> </v>
      </c>
    </row>
    <row r="516" spans="28:40" x14ac:dyDescent="0.2">
      <c r="AB516" s="103" t="e">
        <f>T516-HLOOKUP(V516,Minimas!$C$3:$CD$12,2,FALSE)</f>
        <v>#N/A</v>
      </c>
      <c r="AC516" s="103" t="e">
        <f>T516-HLOOKUP(V516,Minimas!$C$3:$CD$12,3,FALSE)</f>
        <v>#N/A</v>
      </c>
      <c r="AD516" s="103" t="e">
        <f>T516-HLOOKUP(V516,Minimas!$C$3:$CD$12,4,FALSE)</f>
        <v>#N/A</v>
      </c>
      <c r="AE516" s="103" t="e">
        <f>T516-HLOOKUP(V516,Minimas!$C$3:$CD$12,5,FALSE)</f>
        <v>#N/A</v>
      </c>
      <c r="AF516" s="103" t="e">
        <f>T516-HLOOKUP(V516,Minimas!$C$3:$CD$12,6,FALSE)</f>
        <v>#N/A</v>
      </c>
      <c r="AG516" s="103" t="e">
        <f>T516-HLOOKUP(V516,Minimas!$C$3:$CD$12,7,FALSE)</f>
        <v>#N/A</v>
      </c>
      <c r="AH516" s="103" t="e">
        <f>T516-HLOOKUP(V516,Minimas!$C$3:$CD$12,8,FALSE)</f>
        <v>#N/A</v>
      </c>
      <c r="AI516" s="103" t="e">
        <f>T516-HLOOKUP(V516,Minimas!$C$3:$CD$12,9,FALSE)</f>
        <v>#N/A</v>
      </c>
      <c r="AJ516" s="103" t="e">
        <f>T516-HLOOKUP(V516,Minimas!$C$3:$CD$12,10,FALSE)</f>
        <v>#N/A</v>
      </c>
      <c r="AK516" s="104" t="str">
        <f t="shared" si="95"/>
        <v xml:space="preserve"> </v>
      </c>
      <c r="AL516" s="105"/>
      <c r="AM516" s="105" t="str">
        <f t="shared" si="96"/>
        <v xml:space="preserve"> </v>
      </c>
      <c r="AN516" s="105" t="str">
        <f t="shared" si="97"/>
        <v xml:space="preserve"> </v>
      </c>
    </row>
    <row r="517" spans="28:40" x14ac:dyDescent="0.2">
      <c r="AB517" s="103" t="e">
        <f>T517-HLOOKUP(V517,Minimas!$C$3:$CD$12,2,FALSE)</f>
        <v>#N/A</v>
      </c>
      <c r="AC517" s="103" t="e">
        <f>T517-HLOOKUP(V517,Minimas!$C$3:$CD$12,3,FALSE)</f>
        <v>#N/A</v>
      </c>
      <c r="AD517" s="103" t="e">
        <f>T517-HLOOKUP(V517,Minimas!$C$3:$CD$12,4,FALSE)</f>
        <v>#N/A</v>
      </c>
      <c r="AE517" s="103" t="e">
        <f>T517-HLOOKUP(V517,Minimas!$C$3:$CD$12,5,FALSE)</f>
        <v>#N/A</v>
      </c>
      <c r="AF517" s="103" t="e">
        <f>T517-HLOOKUP(V517,Minimas!$C$3:$CD$12,6,FALSE)</f>
        <v>#N/A</v>
      </c>
      <c r="AG517" s="103" t="e">
        <f>T517-HLOOKUP(V517,Minimas!$C$3:$CD$12,7,FALSE)</f>
        <v>#N/A</v>
      </c>
      <c r="AH517" s="103" t="e">
        <f>T517-HLOOKUP(V517,Minimas!$C$3:$CD$12,8,FALSE)</f>
        <v>#N/A</v>
      </c>
      <c r="AI517" s="103" t="e">
        <f>T517-HLOOKUP(V517,Minimas!$C$3:$CD$12,9,FALSE)</f>
        <v>#N/A</v>
      </c>
      <c r="AJ517" s="103" t="e">
        <f>T517-HLOOKUP(V517,Minimas!$C$3:$CD$12,10,FALSE)</f>
        <v>#N/A</v>
      </c>
      <c r="AK517" s="104" t="str">
        <f t="shared" si="95"/>
        <v xml:space="preserve"> </v>
      </c>
      <c r="AL517" s="105"/>
      <c r="AM517" s="105" t="str">
        <f t="shared" si="96"/>
        <v xml:space="preserve"> </v>
      </c>
      <c r="AN517" s="105" t="str">
        <f t="shared" si="97"/>
        <v xml:space="preserve"> </v>
      </c>
    </row>
    <row r="518" spans="28:40" x14ac:dyDescent="0.2">
      <c r="AB518" s="103" t="e">
        <f>T518-HLOOKUP(V518,Minimas!$C$3:$CD$12,2,FALSE)</f>
        <v>#N/A</v>
      </c>
      <c r="AC518" s="103" t="e">
        <f>T518-HLOOKUP(V518,Minimas!$C$3:$CD$12,3,FALSE)</f>
        <v>#N/A</v>
      </c>
      <c r="AD518" s="103" t="e">
        <f>T518-HLOOKUP(V518,Minimas!$C$3:$CD$12,4,FALSE)</f>
        <v>#N/A</v>
      </c>
      <c r="AE518" s="103" t="e">
        <f>T518-HLOOKUP(V518,Minimas!$C$3:$CD$12,5,FALSE)</f>
        <v>#N/A</v>
      </c>
      <c r="AF518" s="103" t="e">
        <f>T518-HLOOKUP(V518,Minimas!$C$3:$CD$12,6,FALSE)</f>
        <v>#N/A</v>
      </c>
      <c r="AG518" s="103" t="e">
        <f>T518-HLOOKUP(V518,Minimas!$C$3:$CD$12,7,FALSE)</f>
        <v>#N/A</v>
      </c>
      <c r="AH518" s="103" t="e">
        <f>T518-HLOOKUP(V518,Minimas!$C$3:$CD$12,8,FALSE)</f>
        <v>#N/A</v>
      </c>
      <c r="AI518" s="103" t="e">
        <f>T518-HLOOKUP(V518,Minimas!$C$3:$CD$12,9,FALSE)</f>
        <v>#N/A</v>
      </c>
      <c r="AJ518" s="103" t="e">
        <f>T518-HLOOKUP(V518,Minimas!$C$3:$CD$12,10,FALSE)</f>
        <v>#N/A</v>
      </c>
      <c r="AK518" s="104" t="str">
        <f t="shared" si="95"/>
        <v xml:space="preserve"> </v>
      </c>
      <c r="AL518" s="105"/>
      <c r="AM518" s="105" t="str">
        <f t="shared" si="96"/>
        <v xml:space="preserve"> </v>
      </c>
      <c r="AN518" s="105" t="str">
        <f t="shared" si="97"/>
        <v xml:space="preserve"> </v>
      </c>
    </row>
    <row r="519" spans="28:40" x14ac:dyDescent="0.2">
      <c r="AB519" s="103" t="e">
        <f>T519-HLOOKUP(V519,Minimas!$C$3:$CD$12,2,FALSE)</f>
        <v>#N/A</v>
      </c>
      <c r="AC519" s="103" t="e">
        <f>T519-HLOOKUP(V519,Minimas!$C$3:$CD$12,3,FALSE)</f>
        <v>#N/A</v>
      </c>
      <c r="AD519" s="103" t="e">
        <f>T519-HLOOKUP(V519,Minimas!$C$3:$CD$12,4,FALSE)</f>
        <v>#N/A</v>
      </c>
      <c r="AE519" s="103" t="e">
        <f>T519-HLOOKUP(V519,Minimas!$C$3:$CD$12,5,FALSE)</f>
        <v>#N/A</v>
      </c>
      <c r="AF519" s="103" t="e">
        <f>T519-HLOOKUP(V519,Minimas!$C$3:$CD$12,6,FALSE)</f>
        <v>#N/A</v>
      </c>
      <c r="AG519" s="103" t="e">
        <f>T519-HLOOKUP(V519,Minimas!$C$3:$CD$12,7,FALSE)</f>
        <v>#N/A</v>
      </c>
      <c r="AH519" s="103" t="e">
        <f>T519-HLOOKUP(V519,Minimas!$C$3:$CD$12,8,FALSE)</f>
        <v>#N/A</v>
      </c>
      <c r="AI519" s="103" t="e">
        <f>T519-HLOOKUP(V519,Minimas!$C$3:$CD$12,9,FALSE)</f>
        <v>#N/A</v>
      </c>
      <c r="AJ519" s="103" t="e">
        <f>T519-HLOOKUP(V519,Minimas!$C$3:$CD$12,10,FALSE)</f>
        <v>#N/A</v>
      </c>
      <c r="AK519" s="104" t="str">
        <f t="shared" si="95"/>
        <v xml:space="preserve"> </v>
      </c>
      <c r="AL519" s="105"/>
      <c r="AM519" s="105" t="str">
        <f t="shared" si="96"/>
        <v xml:space="preserve"> </v>
      </c>
      <c r="AN519" s="105" t="str">
        <f t="shared" si="97"/>
        <v xml:space="preserve"> </v>
      </c>
    </row>
    <row r="520" spans="28:40" x14ac:dyDescent="0.2">
      <c r="AB520" s="103" t="e">
        <f>T520-HLOOKUP(V520,Minimas!$C$3:$CD$12,2,FALSE)</f>
        <v>#N/A</v>
      </c>
      <c r="AC520" s="103" t="e">
        <f>T520-HLOOKUP(V520,Minimas!$C$3:$CD$12,3,FALSE)</f>
        <v>#N/A</v>
      </c>
      <c r="AD520" s="103" t="e">
        <f>T520-HLOOKUP(V520,Minimas!$C$3:$CD$12,4,FALSE)</f>
        <v>#N/A</v>
      </c>
      <c r="AE520" s="103" t="e">
        <f>T520-HLOOKUP(V520,Minimas!$C$3:$CD$12,5,FALSE)</f>
        <v>#N/A</v>
      </c>
      <c r="AF520" s="103" t="e">
        <f>T520-HLOOKUP(V520,Minimas!$C$3:$CD$12,6,FALSE)</f>
        <v>#N/A</v>
      </c>
      <c r="AG520" s="103" t="e">
        <f>T520-HLOOKUP(V520,Minimas!$C$3:$CD$12,7,FALSE)</f>
        <v>#N/A</v>
      </c>
      <c r="AH520" s="103" t="e">
        <f>T520-HLOOKUP(V520,Minimas!$C$3:$CD$12,8,FALSE)</f>
        <v>#N/A</v>
      </c>
      <c r="AI520" s="103" t="e">
        <f>T520-HLOOKUP(V520,Minimas!$C$3:$CD$12,9,FALSE)</f>
        <v>#N/A</v>
      </c>
      <c r="AJ520" s="103" t="e">
        <f>T520-HLOOKUP(V520,Minimas!$C$3:$CD$12,10,FALSE)</f>
        <v>#N/A</v>
      </c>
      <c r="AK520" s="104" t="str">
        <f t="shared" si="95"/>
        <v xml:space="preserve"> </v>
      </c>
      <c r="AL520" s="105"/>
      <c r="AM520" s="105" t="str">
        <f t="shared" si="96"/>
        <v xml:space="preserve"> </v>
      </c>
      <c r="AN520" s="105" t="str">
        <f t="shared" si="97"/>
        <v xml:space="preserve"> </v>
      </c>
    </row>
    <row r="521" spans="28:40" x14ac:dyDescent="0.2">
      <c r="AB521" s="103" t="e">
        <f>T521-HLOOKUP(V521,Minimas!$C$3:$CD$12,2,FALSE)</f>
        <v>#N/A</v>
      </c>
      <c r="AC521" s="103" t="e">
        <f>T521-HLOOKUP(V521,Minimas!$C$3:$CD$12,3,FALSE)</f>
        <v>#N/A</v>
      </c>
      <c r="AD521" s="103" t="e">
        <f>T521-HLOOKUP(V521,Minimas!$C$3:$CD$12,4,FALSE)</f>
        <v>#N/A</v>
      </c>
      <c r="AE521" s="103" t="e">
        <f>T521-HLOOKUP(V521,Minimas!$C$3:$CD$12,5,FALSE)</f>
        <v>#N/A</v>
      </c>
      <c r="AF521" s="103" t="e">
        <f>T521-HLOOKUP(V521,Minimas!$C$3:$CD$12,6,FALSE)</f>
        <v>#N/A</v>
      </c>
      <c r="AG521" s="103" t="e">
        <f>T521-HLOOKUP(V521,Minimas!$C$3:$CD$12,7,FALSE)</f>
        <v>#N/A</v>
      </c>
      <c r="AH521" s="103" t="e">
        <f>T521-HLOOKUP(V521,Minimas!$C$3:$CD$12,8,FALSE)</f>
        <v>#N/A</v>
      </c>
      <c r="AI521" s="103" t="e">
        <f>T521-HLOOKUP(V521,Minimas!$C$3:$CD$12,9,FALSE)</f>
        <v>#N/A</v>
      </c>
      <c r="AJ521" s="103" t="e">
        <f>T521-HLOOKUP(V521,Minimas!$C$3:$CD$12,10,FALSE)</f>
        <v>#N/A</v>
      </c>
      <c r="AK521" s="104" t="str">
        <f t="shared" si="95"/>
        <v xml:space="preserve"> </v>
      </c>
      <c r="AL521" s="105"/>
      <c r="AM521" s="105" t="str">
        <f t="shared" si="96"/>
        <v xml:space="preserve"> </v>
      </c>
      <c r="AN521" s="105" t="str">
        <f t="shared" si="97"/>
        <v xml:space="preserve"> </v>
      </c>
    </row>
    <row r="522" spans="28:40" x14ac:dyDescent="0.2">
      <c r="AB522" s="103" t="e">
        <f>T522-HLOOKUP(V522,Minimas!$C$3:$CD$12,2,FALSE)</f>
        <v>#N/A</v>
      </c>
      <c r="AC522" s="103" t="e">
        <f>T522-HLOOKUP(V522,Minimas!$C$3:$CD$12,3,FALSE)</f>
        <v>#N/A</v>
      </c>
      <c r="AD522" s="103" t="e">
        <f>T522-HLOOKUP(V522,Minimas!$C$3:$CD$12,4,FALSE)</f>
        <v>#N/A</v>
      </c>
      <c r="AE522" s="103" t="e">
        <f>T522-HLOOKUP(V522,Minimas!$C$3:$CD$12,5,FALSE)</f>
        <v>#N/A</v>
      </c>
      <c r="AF522" s="103" t="e">
        <f>T522-HLOOKUP(V522,Minimas!$C$3:$CD$12,6,FALSE)</f>
        <v>#N/A</v>
      </c>
      <c r="AG522" s="103" t="e">
        <f>T522-HLOOKUP(V522,Minimas!$C$3:$CD$12,7,FALSE)</f>
        <v>#N/A</v>
      </c>
      <c r="AH522" s="103" t="e">
        <f>T522-HLOOKUP(V522,Minimas!$C$3:$CD$12,8,FALSE)</f>
        <v>#N/A</v>
      </c>
      <c r="AI522" s="103" t="e">
        <f>T522-HLOOKUP(V522,Minimas!$C$3:$CD$12,9,FALSE)</f>
        <v>#N/A</v>
      </c>
      <c r="AJ522" s="103" t="e">
        <f>T522-HLOOKUP(V522,Minimas!$C$3:$CD$12,10,FALSE)</f>
        <v>#N/A</v>
      </c>
      <c r="AK522" s="104" t="str">
        <f t="shared" si="95"/>
        <v xml:space="preserve"> </v>
      </c>
      <c r="AL522" s="105"/>
      <c r="AM522" s="105" t="str">
        <f t="shared" si="96"/>
        <v xml:space="preserve"> </v>
      </c>
      <c r="AN522" s="105" t="str">
        <f t="shared" si="97"/>
        <v xml:space="preserve"> </v>
      </c>
    </row>
    <row r="523" spans="28:40" x14ac:dyDescent="0.2">
      <c r="AB523" s="103" t="e">
        <f>T523-HLOOKUP(V523,Minimas!$C$3:$CD$12,2,FALSE)</f>
        <v>#N/A</v>
      </c>
      <c r="AC523" s="103" t="e">
        <f>T523-HLOOKUP(V523,Minimas!$C$3:$CD$12,3,FALSE)</f>
        <v>#N/A</v>
      </c>
      <c r="AD523" s="103" t="e">
        <f>T523-HLOOKUP(V523,Minimas!$C$3:$CD$12,4,FALSE)</f>
        <v>#N/A</v>
      </c>
      <c r="AE523" s="103" t="e">
        <f>T523-HLOOKUP(V523,Minimas!$C$3:$CD$12,5,FALSE)</f>
        <v>#N/A</v>
      </c>
      <c r="AF523" s="103" t="e">
        <f>T523-HLOOKUP(V523,Minimas!$C$3:$CD$12,6,FALSE)</f>
        <v>#N/A</v>
      </c>
      <c r="AG523" s="103" t="e">
        <f>T523-HLOOKUP(V523,Minimas!$C$3:$CD$12,7,FALSE)</f>
        <v>#N/A</v>
      </c>
      <c r="AH523" s="103" t="e">
        <f>T523-HLOOKUP(V523,Minimas!$C$3:$CD$12,8,FALSE)</f>
        <v>#N/A</v>
      </c>
      <c r="AI523" s="103" t="e">
        <f>T523-HLOOKUP(V523,Minimas!$C$3:$CD$12,9,FALSE)</f>
        <v>#N/A</v>
      </c>
      <c r="AJ523" s="103" t="e">
        <f>T523-HLOOKUP(V523,Minimas!$C$3:$CD$12,10,FALSE)</f>
        <v>#N/A</v>
      </c>
      <c r="AK523" s="104" t="str">
        <f t="shared" si="95"/>
        <v xml:space="preserve"> </v>
      </c>
      <c r="AL523" s="105"/>
      <c r="AM523" s="105" t="str">
        <f t="shared" si="96"/>
        <v xml:space="preserve"> </v>
      </c>
      <c r="AN523" s="105" t="str">
        <f t="shared" si="97"/>
        <v xml:space="preserve"> </v>
      </c>
    </row>
    <row r="524" spans="28:40" x14ac:dyDescent="0.2">
      <c r="AB524" s="103" t="e">
        <f>T524-HLOOKUP(V524,Minimas!$C$3:$CD$12,2,FALSE)</f>
        <v>#N/A</v>
      </c>
      <c r="AC524" s="103" t="e">
        <f>T524-HLOOKUP(V524,Minimas!$C$3:$CD$12,3,FALSE)</f>
        <v>#N/A</v>
      </c>
      <c r="AD524" s="103" t="e">
        <f>T524-HLOOKUP(V524,Minimas!$C$3:$CD$12,4,FALSE)</f>
        <v>#N/A</v>
      </c>
      <c r="AE524" s="103" t="e">
        <f>T524-HLOOKUP(V524,Minimas!$C$3:$CD$12,5,FALSE)</f>
        <v>#N/A</v>
      </c>
      <c r="AF524" s="103" t="e">
        <f>T524-HLOOKUP(V524,Minimas!$C$3:$CD$12,6,FALSE)</f>
        <v>#N/A</v>
      </c>
      <c r="AG524" s="103" t="e">
        <f>T524-HLOOKUP(V524,Minimas!$C$3:$CD$12,7,FALSE)</f>
        <v>#N/A</v>
      </c>
      <c r="AH524" s="103" t="e">
        <f>T524-HLOOKUP(V524,Minimas!$C$3:$CD$12,8,FALSE)</f>
        <v>#N/A</v>
      </c>
      <c r="AI524" s="103" t="e">
        <f>T524-HLOOKUP(V524,Minimas!$C$3:$CD$12,9,FALSE)</f>
        <v>#N/A</v>
      </c>
      <c r="AJ524" s="103" t="e">
        <f>T524-HLOOKUP(V524,Minimas!$C$3:$CD$12,10,FALSE)</f>
        <v>#N/A</v>
      </c>
      <c r="AK524" s="104" t="str">
        <f t="shared" si="95"/>
        <v xml:space="preserve"> </v>
      </c>
      <c r="AL524" s="105"/>
      <c r="AM524" s="105" t="str">
        <f t="shared" si="96"/>
        <v xml:space="preserve"> </v>
      </c>
      <c r="AN524" s="105" t="str">
        <f t="shared" si="97"/>
        <v xml:space="preserve"> </v>
      </c>
    </row>
    <row r="525" spans="28:40" x14ac:dyDescent="0.2">
      <c r="AB525" s="103" t="e">
        <f>T525-HLOOKUP(V525,Minimas!$C$3:$CD$12,2,FALSE)</f>
        <v>#N/A</v>
      </c>
      <c r="AC525" s="103" t="e">
        <f>T525-HLOOKUP(V525,Minimas!$C$3:$CD$12,3,FALSE)</f>
        <v>#N/A</v>
      </c>
      <c r="AD525" s="103" t="e">
        <f>T525-HLOOKUP(V525,Minimas!$C$3:$CD$12,4,FALSE)</f>
        <v>#N/A</v>
      </c>
      <c r="AE525" s="103" t="e">
        <f>T525-HLOOKUP(V525,Minimas!$C$3:$CD$12,5,FALSE)</f>
        <v>#N/A</v>
      </c>
      <c r="AF525" s="103" t="e">
        <f>T525-HLOOKUP(V525,Minimas!$C$3:$CD$12,6,FALSE)</f>
        <v>#N/A</v>
      </c>
      <c r="AG525" s="103" t="e">
        <f>T525-HLOOKUP(V525,Minimas!$C$3:$CD$12,7,FALSE)</f>
        <v>#N/A</v>
      </c>
      <c r="AH525" s="103" t="e">
        <f>T525-HLOOKUP(V525,Minimas!$C$3:$CD$12,8,FALSE)</f>
        <v>#N/A</v>
      </c>
      <c r="AI525" s="103" t="e">
        <f>T525-HLOOKUP(V525,Minimas!$C$3:$CD$12,9,FALSE)</f>
        <v>#N/A</v>
      </c>
      <c r="AJ525" s="103" t="e">
        <f>T525-HLOOKUP(V525,Minimas!$C$3:$CD$12,10,FALSE)</f>
        <v>#N/A</v>
      </c>
      <c r="AK525" s="104" t="str">
        <f t="shared" si="95"/>
        <v xml:space="preserve"> </v>
      </c>
      <c r="AL525" s="105"/>
      <c r="AM525" s="105" t="str">
        <f t="shared" si="96"/>
        <v xml:space="preserve"> </v>
      </c>
      <c r="AN525" s="105" t="str">
        <f t="shared" si="97"/>
        <v xml:space="preserve"> </v>
      </c>
    </row>
    <row r="526" spans="28:40" x14ac:dyDescent="0.2">
      <c r="AB526" s="103" t="e">
        <f>T526-HLOOKUP(V526,Minimas!$C$3:$CD$12,2,FALSE)</f>
        <v>#N/A</v>
      </c>
      <c r="AC526" s="103" t="e">
        <f>T526-HLOOKUP(V526,Minimas!$C$3:$CD$12,3,FALSE)</f>
        <v>#N/A</v>
      </c>
      <c r="AD526" s="103" t="e">
        <f>T526-HLOOKUP(V526,Minimas!$C$3:$CD$12,4,FALSE)</f>
        <v>#N/A</v>
      </c>
      <c r="AE526" s="103" t="e">
        <f>T526-HLOOKUP(V526,Minimas!$C$3:$CD$12,5,FALSE)</f>
        <v>#N/A</v>
      </c>
      <c r="AF526" s="103" t="e">
        <f>T526-HLOOKUP(V526,Minimas!$C$3:$CD$12,6,FALSE)</f>
        <v>#N/A</v>
      </c>
      <c r="AG526" s="103" t="e">
        <f>T526-HLOOKUP(V526,Minimas!$C$3:$CD$12,7,FALSE)</f>
        <v>#N/A</v>
      </c>
      <c r="AH526" s="103" t="e">
        <f>T526-HLOOKUP(V526,Minimas!$C$3:$CD$12,8,FALSE)</f>
        <v>#N/A</v>
      </c>
      <c r="AI526" s="103" t="e">
        <f>T526-HLOOKUP(V526,Minimas!$C$3:$CD$12,9,FALSE)</f>
        <v>#N/A</v>
      </c>
      <c r="AJ526" s="103" t="e">
        <f>T526-HLOOKUP(V526,Minimas!$C$3:$CD$12,10,FALSE)</f>
        <v>#N/A</v>
      </c>
      <c r="AK526" s="104" t="str">
        <f t="shared" si="95"/>
        <v xml:space="preserve"> </v>
      </c>
      <c r="AL526" s="105"/>
      <c r="AM526" s="105" t="str">
        <f t="shared" si="96"/>
        <v xml:space="preserve"> </v>
      </c>
      <c r="AN526" s="105" t="str">
        <f t="shared" si="97"/>
        <v xml:space="preserve"> </v>
      </c>
    </row>
    <row r="527" spans="28:40" x14ac:dyDescent="0.2">
      <c r="AB527" s="103" t="e">
        <f>T527-HLOOKUP(V527,Minimas!$C$3:$CD$12,2,FALSE)</f>
        <v>#N/A</v>
      </c>
      <c r="AC527" s="103" t="e">
        <f>T527-HLOOKUP(V527,Minimas!$C$3:$CD$12,3,FALSE)</f>
        <v>#N/A</v>
      </c>
      <c r="AD527" s="103" t="e">
        <f>T527-HLOOKUP(V527,Minimas!$C$3:$CD$12,4,FALSE)</f>
        <v>#N/A</v>
      </c>
      <c r="AE527" s="103" t="e">
        <f>T527-HLOOKUP(V527,Minimas!$C$3:$CD$12,5,FALSE)</f>
        <v>#N/A</v>
      </c>
      <c r="AF527" s="103" t="e">
        <f>T527-HLOOKUP(V527,Minimas!$C$3:$CD$12,6,FALSE)</f>
        <v>#N/A</v>
      </c>
      <c r="AG527" s="103" t="e">
        <f>T527-HLOOKUP(V527,Minimas!$C$3:$CD$12,7,FALSE)</f>
        <v>#N/A</v>
      </c>
      <c r="AH527" s="103" t="e">
        <f>T527-HLOOKUP(V527,Minimas!$C$3:$CD$12,8,FALSE)</f>
        <v>#N/A</v>
      </c>
      <c r="AI527" s="103" t="e">
        <f>T527-HLOOKUP(V527,Minimas!$C$3:$CD$12,9,FALSE)</f>
        <v>#N/A</v>
      </c>
      <c r="AJ527" s="103" t="e">
        <f>T527-HLOOKUP(V527,Minimas!$C$3:$CD$12,10,FALSE)</f>
        <v>#N/A</v>
      </c>
      <c r="AK527" s="104" t="str">
        <f t="shared" si="95"/>
        <v xml:space="preserve"> </v>
      </c>
      <c r="AL527" s="105"/>
      <c r="AM527" s="105" t="str">
        <f t="shared" si="96"/>
        <v xml:space="preserve"> </v>
      </c>
      <c r="AN527" s="105" t="str">
        <f t="shared" si="97"/>
        <v xml:space="preserve"> </v>
      </c>
    </row>
    <row r="528" spans="28:40" x14ac:dyDescent="0.2">
      <c r="AB528" s="103" t="e">
        <f>T528-HLOOKUP(V528,Minimas!$C$3:$CD$12,2,FALSE)</f>
        <v>#N/A</v>
      </c>
      <c r="AC528" s="103" t="e">
        <f>T528-HLOOKUP(V528,Minimas!$C$3:$CD$12,3,FALSE)</f>
        <v>#N/A</v>
      </c>
      <c r="AD528" s="103" t="e">
        <f>T528-HLOOKUP(V528,Minimas!$C$3:$CD$12,4,FALSE)</f>
        <v>#N/A</v>
      </c>
      <c r="AE528" s="103" t="e">
        <f>T528-HLOOKUP(V528,Minimas!$C$3:$CD$12,5,FALSE)</f>
        <v>#N/A</v>
      </c>
      <c r="AF528" s="103" t="e">
        <f>T528-HLOOKUP(V528,Minimas!$C$3:$CD$12,6,FALSE)</f>
        <v>#N/A</v>
      </c>
      <c r="AG528" s="103" t="e">
        <f>T528-HLOOKUP(V528,Minimas!$C$3:$CD$12,7,FALSE)</f>
        <v>#N/A</v>
      </c>
      <c r="AH528" s="103" t="e">
        <f>T528-HLOOKUP(V528,Minimas!$C$3:$CD$12,8,FALSE)</f>
        <v>#N/A</v>
      </c>
      <c r="AI528" s="103" t="e">
        <f>T528-HLOOKUP(V528,Minimas!$C$3:$CD$12,9,FALSE)</f>
        <v>#N/A</v>
      </c>
      <c r="AJ528" s="103" t="e">
        <f>T528-HLOOKUP(V528,Minimas!$C$3:$CD$12,10,FALSE)</f>
        <v>#N/A</v>
      </c>
      <c r="AK528" s="104" t="str">
        <f t="shared" si="95"/>
        <v xml:space="preserve"> </v>
      </c>
      <c r="AL528" s="105"/>
      <c r="AM528" s="105" t="str">
        <f t="shared" si="96"/>
        <v xml:space="preserve"> </v>
      </c>
      <c r="AN528" s="105" t="str">
        <f t="shared" si="97"/>
        <v xml:space="preserve"> </v>
      </c>
    </row>
    <row r="529" spans="28:40" x14ac:dyDescent="0.2">
      <c r="AB529" s="103" t="e">
        <f>T529-HLOOKUP(V529,Minimas!$C$3:$CD$12,2,FALSE)</f>
        <v>#N/A</v>
      </c>
      <c r="AC529" s="103" t="e">
        <f>T529-HLOOKUP(V529,Minimas!$C$3:$CD$12,3,FALSE)</f>
        <v>#N/A</v>
      </c>
      <c r="AD529" s="103" t="e">
        <f>T529-HLOOKUP(V529,Minimas!$C$3:$CD$12,4,FALSE)</f>
        <v>#N/A</v>
      </c>
      <c r="AE529" s="103" t="e">
        <f>T529-HLOOKUP(V529,Minimas!$C$3:$CD$12,5,FALSE)</f>
        <v>#N/A</v>
      </c>
      <c r="AF529" s="103" t="e">
        <f>T529-HLOOKUP(V529,Minimas!$C$3:$CD$12,6,FALSE)</f>
        <v>#N/A</v>
      </c>
      <c r="AG529" s="103" t="e">
        <f>T529-HLOOKUP(V529,Minimas!$C$3:$CD$12,7,FALSE)</f>
        <v>#N/A</v>
      </c>
      <c r="AH529" s="103" t="e">
        <f>T529-HLOOKUP(V529,Minimas!$C$3:$CD$12,8,FALSE)</f>
        <v>#N/A</v>
      </c>
      <c r="AI529" s="103" t="e">
        <f>T529-HLOOKUP(V529,Minimas!$C$3:$CD$12,9,FALSE)</f>
        <v>#N/A</v>
      </c>
      <c r="AJ529" s="103" t="e">
        <f>T529-HLOOKUP(V529,Minimas!$C$3:$CD$12,10,FALSE)</f>
        <v>#N/A</v>
      </c>
      <c r="AK529" s="104" t="str">
        <f t="shared" si="95"/>
        <v xml:space="preserve"> </v>
      </c>
      <c r="AL529" s="105"/>
      <c r="AM529" s="105" t="str">
        <f t="shared" si="96"/>
        <v xml:space="preserve"> </v>
      </c>
      <c r="AN529" s="105" t="str">
        <f t="shared" si="97"/>
        <v xml:space="preserve"> </v>
      </c>
    </row>
    <row r="530" spans="28:40" x14ac:dyDescent="0.2">
      <c r="AB530" s="103" t="e">
        <f>T530-HLOOKUP(V530,Minimas!$C$3:$CD$12,2,FALSE)</f>
        <v>#N/A</v>
      </c>
      <c r="AC530" s="103" t="e">
        <f>T530-HLOOKUP(V530,Minimas!$C$3:$CD$12,3,FALSE)</f>
        <v>#N/A</v>
      </c>
      <c r="AD530" s="103" t="e">
        <f>T530-HLOOKUP(V530,Minimas!$C$3:$CD$12,4,FALSE)</f>
        <v>#N/A</v>
      </c>
      <c r="AE530" s="103" t="e">
        <f>T530-HLOOKUP(V530,Minimas!$C$3:$CD$12,5,FALSE)</f>
        <v>#N/A</v>
      </c>
      <c r="AF530" s="103" t="e">
        <f>T530-HLOOKUP(V530,Minimas!$C$3:$CD$12,6,FALSE)</f>
        <v>#N/A</v>
      </c>
      <c r="AG530" s="103" t="e">
        <f>T530-HLOOKUP(V530,Minimas!$C$3:$CD$12,7,FALSE)</f>
        <v>#N/A</v>
      </c>
      <c r="AH530" s="103" t="e">
        <f>T530-HLOOKUP(V530,Minimas!$C$3:$CD$12,8,FALSE)</f>
        <v>#N/A</v>
      </c>
      <c r="AI530" s="103" t="e">
        <f>T530-HLOOKUP(V530,Minimas!$C$3:$CD$12,9,FALSE)</f>
        <v>#N/A</v>
      </c>
      <c r="AJ530" s="103" t="e">
        <f>T530-HLOOKUP(V530,Minimas!$C$3:$CD$12,10,FALSE)</f>
        <v>#N/A</v>
      </c>
      <c r="AK530" s="104" t="str">
        <f t="shared" si="95"/>
        <v xml:space="preserve"> </v>
      </c>
      <c r="AL530" s="105"/>
      <c r="AM530" s="105" t="str">
        <f t="shared" si="96"/>
        <v xml:space="preserve"> </v>
      </c>
      <c r="AN530" s="105" t="str">
        <f t="shared" si="97"/>
        <v xml:space="preserve"> </v>
      </c>
    </row>
    <row r="531" spans="28:40" x14ac:dyDescent="0.2">
      <c r="AB531" s="103" t="e">
        <f>T531-HLOOKUP(V531,Minimas!$C$3:$CD$12,2,FALSE)</f>
        <v>#N/A</v>
      </c>
      <c r="AC531" s="103" t="e">
        <f>T531-HLOOKUP(V531,Minimas!$C$3:$CD$12,3,FALSE)</f>
        <v>#N/A</v>
      </c>
      <c r="AD531" s="103" t="e">
        <f>T531-HLOOKUP(V531,Minimas!$C$3:$CD$12,4,FALSE)</f>
        <v>#N/A</v>
      </c>
      <c r="AE531" s="103" t="e">
        <f>T531-HLOOKUP(V531,Minimas!$C$3:$CD$12,5,FALSE)</f>
        <v>#N/A</v>
      </c>
      <c r="AF531" s="103" t="e">
        <f>T531-HLOOKUP(V531,Minimas!$C$3:$CD$12,6,FALSE)</f>
        <v>#N/A</v>
      </c>
      <c r="AG531" s="103" t="e">
        <f>T531-HLOOKUP(V531,Minimas!$C$3:$CD$12,7,FALSE)</f>
        <v>#N/A</v>
      </c>
      <c r="AH531" s="103" t="e">
        <f>T531-HLOOKUP(V531,Minimas!$C$3:$CD$12,8,FALSE)</f>
        <v>#N/A</v>
      </c>
      <c r="AI531" s="103" t="e">
        <f>T531-HLOOKUP(V531,Minimas!$C$3:$CD$12,9,FALSE)</f>
        <v>#N/A</v>
      </c>
      <c r="AJ531" s="103" t="e">
        <f>T531-HLOOKUP(V531,Minimas!$C$3:$CD$12,10,FALSE)</f>
        <v>#N/A</v>
      </c>
      <c r="AK531" s="104" t="str">
        <f t="shared" si="95"/>
        <v xml:space="preserve"> </v>
      </c>
      <c r="AL531" s="105"/>
      <c r="AM531" s="105" t="str">
        <f t="shared" si="96"/>
        <v xml:space="preserve"> </v>
      </c>
      <c r="AN531" s="105" t="str">
        <f t="shared" si="97"/>
        <v xml:space="preserve"> </v>
      </c>
    </row>
    <row r="532" spans="28:40" x14ac:dyDescent="0.2">
      <c r="AB532" s="103" t="e">
        <f>T532-HLOOKUP(V532,Minimas!$C$3:$CD$12,2,FALSE)</f>
        <v>#N/A</v>
      </c>
      <c r="AC532" s="103" t="e">
        <f>T532-HLOOKUP(V532,Minimas!$C$3:$CD$12,3,FALSE)</f>
        <v>#N/A</v>
      </c>
      <c r="AD532" s="103" t="e">
        <f>T532-HLOOKUP(V532,Minimas!$C$3:$CD$12,4,FALSE)</f>
        <v>#N/A</v>
      </c>
      <c r="AE532" s="103" t="e">
        <f>T532-HLOOKUP(V532,Minimas!$C$3:$CD$12,5,FALSE)</f>
        <v>#N/A</v>
      </c>
      <c r="AF532" s="103" t="e">
        <f>T532-HLOOKUP(V532,Minimas!$C$3:$CD$12,6,FALSE)</f>
        <v>#N/A</v>
      </c>
      <c r="AG532" s="103" t="e">
        <f>T532-HLOOKUP(V532,Minimas!$C$3:$CD$12,7,FALSE)</f>
        <v>#N/A</v>
      </c>
      <c r="AH532" s="103" t="e">
        <f>T532-HLOOKUP(V532,Minimas!$C$3:$CD$12,8,FALSE)</f>
        <v>#N/A</v>
      </c>
      <c r="AI532" s="103" t="e">
        <f>T532-HLOOKUP(V532,Minimas!$C$3:$CD$12,9,FALSE)</f>
        <v>#N/A</v>
      </c>
      <c r="AJ532" s="103" t="e">
        <f>T532-HLOOKUP(V532,Minimas!$C$3:$CD$12,10,FALSE)</f>
        <v>#N/A</v>
      </c>
      <c r="AK532" s="104" t="str">
        <f t="shared" si="95"/>
        <v xml:space="preserve"> </v>
      </c>
      <c r="AL532" s="105"/>
      <c r="AM532" s="105" t="str">
        <f t="shared" si="96"/>
        <v xml:space="preserve"> </v>
      </c>
      <c r="AN532" s="105" t="str">
        <f t="shared" si="97"/>
        <v xml:space="preserve"> </v>
      </c>
    </row>
    <row r="533" spans="28:40" x14ac:dyDescent="0.2">
      <c r="AB533" s="103" t="e">
        <f>T533-HLOOKUP(V533,Minimas!$C$3:$CD$12,2,FALSE)</f>
        <v>#N/A</v>
      </c>
      <c r="AC533" s="103" t="e">
        <f>T533-HLOOKUP(V533,Minimas!$C$3:$CD$12,3,FALSE)</f>
        <v>#N/A</v>
      </c>
      <c r="AD533" s="103" t="e">
        <f>T533-HLOOKUP(V533,Minimas!$C$3:$CD$12,4,FALSE)</f>
        <v>#N/A</v>
      </c>
      <c r="AE533" s="103" t="e">
        <f>T533-HLOOKUP(V533,Minimas!$C$3:$CD$12,5,FALSE)</f>
        <v>#N/A</v>
      </c>
      <c r="AF533" s="103" t="e">
        <f>T533-HLOOKUP(V533,Minimas!$C$3:$CD$12,6,FALSE)</f>
        <v>#N/A</v>
      </c>
      <c r="AG533" s="103" t="e">
        <f>T533-HLOOKUP(V533,Minimas!$C$3:$CD$12,7,FALSE)</f>
        <v>#N/A</v>
      </c>
      <c r="AH533" s="103" t="e">
        <f>T533-HLOOKUP(V533,Minimas!$C$3:$CD$12,8,FALSE)</f>
        <v>#N/A</v>
      </c>
      <c r="AI533" s="103" t="e">
        <f>T533-HLOOKUP(V533,Minimas!$C$3:$CD$12,9,FALSE)</f>
        <v>#N/A</v>
      </c>
      <c r="AJ533" s="103" t="e">
        <f>T533-HLOOKUP(V533,Minimas!$C$3:$CD$12,10,FALSE)</f>
        <v>#N/A</v>
      </c>
      <c r="AK533" s="104" t="str">
        <f t="shared" si="95"/>
        <v xml:space="preserve"> </v>
      </c>
      <c r="AL533" s="105"/>
      <c r="AM533" s="105" t="str">
        <f t="shared" si="96"/>
        <v xml:space="preserve"> </v>
      </c>
      <c r="AN533" s="105" t="str">
        <f t="shared" si="97"/>
        <v xml:space="preserve"> </v>
      </c>
    </row>
    <row r="534" spans="28:40" x14ac:dyDescent="0.2">
      <c r="AB534" s="103" t="e">
        <f>T534-HLOOKUP(V534,Minimas!$C$3:$CD$12,2,FALSE)</f>
        <v>#N/A</v>
      </c>
      <c r="AC534" s="103" t="e">
        <f>T534-HLOOKUP(V534,Minimas!$C$3:$CD$12,3,FALSE)</f>
        <v>#N/A</v>
      </c>
      <c r="AD534" s="103" t="e">
        <f>T534-HLOOKUP(V534,Minimas!$C$3:$CD$12,4,FALSE)</f>
        <v>#N/A</v>
      </c>
      <c r="AE534" s="103" t="e">
        <f>T534-HLOOKUP(V534,Minimas!$C$3:$CD$12,5,FALSE)</f>
        <v>#N/A</v>
      </c>
      <c r="AF534" s="103" t="e">
        <f>T534-HLOOKUP(V534,Minimas!$C$3:$CD$12,6,FALSE)</f>
        <v>#N/A</v>
      </c>
      <c r="AG534" s="103" t="e">
        <f>T534-HLOOKUP(V534,Minimas!$C$3:$CD$12,7,FALSE)</f>
        <v>#N/A</v>
      </c>
      <c r="AH534" s="103" t="e">
        <f>T534-HLOOKUP(V534,Minimas!$C$3:$CD$12,8,FALSE)</f>
        <v>#N/A</v>
      </c>
      <c r="AI534" s="103" t="e">
        <f>T534-HLOOKUP(V534,Minimas!$C$3:$CD$12,9,FALSE)</f>
        <v>#N/A</v>
      </c>
      <c r="AJ534" s="103" t="e">
        <f>T534-HLOOKUP(V534,Minimas!$C$3:$CD$12,10,FALSE)</f>
        <v>#N/A</v>
      </c>
      <c r="AK534" s="104" t="str">
        <f t="shared" si="95"/>
        <v xml:space="preserve"> </v>
      </c>
      <c r="AL534" s="105"/>
      <c r="AM534" s="105" t="str">
        <f t="shared" si="96"/>
        <v xml:space="preserve"> </v>
      </c>
      <c r="AN534" s="105" t="str">
        <f t="shared" si="97"/>
        <v xml:space="preserve"> </v>
      </c>
    </row>
    <row r="535" spans="28:40" x14ac:dyDescent="0.2">
      <c r="AB535" s="103" t="e">
        <f>T535-HLOOKUP(V535,Minimas!$C$3:$CD$12,2,FALSE)</f>
        <v>#N/A</v>
      </c>
      <c r="AC535" s="103" t="e">
        <f>T535-HLOOKUP(V535,Minimas!$C$3:$CD$12,3,FALSE)</f>
        <v>#N/A</v>
      </c>
      <c r="AD535" s="103" t="e">
        <f>T535-HLOOKUP(V535,Minimas!$C$3:$CD$12,4,FALSE)</f>
        <v>#N/A</v>
      </c>
      <c r="AE535" s="103" t="e">
        <f>T535-HLOOKUP(V535,Minimas!$C$3:$CD$12,5,FALSE)</f>
        <v>#N/A</v>
      </c>
      <c r="AF535" s="103" t="e">
        <f>T535-HLOOKUP(V535,Minimas!$C$3:$CD$12,6,FALSE)</f>
        <v>#N/A</v>
      </c>
      <c r="AG535" s="103" t="e">
        <f>T535-HLOOKUP(V535,Minimas!$C$3:$CD$12,7,FALSE)</f>
        <v>#N/A</v>
      </c>
      <c r="AH535" s="103" t="e">
        <f>T535-HLOOKUP(V535,Minimas!$C$3:$CD$12,8,FALSE)</f>
        <v>#N/A</v>
      </c>
      <c r="AI535" s="103" t="e">
        <f>T535-HLOOKUP(V535,Minimas!$C$3:$CD$12,9,FALSE)</f>
        <v>#N/A</v>
      </c>
      <c r="AJ535" s="103" t="e">
        <f>T535-HLOOKUP(V535,Minimas!$C$3:$CD$12,10,FALSE)</f>
        <v>#N/A</v>
      </c>
      <c r="AK535" s="104" t="str">
        <f t="shared" si="95"/>
        <v xml:space="preserve"> </v>
      </c>
      <c r="AL535" s="105"/>
      <c r="AM535" s="105" t="str">
        <f t="shared" si="96"/>
        <v xml:space="preserve"> </v>
      </c>
      <c r="AN535" s="105" t="str">
        <f t="shared" si="97"/>
        <v xml:space="preserve"> </v>
      </c>
    </row>
    <row r="536" spans="28:40" x14ac:dyDescent="0.2">
      <c r="AB536" s="103" t="e">
        <f>T536-HLOOKUP(V536,Minimas!$C$3:$CD$12,2,FALSE)</f>
        <v>#N/A</v>
      </c>
      <c r="AC536" s="103" t="e">
        <f>T536-HLOOKUP(V536,Minimas!$C$3:$CD$12,3,FALSE)</f>
        <v>#N/A</v>
      </c>
      <c r="AD536" s="103" t="e">
        <f>T536-HLOOKUP(V536,Minimas!$C$3:$CD$12,4,FALSE)</f>
        <v>#N/A</v>
      </c>
      <c r="AE536" s="103" t="e">
        <f>T536-HLOOKUP(V536,Minimas!$C$3:$CD$12,5,FALSE)</f>
        <v>#N/A</v>
      </c>
      <c r="AF536" s="103" t="e">
        <f>T536-HLOOKUP(V536,Minimas!$C$3:$CD$12,6,FALSE)</f>
        <v>#N/A</v>
      </c>
      <c r="AG536" s="103" t="e">
        <f>T536-HLOOKUP(V536,Minimas!$C$3:$CD$12,7,FALSE)</f>
        <v>#N/A</v>
      </c>
      <c r="AH536" s="103" t="e">
        <f>T536-HLOOKUP(V536,Minimas!$C$3:$CD$12,8,FALSE)</f>
        <v>#N/A</v>
      </c>
      <c r="AI536" s="103" t="e">
        <f>T536-HLOOKUP(V536,Minimas!$C$3:$CD$12,9,FALSE)</f>
        <v>#N/A</v>
      </c>
      <c r="AJ536" s="103" t="e">
        <f>T536-HLOOKUP(V536,Minimas!$C$3:$CD$12,10,FALSE)</f>
        <v>#N/A</v>
      </c>
      <c r="AK536" s="104" t="str">
        <f t="shared" si="95"/>
        <v xml:space="preserve"> </v>
      </c>
      <c r="AL536" s="105"/>
      <c r="AM536" s="105" t="str">
        <f t="shared" si="96"/>
        <v xml:space="preserve"> </v>
      </c>
      <c r="AN536" s="105" t="str">
        <f t="shared" si="97"/>
        <v xml:space="preserve"> </v>
      </c>
    </row>
    <row r="537" spans="28:40" x14ac:dyDescent="0.2">
      <c r="AB537" s="103" t="e">
        <f>T537-HLOOKUP(V537,Minimas!$C$3:$CD$12,2,FALSE)</f>
        <v>#N/A</v>
      </c>
      <c r="AC537" s="103" t="e">
        <f>T537-HLOOKUP(V537,Minimas!$C$3:$CD$12,3,FALSE)</f>
        <v>#N/A</v>
      </c>
      <c r="AD537" s="103" t="e">
        <f>T537-HLOOKUP(V537,Minimas!$C$3:$CD$12,4,FALSE)</f>
        <v>#N/A</v>
      </c>
      <c r="AE537" s="103" t="e">
        <f>T537-HLOOKUP(V537,Minimas!$C$3:$CD$12,5,FALSE)</f>
        <v>#N/A</v>
      </c>
      <c r="AF537" s="103" t="e">
        <f>T537-HLOOKUP(V537,Minimas!$C$3:$CD$12,6,FALSE)</f>
        <v>#N/A</v>
      </c>
      <c r="AG537" s="103" t="e">
        <f>T537-HLOOKUP(V537,Minimas!$C$3:$CD$12,7,FALSE)</f>
        <v>#N/A</v>
      </c>
      <c r="AH537" s="103" t="e">
        <f>T537-HLOOKUP(V537,Minimas!$C$3:$CD$12,8,FALSE)</f>
        <v>#N/A</v>
      </c>
      <c r="AI537" s="103" t="e">
        <f>T537-HLOOKUP(V537,Minimas!$C$3:$CD$12,9,FALSE)</f>
        <v>#N/A</v>
      </c>
      <c r="AJ537" s="103" t="e">
        <f>T537-HLOOKUP(V537,Minimas!$C$3:$CD$12,10,FALSE)</f>
        <v>#N/A</v>
      </c>
      <c r="AK537" s="104" t="str">
        <f t="shared" si="95"/>
        <v xml:space="preserve"> </v>
      </c>
      <c r="AL537" s="105"/>
      <c r="AM537" s="105" t="str">
        <f t="shared" si="96"/>
        <v xml:space="preserve"> </v>
      </c>
      <c r="AN537" s="105" t="str">
        <f t="shared" si="97"/>
        <v xml:space="preserve"> </v>
      </c>
    </row>
    <row r="538" spans="28:40" x14ac:dyDescent="0.2">
      <c r="AB538" s="103" t="e">
        <f>T538-HLOOKUP(V538,Minimas!$C$3:$CD$12,2,FALSE)</f>
        <v>#N/A</v>
      </c>
      <c r="AC538" s="103" t="e">
        <f>T538-HLOOKUP(V538,Minimas!$C$3:$CD$12,3,FALSE)</f>
        <v>#N/A</v>
      </c>
      <c r="AD538" s="103" t="e">
        <f>T538-HLOOKUP(V538,Minimas!$C$3:$CD$12,4,FALSE)</f>
        <v>#N/A</v>
      </c>
      <c r="AE538" s="103" t="e">
        <f>T538-HLOOKUP(V538,Minimas!$C$3:$CD$12,5,FALSE)</f>
        <v>#N/A</v>
      </c>
      <c r="AF538" s="103" t="e">
        <f>T538-HLOOKUP(V538,Minimas!$C$3:$CD$12,6,FALSE)</f>
        <v>#N/A</v>
      </c>
      <c r="AG538" s="103" t="e">
        <f>T538-HLOOKUP(V538,Minimas!$C$3:$CD$12,7,FALSE)</f>
        <v>#N/A</v>
      </c>
      <c r="AH538" s="103" t="e">
        <f>T538-HLOOKUP(V538,Minimas!$C$3:$CD$12,8,FALSE)</f>
        <v>#N/A</v>
      </c>
      <c r="AI538" s="103" t="e">
        <f>T538-HLOOKUP(V538,Minimas!$C$3:$CD$12,9,FALSE)</f>
        <v>#N/A</v>
      </c>
      <c r="AJ538" s="103" t="e">
        <f>T538-HLOOKUP(V538,Minimas!$C$3:$CD$12,10,FALSE)</f>
        <v>#N/A</v>
      </c>
      <c r="AK538" s="104" t="str">
        <f t="shared" si="95"/>
        <v xml:space="preserve"> </v>
      </c>
      <c r="AL538" s="105"/>
      <c r="AM538" s="105" t="str">
        <f t="shared" si="96"/>
        <v xml:space="preserve"> </v>
      </c>
      <c r="AN538" s="105" t="str">
        <f t="shared" si="97"/>
        <v xml:space="preserve"> </v>
      </c>
    </row>
    <row r="539" spans="28:40" x14ac:dyDescent="0.2">
      <c r="AB539" s="103" t="e">
        <f>T539-HLOOKUP(V539,Minimas!$C$3:$CD$12,2,FALSE)</f>
        <v>#N/A</v>
      </c>
      <c r="AC539" s="103" t="e">
        <f>T539-HLOOKUP(V539,Minimas!$C$3:$CD$12,3,FALSE)</f>
        <v>#N/A</v>
      </c>
      <c r="AD539" s="103" t="e">
        <f>T539-HLOOKUP(V539,Minimas!$C$3:$CD$12,4,FALSE)</f>
        <v>#N/A</v>
      </c>
      <c r="AE539" s="103" t="e">
        <f>T539-HLOOKUP(V539,Minimas!$C$3:$CD$12,5,FALSE)</f>
        <v>#N/A</v>
      </c>
      <c r="AF539" s="103" t="e">
        <f>T539-HLOOKUP(V539,Minimas!$C$3:$CD$12,6,FALSE)</f>
        <v>#N/A</v>
      </c>
      <c r="AG539" s="103" t="e">
        <f>T539-HLOOKUP(V539,Minimas!$C$3:$CD$12,7,FALSE)</f>
        <v>#N/A</v>
      </c>
      <c r="AH539" s="103" t="e">
        <f>T539-HLOOKUP(V539,Minimas!$C$3:$CD$12,8,FALSE)</f>
        <v>#N/A</v>
      </c>
      <c r="AI539" s="103" t="e">
        <f>T539-HLOOKUP(V539,Minimas!$C$3:$CD$12,9,FALSE)</f>
        <v>#N/A</v>
      </c>
      <c r="AJ539" s="103" t="e">
        <f>T539-HLOOKUP(V539,Minimas!$C$3:$CD$12,10,FALSE)</f>
        <v>#N/A</v>
      </c>
      <c r="AK539" s="104" t="str">
        <f t="shared" si="95"/>
        <v xml:space="preserve"> </v>
      </c>
      <c r="AL539" s="105"/>
      <c r="AM539" s="105" t="str">
        <f t="shared" si="96"/>
        <v xml:space="preserve"> </v>
      </c>
      <c r="AN539" s="105" t="str">
        <f t="shared" si="97"/>
        <v xml:space="preserve"> </v>
      </c>
    </row>
    <row r="540" spans="28:40" x14ac:dyDescent="0.2">
      <c r="AB540" s="103" t="e">
        <f>T540-HLOOKUP(V540,Minimas!$C$3:$CD$12,2,FALSE)</f>
        <v>#N/A</v>
      </c>
      <c r="AC540" s="103" t="e">
        <f>T540-HLOOKUP(V540,Minimas!$C$3:$CD$12,3,FALSE)</f>
        <v>#N/A</v>
      </c>
      <c r="AD540" s="103" t="e">
        <f>T540-HLOOKUP(V540,Minimas!$C$3:$CD$12,4,FALSE)</f>
        <v>#N/A</v>
      </c>
      <c r="AE540" s="103" t="e">
        <f>T540-HLOOKUP(V540,Minimas!$C$3:$CD$12,5,FALSE)</f>
        <v>#N/A</v>
      </c>
      <c r="AF540" s="103" t="e">
        <f>T540-HLOOKUP(V540,Minimas!$C$3:$CD$12,6,FALSE)</f>
        <v>#N/A</v>
      </c>
      <c r="AG540" s="103" t="e">
        <f>T540-HLOOKUP(V540,Minimas!$C$3:$CD$12,7,FALSE)</f>
        <v>#N/A</v>
      </c>
      <c r="AH540" s="103" t="e">
        <f>T540-HLOOKUP(V540,Minimas!$C$3:$CD$12,8,FALSE)</f>
        <v>#N/A</v>
      </c>
      <c r="AI540" s="103" t="e">
        <f>T540-HLOOKUP(V540,Minimas!$C$3:$CD$12,9,FALSE)</f>
        <v>#N/A</v>
      </c>
      <c r="AJ540" s="103" t="e">
        <f>T540-HLOOKUP(V540,Minimas!$C$3:$CD$12,10,FALSE)</f>
        <v>#N/A</v>
      </c>
      <c r="AK540" s="104" t="str">
        <f t="shared" si="95"/>
        <v xml:space="preserve"> </v>
      </c>
      <c r="AL540" s="105"/>
      <c r="AM540" s="105" t="str">
        <f t="shared" si="96"/>
        <v xml:space="preserve"> </v>
      </c>
      <c r="AN540" s="105" t="str">
        <f t="shared" si="97"/>
        <v xml:space="preserve"> </v>
      </c>
    </row>
    <row r="541" spans="28:40" x14ac:dyDescent="0.2">
      <c r="AB541" s="103" t="e">
        <f>T541-HLOOKUP(V541,Minimas!$C$3:$CD$12,2,FALSE)</f>
        <v>#N/A</v>
      </c>
      <c r="AC541" s="103" t="e">
        <f>T541-HLOOKUP(V541,Minimas!$C$3:$CD$12,3,FALSE)</f>
        <v>#N/A</v>
      </c>
      <c r="AD541" s="103" t="e">
        <f>T541-HLOOKUP(V541,Minimas!$C$3:$CD$12,4,FALSE)</f>
        <v>#N/A</v>
      </c>
      <c r="AE541" s="103" t="e">
        <f>T541-HLOOKUP(V541,Minimas!$C$3:$CD$12,5,FALSE)</f>
        <v>#N/A</v>
      </c>
      <c r="AF541" s="103" t="e">
        <f>T541-HLOOKUP(V541,Minimas!$C$3:$CD$12,6,FALSE)</f>
        <v>#N/A</v>
      </c>
      <c r="AG541" s="103" t="e">
        <f>T541-HLOOKUP(V541,Minimas!$C$3:$CD$12,7,FALSE)</f>
        <v>#N/A</v>
      </c>
      <c r="AH541" s="103" t="e">
        <f>T541-HLOOKUP(V541,Minimas!$C$3:$CD$12,8,FALSE)</f>
        <v>#N/A</v>
      </c>
      <c r="AI541" s="103" t="e">
        <f>T541-HLOOKUP(V541,Minimas!$C$3:$CD$12,9,FALSE)</f>
        <v>#N/A</v>
      </c>
      <c r="AJ541" s="103" t="e">
        <f>T541-HLOOKUP(V541,Minimas!$C$3:$CD$12,10,FALSE)</f>
        <v>#N/A</v>
      </c>
      <c r="AK541" s="104" t="str">
        <f t="shared" si="95"/>
        <v xml:space="preserve"> </v>
      </c>
      <c r="AL541" s="105"/>
      <c r="AM541" s="105" t="str">
        <f t="shared" si="96"/>
        <v xml:space="preserve"> </v>
      </c>
      <c r="AN541" s="105" t="str">
        <f t="shared" si="97"/>
        <v xml:space="preserve"> </v>
      </c>
    </row>
    <row r="542" spans="28:40" x14ac:dyDescent="0.2">
      <c r="AB542" s="103" t="e">
        <f>T542-HLOOKUP(V542,Minimas!$C$3:$CD$12,2,FALSE)</f>
        <v>#N/A</v>
      </c>
      <c r="AC542" s="103" t="e">
        <f>T542-HLOOKUP(V542,Minimas!$C$3:$CD$12,3,FALSE)</f>
        <v>#N/A</v>
      </c>
      <c r="AD542" s="103" t="e">
        <f>T542-HLOOKUP(V542,Minimas!$C$3:$CD$12,4,FALSE)</f>
        <v>#N/A</v>
      </c>
      <c r="AE542" s="103" t="e">
        <f>T542-HLOOKUP(V542,Minimas!$C$3:$CD$12,5,FALSE)</f>
        <v>#N/A</v>
      </c>
      <c r="AF542" s="103" t="e">
        <f>T542-HLOOKUP(V542,Minimas!$C$3:$CD$12,6,FALSE)</f>
        <v>#N/A</v>
      </c>
      <c r="AG542" s="103" t="e">
        <f>T542-HLOOKUP(V542,Minimas!$C$3:$CD$12,7,FALSE)</f>
        <v>#N/A</v>
      </c>
      <c r="AH542" s="103" t="e">
        <f>T542-HLOOKUP(V542,Minimas!$C$3:$CD$12,8,FALSE)</f>
        <v>#N/A</v>
      </c>
      <c r="AI542" s="103" t="e">
        <f>T542-HLOOKUP(V542,Minimas!$C$3:$CD$12,9,FALSE)</f>
        <v>#N/A</v>
      </c>
      <c r="AJ542" s="103" t="e">
        <f>T542-HLOOKUP(V542,Minimas!$C$3:$CD$12,10,FALSE)</f>
        <v>#N/A</v>
      </c>
      <c r="AK542" s="104" t="str">
        <f t="shared" si="95"/>
        <v xml:space="preserve"> </v>
      </c>
      <c r="AL542" s="105"/>
      <c r="AM542" s="105" t="str">
        <f t="shared" si="96"/>
        <v xml:space="preserve"> </v>
      </c>
      <c r="AN542" s="105" t="str">
        <f t="shared" si="97"/>
        <v xml:space="preserve"> </v>
      </c>
    </row>
    <row r="543" spans="28:40" x14ac:dyDescent="0.2">
      <c r="AB543" s="103" t="e">
        <f>T543-HLOOKUP(V543,Minimas!$C$3:$CD$12,2,FALSE)</f>
        <v>#N/A</v>
      </c>
      <c r="AC543" s="103" t="e">
        <f>T543-HLOOKUP(V543,Minimas!$C$3:$CD$12,3,FALSE)</f>
        <v>#N/A</v>
      </c>
      <c r="AD543" s="103" t="e">
        <f>T543-HLOOKUP(V543,Minimas!$C$3:$CD$12,4,FALSE)</f>
        <v>#N/A</v>
      </c>
      <c r="AE543" s="103" t="e">
        <f>T543-HLOOKUP(V543,Minimas!$C$3:$CD$12,5,FALSE)</f>
        <v>#N/A</v>
      </c>
      <c r="AF543" s="103" t="e">
        <f>T543-HLOOKUP(V543,Minimas!$C$3:$CD$12,6,FALSE)</f>
        <v>#N/A</v>
      </c>
      <c r="AG543" s="103" t="e">
        <f>T543-HLOOKUP(V543,Minimas!$C$3:$CD$12,7,FALSE)</f>
        <v>#N/A</v>
      </c>
      <c r="AH543" s="103" t="e">
        <f>T543-HLOOKUP(V543,Minimas!$C$3:$CD$12,8,FALSE)</f>
        <v>#N/A</v>
      </c>
      <c r="AI543" s="103" t="e">
        <f>T543-HLOOKUP(V543,Minimas!$C$3:$CD$12,9,FALSE)</f>
        <v>#N/A</v>
      </c>
      <c r="AJ543" s="103" t="e">
        <f>T543-HLOOKUP(V543,Minimas!$C$3:$CD$12,10,FALSE)</f>
        <v>#N/A</v>
      </c>
      <c r="AK543" s="104" t="str">
        <f t="shared" si="95"/>
        <v xml:space="preserve"> </v>
      </c>
      <c r="AL543" s="105"/>
      <c r="AM543" s="105" t="str">
        <f t="shared" si="96"/>
        <v xml:space="preserve"> </v>
      </c>
      <c r="AN543" s="105" t="str">
        <f t="shared" si="97"/>
        <v xml:space="preserve"> </v>
      </c>
    </row>
    <row r="544" spans="28:40" x14ac:dyDescent="0.2">
      <c r="AB544" s="103" t="e">
        <f>T544-HLOOKUP(V544,Minimas!$C$3:$CD$12,2,FALSE)</f>
        <v>#N/A</v>
      </c>
      <c r="AC544" s="103" t="e">
        <f>T544-HLOOKUP(V544,Minimas!$C$3:$CD$12,3,FALSE)</f>
        <v>#N/A</v>
      </c>
      <c r="AD544" s="103" t="e">
        <f>T544-HLOOKUP(V544,Minimas!$C$3:$CD$12,4,FALSE)</f>
        <v>#N/A</v>
      </c>
      <c r="AE544" s="103" t="e">
        <f>T544-HLOOKUP(V544,Minimas!$C$3:$CD$12,5,FALSE)</f>
        <v>#N/A</v>
      </c>
      <c r="AF544" s="103" t="e">
        <f>T544-HLOOKUP(V544,Minimas!$C$3:$CD$12,6,FALSE)</f>
        <v>#N/A</v>
      </c>
      <c r="AG544" s="103" t="e">
        <f>T544-HLOOKUP(V544,Minimas!$C$3:$CD$12,7,FALSE)</f>
        <v>#N/A</v>
      </c>
      <c r="AH544" s="103" t="e">
        <f>T544-HLOOKUP(V544,Minimas!$C$3:$CD$12,8,FALSE)</f>
        <v>#N/A</v>
      </c>
      <c r="AI544" s="103" t="e">
        <f>T544-HLOOKUP(V544,Minimas!$C$3:$CD$12,9,FALSE)</f>
        <v>#N/A</v>
      </c>
      <c r="AJ544" s="103" t="e">
        <f>T544-HLOOKUP(V544,Minimas!$C$3:$CD$12,10,FALSE)</f>
        <v>#N/A</v>
      </c>
      <c r="AK544" s="104" t="str">
        <f t="shared" si="95"/>
        <v xml:space="preserve"> </v>
      </c>
      <c r="AL544" s="105"/>
      <c r="AM544" s="105" t="str">
        <f t="shared" si="96"/>
        <v xml:space="preserve"> </v>
      </c>
      <c r="AN544" s="105" t="str">
        <f t="shared" si="97"/>
        <v xml:space="preserve"> </v>
      </c>
    </row>
    <row r="545" spans="28:40" x14ac:dyDescent="0.2">
      <c r="AB545" s="103" t="e">
        <f>T545-HLOOKUP(V545,Minimas!$C$3:$CD$12,2,FALSE)</f>
        <v>#N/A</v>
      </c>
      <c r="AC545" s="103" t="e">
        <f>T545-HLOOKUP(V545,Minimas!$C$3:$CD$12,3,FALSE)</f>
        <v>#N/A</v>
      </c>
      <c r="AD545" s="103" t="e">
        <f>T545-HLOOKUP(V545,Minimas!$C$3:$CD$12,4,FALSE)</f>
        <v>#N/A</v>
      </c>
      <c r="AE545" s="103" t="e">
        <f>T545-HLOOKUP(V545,Minimas!$C$3:$CD$12,5,FALSE)</f>
        <v>#N/A</v>
      </c>
      <c r="AF545" s="103" t="e">
        <f>T545-HLOOKUP(V545,Minimas!$C$3:$CD$12,6,FALSE)</f>
        <v>#N/A</v>
      </c>
      <c r="AG545" s="103" t="e">
        <f>T545-HLOOKUP(V545,Minimas!$C$3:$CD$12,7,FALSE)</f>
        <v>#N/A</v>
      </c>
      <c r="AH545" s="103" t="e">
        <f>T545-HLOOKUP(V545,Minimas!$C$3:$CD$12,8,FALSE)</f>
        <v>#N/A</v>
      </c>
      <c r="AI545" s="103" t="e">
        <f>T545-HLOOKUP(V545,Minimas!$C$3:$CD$12,9,FALSE)</f>
        <v>#N/A</v>
      </c>
      <c r="AJ545" s="103" t="e">
        <f>T545-HLOOKUP(V545,Minimas!$C$3:$CD$12,10,FALSE)</f>
        <v>#N/A</v>
      </c>
      <c r="AK545" s="104" t="str">
        <f t="shared" si="95"/>
        <v xml:space="preserve"> </v>
      </c>
      <c r="AL545" s="105"/>
      <c r="AM545" s="105" t="str">
        <f t="shared" si="96"/>
        <v xml:space="preserve"> </v>
      </c>
      <c r="AN545" s="105" t="str">
        <f t="shared" si="97"/>
        <v xml:space="preserve"> </v>
      </c>
    </row>
    <row r="546" spans="28:40" x14ac:dyDescent="0.2">
      <c r="AB546" s="103" t="e">
        <f>T546-HLOOKUP(V546,Minimas!$C$3:$CD$12,2,FALSE)</f>
        <v>#N/A</v>
      </c>
      <c r="AC546" s="103" t="e">
        <f>T546-HLOOKUP(V546,Minimas!$C$3:$CD$12,3,FALSE)</f>
        <v>#N/A</v>
      </c>
      <c r="AD546" s="103" t="e">
        <f>T546-HLOOKUP(V546,Minimas!$C$3:$CD$12,4,FALSE)</f>
        <v>#N/A</v>
      </c>
      <c r="AE546" s="103" t="e">
        <f>T546-HLOOKUP(V546,Minimas!$C$3:$CD$12,5,FALSE)</f>
        <v>#N/A</v>
      </c>
      <c r="AF546" s="103" t="e">
        <f>T546-HLOOKUP(V546,Minimas!$C$3:$CD$12,6,FALSE)</f>
        <v>#N/A</v>
      </c>
      <c r="AG546" s="103" t="e">
        <f>T546-HLOOKUP(V546,Minimas!$C$3:$CD$12,7,FALSE)</f>
        <v>#N/A</v>
      </c>
      <c r="AH546" s="103" t="e">
        <f>T546-HLOOKUP(V546,Minimas!$C$3:$CD$12,8,FALSE)</f>
        <v>#N/A</v>
      </c>
      <c r="AI546" s="103" t="e">
        <f>T546-HLOOKUP(V546,Minimas!$C$3:$CD$12,9,FALSE)</f>
        <v>#N/A</v>
      </c>
      <c r="AJ546" s="103" t="e">
        <f>T546-HLOOKUP(V546,Minimas!$C$3:$CD$12,10,FALSE)</f>
        <v>#N/A</v>
      </c>
      <c r="AK546" s="104" t="str">
        <f t="shared" si="95"/>
        <v xml:space="preserve"> </v>
      </c>
      <c r="AL546" s="105"/>
      <c r="AM546" s="105" t="str">
        <f t="shared" si="96"/>
        <v xml:space="preserve"> </v>
      </c>
      <c r="AN546" s="105" t="str">
        <f t="shared" si="97"/>
        <v xml:space="preserve"> </v>
      </c>
    </row>
    <row r="547" spans="28:40" x14ac:dyDescent="0.2">
      <c r="AB547" s="103" t="e">
        <f>T547-HLOOKUP(V547,Minimas!$C$3:$CD$12,2,FALSE)</f>
        <v>#N/A</v>
      </c>
      <c r="AC547" s="103" t="e">
        <f>T547-HLOOKUP(V547,Minimas!$C$3:$CD$12,3,FALSE)</f>
        <v>#N/A</v>
      </c>
      <c r="AD547" s="103" t="e">
        <f>T547-HLOOKUP(V547,Minimas!$C$3:$CD$12,4,FALSE)</f>
        <v>#N/A</v>
      </c>
      <c r="AE547" s="103" t="e">
        <f>T547-HLOOKUP(V547,Minimas!$C$3:$CD$12,5,FALSE)</f>
        <v>#N/A</v>
      </c>
      <c r="AF547" s="103" t="e">
        <f>T547-HLOOKUP(V547,Minimas!$C$3:$CD$12,6,FALSE)</f>
        <v>#N/A</v>
      </c>
      <c r="AG547" s="103" t="e">
        <f>T547-HLOOKUP(V547,Minimas!$C$3:$CD$12,7,FALSE)</f>
        <v>#N/A</v>
      </c>
      <c r="AH547" s="103" t="e">
        <f>T547-HLOOKUP(V547,Minimas!$C$3:$CD$12,8,FALSE)</f>
        <v>#N/A</v>
      </c>
      <c r="AI547" s="103" t="e">
        <f>T547-HLOOKUP(V547,Minimas!$C$3:$CD$12,9,FALSE)</f>
        <v>#N/A</v>
      </c>
      <c r="AJ547" s="103" t="e">
        <f>T547-HLOOKUP(V547,Minimas!$C$3:$CD$12,10,FALSE)</f>
        <v>#N/A</v>
      </c>
      <c r="AK547" s="104" t="str">
        <f t="shared" si="95"/>
        <v xml:space="preserve"> </v>
      </c>
      <c r="AL547" s="105"/>
      <c r="AM547" s="105" t="str">
        <f t="shared" si="96"/>
        <v xml:space="preserve"> </v>
      </c>
      <c r="AN547" s="105" t="str">
        <f t="shared" si="97"/>
        <v xml:space="preserve"> </v>
      </c>
    </row>
    <row r="548" spans="28:40" x14ac:dyDescent="0.2">
      <c r="AB548" s="103" t="e">
        <f>T548-HLOOKUP(V548,Minimas!$C$3:$CD$12,2,FALSE)</f>
        <v>#N/A</v>
      </c>
      <c r="AC548" s="103" t="e">
        <f>T548-HLOOKUP(V548,Minimas!$C$3:$CD$12,3,FALSE)</f>
        <v>#N/A</v>
      </c>
      <c r="AD548" s="103" t="e">
        <f>T548-HLOOKUP(V548,Minimas!$C$3:$CD$12,4,FALSE)</f>
        <v>#N/A</v>
      </c>
      <c r="AE548" s="103" t="e">
        <f>T548-HLOOKUP(V548,Minimas!$C$3:$CD$12,5,FALSE)</f>
        <v>#N/A</v>
      </c>
      <c r="AF548" s="103" t="e">
        <f>T548-HLOOKUP(V548,Minimas!$C$3:$CD$12,6,FALSE)</f>
        <v>#N/A</v>
      </c>
      <c r="AG548" s="103" t="e">
        <f>T548-HLOOKUP(V548,Minimas!$C$3:$CD$12,7,FALSE)</f>
        <v>#N/A</v>
      </c>
      <c r="AH548" s="103" t="e">
        <f>T548-HLOOKUP(V548,Minimas!$C$3:$CD$12,8,FALSE)</f>
        <v>#N/A</v>
      </c>
      <c r="AI548" s="103" t="e">
        <f>T548-HLOOKUP(V548,Minimas!$C$3:$CD$12,9,FALSE)</f>
        <v>#N/A</v>
      </c>
      <c r="AJ548" s="103" t="e">
        <f>T548-HLOOKUP(V548,Minimas!$C$3:$CD$12,10,FALSE)</f>
        <v>#N/A</v>
      </c>
      <c r="AK548" s="104" t="str">
        <f t="shared" si="95"/>
        <v xml:space="preserve"> </v>
      </c>
      <c r="AL548" s="105"/>
      <c r="AM548" s="105" t="str">
        <f t="shared" si="96"/>
        <v xml:space="preserve"> </v>
      </c>
      <c r="AN548" s="105" t="str">
        <f t="shared" si="97"/>
        <v xml:space="preserve"> </v>
      </c>
    </row>
    <row r="549" spans="28:40" x14ac:dyDescent="0.2">
      <c r="AB549" s="103" t="e">
        <f>T549-HLOOKUP(V549,Minimas!$C$3:$CD$12,2,FALSE)</f>
        <v>#N/A</v>
      </c>
      <c r="AC549" s="103" t="e">
        <f>T549-HLOOKUP(V549,Minimas!$C$3:$CD$12,3,FALSE)</f>
        <v>#N/A</v>
      </c>
      <c r="AD549" s="103" t="e">
        <f>T549-HLOOKUP(V549,Minimas!$C$3:$CD$12,4,FALSE)</f>
        <v>#N/A</v>
      </c>
      <c r="AE549" s="103" t="e">
        <f>T549-HLOOKUP(V549,Minimas!$C$3:$CD$12,5,FALSE)</f>
        <v>#N/A</v>
      </c>
      <c r="AF549" s="103" t="e">
        <f>T549-HLOOKUP(V549,Minimas!$C$3:$CD$12,6,FALSE)</f>
        <v>#N/A</v>
      </c>
      <c r="AG549" s="103" t="e">
        <f>T549-HLOOKUP(V549,Minimas!$C$3:$CD$12,7,FALSE)</f>
        <v>#N/A</v>
      </c>
      <c r="AH549" s="103" t="e">
        <f>T549-HLOOKUP(V549,Minimas!$C$3:$CD$12,8,FALSE)</f>
        <v>#N/A</v>
      </c>
      <c r="AI549" s="103" t="e">
        <f>T549-HLOOKUP(V549,Minimas!$C$3:$CD$12,9,FALSE)</f>
        <v>#N/A</v>
      </c>
      <c r="AJ549" s="103" t="e">
        <f>T549-HLOOKUP(V549,Minimas!$C$3:$CD$12,10,FALSE)</f>
        <v>#N/A</v>
      </c>
      <c r="AK549" s="104" t="str">
        <f t="shared" si="95"/>
        <v xml:space="preserve"> </v>
      </c>
      <c r="AL549" s="105"/>
      <c r="AM549" s="105" t="str">
        <f t="shared" si="96"/>
        <v xml:space="preserve"> </v>
      </c>
      <c r="AN549" s="105" t="str">
        <f t="shared" si="97"/>
        <v xml:space="preserve"> </v>
      </c>
    </row>
    <row r="550" spans="28:40" x14ac:dyDescent="0.2">
      <c r="AB550" s="103" t="e">
        <f>T550-HLOOKUP(V550,Minimas!$C$3:$CD$12,2,FALSE)</f>
        <v>#N/A</v>
      </c>
      <c r="AC550" s="103" t="e">
        <f>T550-HLOOKUP(V550,Minimas!$C$3:$CD$12,3,FALSE)</f>
        <v>#N/A</v>
      </c>
      <c r="AD550" s="103" t="e">
        <f>T550-HLOOKUP(V550,Minimas!$C$3:$CD$12,4,FALSE)</f>
        <v>#N/A</v>
      </c>
      <c r="AE550" s="103" t="e">
        <f>T550-HLOOKUP(V550,Minimas!$C$3:$CD$12,5,FALSE)</f>
        <v>#N/A</v>
      </c>
      <c r="AF550" s="103" t="e">
        <f>T550-HLOOKUP(V550,Minimas!$C$3:$CD$12,6,FALSE)</f>
        <v>#N/A</v>
      </c>
      <c r="AG550" s="103" t="e">
        <f>T550-HLOOKUP(V550,Minimas!$C$3:$CD$12,7,FALSE)</f>
        <v>#N/A</v>
      </c>
      <c r="AH550" s="103" t="e">
        <f>T550-HLOOKUP(V550,Minimas!$C$3:$CD$12,8,FALSE)</f>
        <v>#N/A</v>
      </c>
      <c r="AI550" s="103" t="e">
        <f>T550-HLOOKUP(V550,Minimas!$C$3:$CD$12,9,FALSE)</f>
        <v>#N/A</v>
      </c>
      <c r="AJ550" s="103" t="e">
        <f>T550-HLOOKUP(V550,Minimas!$C$3:$CD$12,10,FALSE)</f>
        <v>#N/A</v>
      </c>
      <c r="AK550" s="104" t="str">
        <f t="shared" si="95"/>
        <v xml:space="preserve"> </v>
      </c>
      <c r="AL550" s="105"/>
      <c r="AM550" s="105" t="str">
        <f t="shared" si="96"/>
        <v xml:space="preserve"> </v>
      </c>
      <c r="AN550" s="105" t="str">
        <f t="shared" si="97"/>
        <v xml:space="preserve"> </v>
      </c>
    </row>
    <row r="551" spans="28:40" x14ac:dyDescent="0.2">
      <c r="AB551" s="103" t="e">
        <f>T551-HLOOKUP(V551,Minimas!$C$3:$CD$12,2,FALSE)</f>
        <v>#N/A</v>
      </c>
      <c r="AC551" s="103" t="e">
        <f>T551-HLOOKUP(V551,Minimas!$C$3:$CD$12,3,FALSE)</f>
        <v>#N/A</v>
      </c>
      <c r="AD551" s="103" t="e">
        <f>T551-HLOOKUP(V551,Minimas!$C$3:$CD$12,4,FALSE)</f>
        <v>#N/A</v>
      </c>
      <c r="AE551" s="103" t="e">
        <f>T551-HLOOKUP(V551,Minimas!$C$3:$CD$12,5,FALSE)</f>
        <v>#N/A</v>
      </c>
      <c r="AF551" s="103" t="e">
        <f>T551-HLOOKUP(V551,Minimas!$C$3:$CD$12,6,FALSE)</f>
        <v>#N/A</v>
      </c>
      <c r="AG551" s="103" t="e">
        <f>T551-HLOOKUP(V551,Minimas!$C$3:$CD$12,7,FALSE)</f>
        <v>#N/A</v>
      </c>
      <c r="AH551" s="103" t="e">
        <f>T551-HLOOKUP(V551,Minimas!$C$3:$CD$12,8,FALSE)</f>
        <v>#N/A</v>
      </c>
      <c r="AI551" s="103" t="e">
        <f>T551-HLOOKUP(V551,Minimas!$C$3:$CD$12,9,FALSE)</f>
        <v>#N/A</v>
      </c>
      <c r="AJ551" s="103" t="e">
        <f>T551-HLOOKUP(V551,Minimas!$C$3:$CD$12,10,FALSE)</f>
        <v>#N/A</v>
      </c>
      <c r="AK551" s="104" t="str">
        <f t="shared" si="95"/>
        <v xml:space="preserve"> </v>
      </c>
      <c r="AL551" s="105"/>
      <c r="AM551" s="105" t="str">
        <f t="shared" si="96"/>
        <v xml:space="preserve"> </v>
      </c>
      <c r="AN551" s="105" t="str">
        <f t="shared" si="97"/>
        <v xml:space="preserve"> </v>
      </c>
    </row>
    <row r="552" spans="28:40" x14ac:dyDescent="0.2">
      <c r="AB552" s="103" t="e">
        <f>T552-HLOOKUP(V552,Minimas!$C$3:$CD$12,2,FALSE)</f>
        <v>#N/A</v>
      </c>
      <c r="AC552" s="103" t="e">
        <f>T552-HLOOKUP(V552,Minimas!$C$3:$CD$12,3,FALSE)</f>
        <v>#N/A</v>
      </c>
      <c r="AD552" s="103" t="e">
        <f>T552-HLOOKUP(V552,Minimas!$C$3:$CD$12,4,FALSE)</f>
        <v>#N/A</v>
      </c>
      <c r="AE552" s="103" t="e">
        <f>T552-HLOOKUP(V552,Minimas!$C$3:$CD$12,5,FALSE)</f>
        <v>#N/A</v>
      </c>
      <c r="AF552" s="103" t="e">
        <f>T552-HLOOKUP(V552,Minimas!$C$3:$CD$12,6,FALSE)</f>
        <v>#N/A</v>
      </c>
      <c r="AG552" s="103" t="e">
        <f>T552-HLOOKUP(V552,Minimas!$C$3:$CD$12,7,FALSE)</f>
        <v>#N/A</v>
      </c>
      <c r="AH552" s="103" t="e">
        <f>T552-HLOOKUP(V552,Minimas!$C$3:$CD$12,8,FALSE)</f>
        <v>#N/A</v>
      </c>
      <c r="AI552" s="103" t="e">
        <f>T552-HLOOKUP(V552,Minimas!$C$3:$CD$12,9,FALSE)</f>
        <v>#N/A</v>
      </c>
      <c r="AJ552" s="103" t="e">
        <f>T552-HLOOKUP(V552,Minimas!$C$3:$CD$12,10,FALSE)</f>
        <v>#N/A</v>
      </c>
      <c r="AK552" s="104" t="str">
        <f t="shared" si="95"/>
        <v xml:space="preserve"> </v>
      </c>
      <c r="AL552" s="105"/>
      <c r="AM552" s="105" t="str">
        <f t="shared" si="96"/>
        <v xml:space="preserve"> </v>
      </c>
      <c r="AN552" s="105" t="str">
        <f t="shared" si="97"/>
        <v xml:space="preserve"> </v>
      </c>
    </row>
    <row r="553" spans="28:40" x14ac:dyDescent="0.2">
      <c r="AB553" s="103" t="e">
        <f>T553-HLOOKUP(V553,Minimas!$C$3:$CD$12,2,FALSE)</f>
        <v>#N/A</v>
      </c>
      <c r="AC553" s="103" t="e">
        <f>T553-HLOOKUP(V553,Minimas!$C$3:$CD$12,3,FALSE)</f>
        <v>#N/A</v>
      </c>
      <c r="AD553" s="103" t="e">
        <f>T553-HLOOKUP(V553,Minimas!$C$3:$CD$12,4,FALSE)</f>
        <v>#N/A</v>
      </c>
      <c r="AE553" s="103" t="e">
        <f>T553-HLOOKUP(V553,Minimas!$C$3:$CD$12,5,FALSE)</f>
        <v>#N/A</v>
      </c>
      <c r="AF553" s="103" t="e">
        <f>T553-HLOOKUP(V553,Minimas!$C$3:$CD$12,6,FALSE)</f>
        <v>#N/A</v>
      </c>
      <c r="AG553" s="103" t="e">
        <f>T553-HLOOKUP(V553,Minimas!$C$3:$CD$12,7,FALSE)</f>
        <v>#N/A</v>
      </c>
      <c r="AH553" s="103" t="e">
        <f>T553-HLOOKUP(V553,Minimas!$C$3:$CD$12,8,FALSE)</f>
        <v>#N/A</v>
      </c>
      <c r="AI553" s="103" t="e">
        <f>T553-HLOOKUP(V553,Minimas!$C$3:$CD$12,9,FALSE)</f>
        <v>#N/A</v>
      </c>
      <c r="AJ553" s="103" t="e">
        <f>T553-HLOOKUP(V553,Minimas!$C$3:$CD$12,10,FALSE)</f>
        <v>#N/A</v>
      </c>
      <c r="AK553" s="104" t="str">
        <f t="shared" si="95"/>
        <v xml:space="preserve"> </v>
      </c>
      <c r="AL553" s="105"/>
      <c r="AM553" s="105" t="str">
        <f t="shared" si="96"/>
        <v xml:space="preserve"> </v>
      </c>
      <c r="AN553" s="105" t="str">
        <f t="shared" si="97"/>
        <v xml:space="preserve"> </v>
      </c>
    </row>
    <row r="554" spans="28:40" x14ac:dyDescent="0.2">
      <c r="AB554" s="103" t="e">
        <f>T554-HLOOKUP(V554,Minimas!$C$3:$CD$12,2,FALSE)</f>
        <v>#N/A</v>
      </c>
      <c r="AC554" s="103" t="e">
        <f>T554-HLOOKUP(V554,Minimas!$C$3:$CD$12,3,FALSE)</f>
        <v>#N/A</v>
      </c>
      <c r="AD554" s="103" t="e">
        <f>T554-HLOOKUP(V554,Minimas!$C$3:$CD$12,4,FALSE)</f>
        <v>#N/A</v>
      </c>
      <c r="AE554" s="103" t="e">
        <f>T554-HLOOKUP(V554,Minimas!$C$3:$CD$12,5,FALSE)</f>
        <v>#N/A</v>
      </c>
      <c r="AF554" s="103" t="e">
        <f>T554-HLOOKUP(V554,Minimas!$C$3:$CD$12,6,FALSE)</f>
        <v>#N/A</v>
      </c>
      <c r="AG554" s="103" t="e">
        <f>T554-HLOOKUP(V554,Minimas!$C$3:$CD$12,7,FALSE)</f>
        <v>#N/A</v>
      </c>
      <c r="AH554" s="103" t="e">
        <f>T554-HLOOKUP(V554,Minimas!$C$3:$CD$12,8,FALSE)</f>
        <v>#N/A</v>
      </c>
      <c r="AI554" s="103" t="e">
        <f>T554-HLOOKUP(V554,Minimas!$C$3:$CD$12,9,FALSE)</f>
        <v>#N/A</v>
      </c>
      <c r="AJ554" s="103" t="e">
        <f>T554-HLOOKUP(V554,Minimas!$C$3:$CD$12,10,FALSE)</f>
        <v>#N/A</v>
      </c>
      <c r="AK554" s="104" t="str">
        <f t="shared" si="95"/>
        <v xml:space="preserve"> </v>
      </c>
      <c r="AL554" s="105"/>
      <c r="AM554" s="105" t="str">
        <f t="shared" si="96"/>
        <v xml:space="preserve"> </v>
      </c>
      <c r="AN554" s="105" t="str">
        <f t="shared" si="97"/>
        <v xml:space="preserve"> </v>
      </c>
    </row>
    <row r="555" spans="28:40" x14ac:dyDescent="0.2">
      <c r="AB555" s="103" t="e">
        <f>T555-HLOOKUP(V555,Minimas!$C$3:$CD$12,2,FALSE)</f>
        <v>#N/A</v>
      </c>
      <c r="AC555" s="103" t="e">
        <f>T555-HLOOKUP(V555,Minimas!$C$3:$CD$12,3,FALSE)</f>
        <v>#N/A</v>
      </c>
      <c r="AD555" s="103" t="e">
        <f>T555-HLOOKUP(V555,Minimas!$C$3:$CD$12,4,FALSE)</f>
        <v>#N/A</v>
      </c>
      <c r="AE555" s="103" t="e">
        <f>T555-HLOOKUP(V555,Minimas!$C$3:$CD$12,5,FALSE)</f>
        <v>#N/A</v>
      </c>
      <c r="AF555" s="103" t="e">
        <f>T555-HLOOKUP(V555,Minimas!$C$3:$CD$12,6,FALSE)</f>
        <v>#N/A</v>
      </c>
      <c r="AG555" s="103" t="e">
        <f>T555-HLOOKUP(V555,Minimas!$C$3:$CD$12,7,FALSE)</f>
        <v>#N/A</v>
      </c>
      <c r="AH555" s="103" t="e">
        <f>T555-HLOOKUP(V555,Minimas!$C$3:$CD$12,8,FALSE)</f>
        <v>#N/A</v>
      </c>
      <c r="AI555" s="103" t="e">
        <f>T555-HLOOKUP(V555,Minimas!$C$3:$CD$12,9,FALSE)</f>
        <v>#N/A</v>
      </c>
      <c r="AJ555" s="103" t="e">
        <f>T555-HLOOKUP(V555,Minimas!$C$3:$CD$12,10,FALSE)</f>
        <v>#N/A</v>
      </c>
      <c r="AK555" s="104" t="str">
        <f t="shared" si="95"/>
        <v xml:space="preserve"> </v>
      </c>
      <c r="AL555" s="105"/>
      <c r="AM555" s="105" t="str">
        <f t="shared" si="96"/>
        <v xml:space="preserve"> </v>
      </c>
      <c r="AN555" s="105" t="str">
        <f t="shared" si="97"/>
        <v xml:space="preserve"> </v>
      </c>
    </row>
    <row r="556" spans="28:40" x14ac:dyDescent="0.2">
      <c r="AB556" s="103" t="e">
        <f>T556-HLOOKUP(V556,Minimas!$C$3:$CD$12,2,FALSE)</f>
        <v>#N/A</v>
      </c>
      <c r="AC556" s="103" t="e">
        <f>T556-HLOOKUP(V556,Minimas!$C$3:$CD$12,3,FALSE)</f>
        <v>#N/A</v>
      </c>
      <c r="AD556" s="103" t="e">
        <f>T556-HLOOKUP(V556,Minimas!$C$3:$CD$12,4,FALSE)</f>
        <v>#N/A</v>
      </c>
      <c r="AE556" s="103" t="e">
        <f>T556-HLOOKUP(V556,Minimas!$C$3:$CD$12,5,FALSE)</f>
        <v>#N/A</v>
      </c>
      <c r="AF556" s="103" t="e">
        <f>T556-HLOOKUP(V556,Minimas!$C$3:$CD$12,6,FALSE)</f>
        <v>#N/A</v>
      </c>
      <c r="AG556" s="103" t="e">
        <f>T556-HLOOKUP(V556,Minimas!$C$3:$CD$12,7,FALSE)</f>
        <v>#N/A</v>
      </c>
      <c r="AH556" s="103" t="e">
        <f>T556-HLOOKUP(V556,Minimas!$C$3:$CD$12,8,FALSE)</f>
        <v>#N/A</v>
      </c>
      <c r="AI556" s="103" t="e">
        <f>T556-HLOOKUP(V556,Minimas!$C$3:$CD$12,9,FALSE)</f>
        <v>#N/A</v>
      </c>
      <c r="AJ556" s="103" t="e">
        <f>T556-HLOOKUP(V556,Minimas!$C$3:$CD$12,10,FALSE)</f>
        <v>#N/A</v>
      </c>
      <c r="AK556" s="104" t="str">
        <f t="shared" si="95"/>
        <v xml:space="preserve"> </v>
      </c>
      <c r="AL556" s="105"/>
      <c r="AM556" s="105" t="str">
        <f t="shared" si="96"/>
        <v xml:space="preserve"> </v>
      </c>
      <c r="AN556" s="105" t="str">
        <f t="shared" si="97"/>
        <v xml:space="preserve"> </v>
      </c>
    </row>
    <row r="557" spans="28:40" x14ac:dyDescent="0.2">
      <c r="AB557" s="103" t="e">
        <f>T557-HLOOKUP(V557,Minimas!$C$3:$CD$12,2,FALSE)</f>
        <v>#N/A</v>
      </c>
      <c r="AC557" s="103" t="e">
        <f>T557-HLOOKUP(V557,Minimas!$C$3:$CD$12,3,FALSE)</f>
        <v>#N/A</v>
      </c>
      <c r="AD557" s="103" t="e">
        <f>T557-HLOOKUP(V557,Minimas!$C$3:$CD$12,4,FALSE)</f>
        <v>#N/A</v>
      </c>
      <c r="AE557" s="103" t="e">
        <f>T557-HLOOKUP(V557,Minimas!$C$3:$CD$12,5,FALSE)</f>
        <v>#N/A</v>
      </c>
      <c r="AF557" s="103" t="e">
        <f>T557-HLOOKUP(V557,Minimas!$C$3:$CD$12,6,FALSE)</f>
        <v>#N/A</v>
      </c>
      <c r="AG557" s="103" t="e">
        <f>T557-HLOOKUP(V557,Minimas!$C$3:$CD$12,7,FALSE)</f>
        <v>#N/A</v>
      </c>
      <c r="AH557" s="103" t="e">
        <f>T557-HLOOKUP(V557,Minimas!$C$3:$CD$12,8,FALSE)</f>
        <v>#N/A</v>
      </c>
      <c r="AI557" s="103" t="e">
        <f>T557-HLOOKUP(V557,Minimas!$C$3:$CD$12,9,FALSE)</f>
        <v>#N/A</v>
      </c>
      <c r="AJ557" s="103" t="e">
        <f>T557-HLOOKUP(V557,Minimas!$C$3:$CD$12,10,FALSE)</f>
        <v>#N/A</v>
      </c>
      <c r="AK557" s="104" t="str">
        <f t="shared" si="95"/>
        <v xml:space="preserve"> </v>
      </c>
      <c r="AL557" s="105"/>
      <c r="AM557" s="105" t="str">
        <f t="shared" si="96"/>
        <v xml:space="preserve"> </v>
      </c>
      <c r="AN557" s="105" t="str">
        <f t="shared" si="97"/>
        <v xml:space="preserve"> </v>
      </c>
    </row>
    <row r="558" spans="28:40" x14ac:dyDescent="0.2">
      <c r="AB558" s="103" t="e">
        <f>T558-HLOOKUP(V558,Minimas!$C$3:$CD$12,2,FALSE)</f>
        <v>#N/A</v>
      </c>
      <c r="AC558" s="103" t="e">
        <f>T558-HLOOKUP(V558,Minimas!$C$3:$CD$12,3,FALSE)</f>
        <v>#N/A</v>
      </c>
      <c r="AD558" s="103" t="e">
        <f>T558-HLOOKUP(V558,Minimas!$C$3:$CD$12,4,FALSE)</f>
        <v>#N/A</v>
      </c>
      <c r="AE558" s="103" t="e">
        <f>T558-HLOOKUP(V558,Minimas!$C$3:$CD$12,5,FALSE)</f>
        <v>#N/A</v>
      </c>
      <c r="AF558" s="103" t="e">
        <f>T558-HLOOKUP(V558,Minimas!$C$3:$CD$12,6,FALSE)</f>
        <v>#N/A</v>
      </c>
      <c r="AG558" s="103" t="e">
        <f>T558-HLOOKUP(V558,Minimas!$C$3:$CD$12,7,FALSE)</f>
        <v>#N/A</v>
      </c>
      <c r="AH558" s="103" t="e">
        <f>T558-HLOOKUP(V558,Minimas!$C$3:$CD$12,8,FALSE)</f>
        <v>#N/A</v>
      </c>
      <c r="AI558" s="103" t="e">
        <f>T558-HLOOKUP(V558,Minimas!$C$3:$CD$12,9,FALSE)</f>
        <v>#N/A</v>
      </c>
      <c r="AJ558" s="103" t="e">
        <f>T558-HLOOKUP(V558,Minimas!$C$3:$CD$12,10,FALSE)</f>
        <v>#N/A</v>
      </c>
      <c r="AK558" s="104" t="str">
        <f t="shared" si="95"/>
        <v xml:space="preserve"> </v>
      </c>
      <c r="AL558" s="105"/>
      <c r="AM558" s="105" t="str">
        <f t="shared" si="96"/>
        <v xml:space="preserve"> </v>
      </c>
      <c r="AN558" s="105" t="str">
        <f t="shared" si="97"/>
        <v xml:space="preserve"> </v>
      </c>
    </row>
    <row r="559" spans="28:40" x14ac:dyDescent="0.2">
      <c r="AB559" s="103" t="e">
        <f>T559-HLOOKUP(V559,Minimas!$C$3:$CD$12,2,FALSE)</f>
        <v>#N/A</v>
      </c>
      <c r="AC559" s="103" t="e">
        <f>T559-HLOOKUP(V559,Minimas!$C$3:$CD$12,3,FALSE)</f>
        <v>#N/A</v>
      </c>
      <c r="AD559" s="103" t="e">
        <f>T559-HLOOKUP(V559,Minimas!$C$3:$CD$12,4,FALSE)</f>
        <v>#N/A</v>
      </c>
      <c r="AE559" s="103" t="e">
        <f>T559-HLOOKUP(V559,Minimas!$C$3:$CD$12,5,FALSE)</f>
        <v>#N/A</v>
      </c>
      <c r="AF559" s="103" t="e">
        <f>T559-HLOOKUP(V559,Minimas!$C$3:$CD$12,6,FALSE)</f>
        <v>#N/A</v>
      </c>
      <c r="AG559" s="103" t="e">
        <f>T559-HLOOKUP(V559,Minimas!$C$3:$CD$12,7,FALSE)</f>
        <v>#N/A</v>
      </c>
      <c r="AH559" s="103" t="e">
        <f>T559-HLOOKUP(V559,Minimas!$C$3:$CD$12,8,FALSE)</f>
        <v>#N/A</v>
      </c>
      <c r="AI559" s="103" t="e">
        <f>T559-HLOOKUP(V559,Minimas!$C$3:$CD$12,9,FALSE)</f>
        <v>#N/A</v>
      </c>
      <c r="AJ559" s="103" t="e">
        <f>T559-HLOOKUP(V559,Minimas!$C$3:$CD$12,10,FALSE)</f>
        <v>#N/A</v>
      </c>
      <c r="AK559" s="104" t="str">
        <f t="shared" si="95"/>
        <v xml:space="preserve"> </v>
      </c>
      <c r="AL559" s="105"/>
      <c r="AM559" s="105" t="str">
        <f t="shared" si="96"/>
        <v xml:space="preserve"> </v>
      </c>
      <c r="AN559" s="105" t="str">
        <f t="shared" si="97"/>
        <v xml:space="preserve"> </v>
      </c>
    </row>
    <row r="560" spans="28:40" x14ac:dyDescent="0.2">
      <c r="AB560" s="103" t="e">
        <f>T560-HLOOKUP(V560,Minimas!$C$3:$CD$12,2,FALSE)</f>
        <v>#N/A</v>
      </c>
      <c r="AC560" s="103" t="e">
        <f>T560-HLOOKUP(V560,Minimas!$C$3:$CD$12,3,FALSE)</f>
        <v>#N/A</v>
      </c>
      <c r="AD560" s="103" t="e">
        <f>T560-HLOOKUP(V560,Minimas!$C$3:$CD$12,4,FALSE)</f>
        <v>#N/A</v>
      </c>
      <c r="AE560" s="103" t="e">
        <f>T560-HLOOKUP(V560,Minimas!$C$3:$CD$12,5,FALSE)</f>
        <v>#N/A</v>
      </c>
      <c r="AF560" s="103" t="e">
        <f>T560-HLOOKUP(V560,Minimas!$C$3:$CD$12,6,FALSE)</f>
        <v>#N/A</v>
      </c>
      <c r="AG560" s="103" t="e">
        <f>T560-HLOOKUP(V560,Minimas!$C$3:$CD$12,7,FALSE)</f>
        <v>#N/A</v>
      </c>
      <c r="AH560" s="103" t="e">
        <f>T560-HLOOKUP(V560,Minimas!$C$3:$CD$12,8,FALSE)</f>
        <v>#N/A</v>
      </c>
      <c r="AI560" s="103" t="e">
        <f>T560-HLOOKUP(V560,Minimas!$C$3:$CD$12,9,FALSE)</f>
        <v>#N/A</v>
      </c>
      <c r="AJ560" s="103" t="e">
        <f>T560-HLOOKUP(V560,Minimas!$C$3:$CD$12,10,FALSE)</f>
        <v>#N/A</v>
      </c>
      <c r="AK560" s="104" t="str">
        <f t="shared" ref="AK560:AK623" si="98">IF(E560=0," ",IF(AJ560&gt;=0,$AJ$5,IF(AI560&gt;=0,$AI$5,IF(AH560&gt;=0,$AH$5,IF(AG560&gt;=0,$AG$5,IF(AF560&gt;=0,$AF$5,IF(AE560&gt;=0,$AE$5,IF(AD560&gt;=0,$AD$5,IF(AC560&gt;=0,$AC$5,$AB$5)))))))))</f>
        <v xml:space="preserve"> </v>
      </c>
      <c r="AL560" s="105"/>
      <c r="AM560" s="105" t="str">
        <f t="shared" ref="AM560:AM623" si="99">IF(AK560="","",AK560)</f>
        <v xml:space="preserve"> </v>
      </c>
      <c r="AN560" s="105" t="str">
        <f t="shared" ref="AN560:AN623" si="100">IF(E560=0," ",IF(AJ560&gt;=0,AJ560,IF(AI560&gt;=0,AI560,IF(AH560&gt;=0,AH560,IF(AG560&gt;=0,AG560,IF(AF560&gt;=0,AF560,IF(AE560&gt;=0,AE560,IF(AD560&gt;=0,AD560,IF(AC560&gt;=0,AC560,AB560)))))))))</f>
        <v xml:space="preserve"> </v>
      </c>
    </row>
    <row r="561" spans="28:40" x14ac:dyDescent="0.2">
      <c r="AB561" s="103" t="e">
        <f>T561-HLOOKUP(V561,Minimas!$C$3:$CD$12,2,FALSE)</f>
        <v>#N/A</v>
      </c>
      <c r="AC561" s="103" t="e">
        <f>T561-HLOOKUP(V561,Minimas!$C$3:$CD$12,3,FALSE)</f>
        <v>#N/A</v>
      </c>
      <c r="AD561" s="103" t="e">
        <f>T561-HLOOKUP(V561,Minimas!$C$3:$CD$12,4,FALSE)</f>
        <v>#N/A</v>
      </c>
      <c r="AE561" s="103" t="e">
        <f>T561-HLOOKUP(V561,Minimas!$C$3:$CD$12,5,FALSE)</f>
        <v>#N/A</v>
      </c>
      <c r="AF561" s="103" t="e">
        <f>T561-HLOOKUP(V561,Minimas!$C$3:$CD$12,6,FALSE)</f>
        <v>#N/A</v>
      </c>
      <c r="AG561" s="103" t="e">
        <f>T561-HLOOKUP(V561,Minimas!$C$3:$CD$12,7,FALSE)</f>
        <v>#N/A</v>
      </c>
      <c r="AH561" s="103" t="e">
        <f>T561-HLOOKUP(V561,Minimas!$C$3:$CD$12,8,FALSE)</f>
        <v>#N/A</v>
      </c>
      <c r="AI561" s="103" t="e">
        <f>T561-HLOOKUP(V561,Minimas!$C$3:$CD$12,9,FALSE)</f>
        <v>#N/A</v>
      </c>
      <c r="AJ561" s="103" t="e">
        <f>T561-HLOOKUP(V561,Minimas!$C$3:$CD$12,10,FALSE)</f>
        <v>#N/A</v>
      </c>
      <c r="AK561" s="104" t="str">
        <f t="shared" si="98"/>
        <v xml:space="preserve"> </v>
      </c>
      <c r="AL561" s="105"/>
      <c r="AM561" s="105" t="str">
        <f t="shared" si="99"/>
        <v xml:space="preserve"> </v>
      </c>
      <c r="AN561" s="105" t="str">
        <f t="shared" si="100"/>
        <v xml:space="preserve"> </v>
      </c>
    </row>
    <row r="562" spans="28:40" x14ac:dyDescent="0.2">
      <c r="AB562" s="103" t="e">
        <f>T562-HLOOKUP(V562,Minimas!$C$3:$CD$12,2,FALSE)</f>
        <v>#N/A</v>
      </c>
      <c r="AC562" s="103" t="e">
        <f>T562-HLOOKUP(V562,Minimas!$C$3:$CD$12,3,FALSE)</f>
        <v>#N/A</v>
      </c>
      <c r="AD562" s="103" t="e">
        <f>T562-HLOOKUP(V562,Minimas!$C$3:$CD$12,4,FALSE)</f>
        <v>#N/A</v>
      </c>
      <c r="AE562" s="103" t="e">
        <f>T562-HLOOKUP(V562,Minimas!$C$3:$CD$12,5,FALSE)</f>
        <v>#N/A</v>
      </c>
      <c r="AF562" s="103" t="e">
        <f>T562-HLOOKUP(V562,Minimas!$C$3:$CD$12,6,FALSE)</f>
        <v>#N/A</v>
      </c>
      <c r="AG562" s="103" t="e">
        <f>T562-HLOOKUP(V562,Minimas!$C$3:$CD$12,7,FALSE)</f>
        <v>#N/A</v>
      </c>
      <c r="AH562" s="103" t="e">
        <f>T562-HLOOKUP(V562,Minimas!$C$3:$CD$12,8,FALSE)</f>
        <v>#N/A</v>
      </c>
      <c r="AI562" s="103" t="e">
        <f>T562-HLOOKUP(V562,Minimas!$C$3:$CD$12,9,FALSE)</f>
        <v>#N/A</v>
      </c>
      <c r="AJ562" s="103" t="e">
        <f>T562-HLOOKUP(V562,Minimas!$C$3:$CD$12,10,FALSE)</f>
        <v>#N/A</v>
      </c>
      <c r="AK562" s="104" t="str">
        <f t="shared" si="98"/>
        <v xml:space="preserve"> </v>
      </c>
      <c r="AL562" s="105"/>
      <c r="AM562" s="105" t="str">
        <f t="shared" si="99"/>
        <v xml:space="preserve"> </v>
      </c>
      <c r="AN562" s="105" t="str">
        <f t="shared" si="100"/>
        <v xml:space="preserve"> </v>
      </c>
    </row>
    <row r="563" spans="28:40" x14ac:dyDescent="0.2">
      <c r="AB563" s="103" t="e">
        <f>T563-HLOOKUP(V563,Minimas!$C$3:$CD$12,2,FALSE)</f>
        <v>#N/A</v>
      </c>
      <c r="AC563" s="103" t="e">
        <f>T563-HLOOKUP(V563,Minimas!$C$3:$CD$12,3,FALSE)</f>
        <v>#N/A</v>
      </c>
      <c r="AD563" s="103" t="e">
        <f>T563-HLOOKUP(V563,Minimas!$C$3:$CD$12,4,FALSE)</f>
        <v>#N/A</v>
      </c>
      <c r="AE563" s="103" t="e">
        <f>T563-HLOOKUP(V563,Minimas!$C$3:$CD$12,5,FALSE)</f>
        <v>#N/A</v>
      </c>
      <c r="AF563" s="103" t="e">
        <f>T563-HLOOKUP(V563,Minimas!$C$3:$CD$12,6,FALSE)</f>
        <v>#N/A</v>
      </c>
      <c r="AG563" s="103" t="e">
        <f>T563-HLOOKUP(V563,Minimas!$C$3:$CD$12,7,FALSE)</f>
        <v>#N/A</v>
      </c>
      <c r="AH563" s="103" t="e">
        <f>T563-HLOOKUP(V563,Minimas!$C$3:$CD$12,8,FALSE)</f>
        <v>#N/A</v>
      </c>
      <c r="AI563" s="103" t="e">
        <f>T563-HLOOKUP(V563,Minimas!$C$3:$CD$12,9,FALSE)</f>
        <v>#N/A</v>
      </c>
      <c r="AJ563" s="103" t="e">
        <f>T563-HLOOKUP(V563,Minimas!$C$3:$CD$12,10,FALSE)</f>
        <v>#N/A</v>
      </c>
      <c r="AK563" s="104" t="str">
        <f t="shared" si="98"/>
        <v xml:space="preserve"> </v>
      </c>
      <c r="AL563" s="105"/>
      <c r="AM563" s="105" t="str">
        <f t="shared" si="99"/>
        <v xml:space="preserve"> </v>
      </c>
      <c r="AN563" s="105" t="str">
        <f t="shared" si="100"/>
        <v xml:space="preserve"> </v>
      </c>
    </row>
    <row r="564" spans="28:40" x14ac:dyDescent="0.2">
      <c r="AB564" s="103" t="e">
        <f>T564-HLOOKUP(V564,Minimas!$C$3:$CD$12,2,FALSE)</f>
        <v>#N/A</v>
      </c>
      <c r="AC564" s="103" t="e">
        <f>T564-HLOOKUP(V564,Minimas!$C$3:$CD$12,3,FALSE)</f>
        <v>#N/A</v>
      </c>
      <c r="AD564" s="103" t="e">
        <f>T564-HLOOKUP(V564,Minimas!$C$3:$CD$12,4,FALSE)</f>
        <v>#N/A</v>
      </c>
      <c r="AE564" s="103" t="e">
        <f>T564-HLOOKUP(V564,Minimas!$C$3:$CD$12,5,FALSE)</f>
        <v>#N/A</v>
      </c>
      <c r="AF564" s="103" t="e">
        <f>T564-HLOOKUP(V564,Minimas!$C$3:$CD$12,6,FALSE)</f>
        <v>#N/A</v>
      </c>
      <c r="AG564" s="103" t="e">
        <f>T564-HLOOKUP(V564,Minimas!$C$3:$CD$12,7,FALSE)</f>
        <v>#N/A</v>
      </c>
      <c r="AH564" s="103" t="e">
        <f>T564-HLOOKUP(V564,Minimas!$C$3:$CD$12,8,FALSE)</f>
        <v>#N/A</v>
      </c>
      <c r="AI564" s="103" t="e">
        <f>T564-HLOOKUP(V564,Minimas!$C$3:$CD$12,9,FALSE)</f>
        <v>#N/A</v>
      </c>
      <c r="AJ564" s="103" t="e">
        <f>T564-HLOOKUP(V564,Minimas!$C$3:$CD$12,10,FALSE)</f>
        <v>#N/A</v>
      </c>
      <c r="AK564" s="104" t="str">
        <f t="shared" si="98"/>
        <v xml:space="preserve"> </v>
      </c>
      <c r="AL564" s="105"/>
      <c r="AM564" s="105" t="str">
        <f t="shared" si="99"/>
        <v xml:space="preserve"> </v>
      </c>
      <c r="AN564" s="105" t="str">
        <f t="shared" si="100"/>
        <v xml:space="preserve"> </v>
      </c>
    </row>
    <row r="565" spans="28:40" x14ac:dyDescent="0.2">
      <c r="AB565" s="103" t="e">
        <f>T565-HLOOKUP(V565,Minimas!$C$3:$CD$12,2,FALSE)</f>
        <v>#N/A</v>
      </c>
      <c r="AC565" s="103" t="e">
        <f>T565-HLOOKUP(V565,Minimas!$C$3:$CD$12,3,FALSE)</f>
        <v>#N/A</v>
      </c>
      <c r="AD565" s="103" t="e">
        <f>T565-HLOOKUP(V565,Minimas!$C$3:$CD$12,4,FALSE)</f>
        <v>#N/A</v>
      </c>
      <c r="AE565" s="103" t="e">
        <f>T565-HLOOKUP(V565,Minimas!$C$3:$CD$12,5,FALSE)</f>
        <v>#N/A</v>
      </c>
      <c r="AF565" s="103" t="e">
        <f>T565-HLOOKUP(V565,Minimas!$C$3:$CD$12,6,FALSE)</f>
        <v>#N/A</v>
      </c>
      <c r="AG565" s="103" t="e">
        <f>T565-HLOOKUP(V565,Minimas!$C$3:$CD$12,7,FALSE)</f>
        <v>#N/A</v>
      </c>
      <c r="AH565" s="103" t="e">
        <f>T565-HLOOKUP(V565,Minimas!$C$3:$CD$12,8,FALSE)</f>
        <v>#N/A</v>
      </c>
      <c r="AI565" s="103" t="e">
        <f>T565-HLOOKUP(V565,Minimas!$C$3:$CD$12,9,FALSE)</f>
        <v>#N/A</v>
      </c>
      <c r="AJ565" s="103" t="e">
        <f>T565-HLOOKUP(V565,Minimas!$C$3:$CD$12,10,FALSE)</f>
        <v>#N/A</v>
      </c>
      <c r="AK565" s="104" t="str">
        <f t="shared" si="98"/>
        <v xml:space="preserve"> </v>
      </c>
      <c r="AL565" s="105"/>
      <c r="AM565" s="105" t="str">
        <f t="shared" si="99"/>
        <v xml:space="preserve"> </v>
      </c>
      <c r="AN565" s="105" t="str">
        <f t="shared" si="100"/>
        <v xml:space="preserve"> </v>
      </c>
    </row>
    <row r="566" spans="28:40" x14ac:dyDescent="0.2">
      <c r="AB566" s="103" t="e">
        <f>T566-HLOOKUP(V566,Minimas!$C$3:$CD$12,2,FALSE)</f>
        <v>#N/A</v>
      </c>
      <c r="AC566" s="103" t="e">
        <f>T566-HLOOKUP(V566,Minimas!$C$3:$CD$12,3,FALSE)</f>
        <v>#N/A</v>
      </c>
      <c r="AD566" s="103" t="e">
        <f>T566-HLOOKUP(V566,Minimas!$C$3:$CD$12,4,FALSE)</f>
        <v>#N/A</v>
      </c>
      <c r="AE566" s="103" t="e">
        <f>T566-HLOOKUP(V566,Minimas!$C$3:$CD$12,5,FALSE)</f>
        <v>#N/A</v>
      </c>
      <c r="AF566" s="103" t="e">
        <f>T566-HLOOKUP(V566,Minimas!$C$3:$CD$12,6,FALSE)</f>
        <v>#N/A</v>
      </c>
      <c r="AG566" s="103" t="e">
        <f>T566-HLOOKUP(V566,Minimas!$C$3:$CD$12,7,FALSE)</f>
        <v>#N/A</v>
      </c>
      <c r="AH566" s="103" t="e">
        <f>T566-HLOOKUP(V566,Minimas!$C$3:$CD$12,8,FALSE)</f>
        <v>#N/A</v>
      </c>
      <c r="AI566" s="103" t="e">
        <f>T566-HLOOKUP(V566,Minimas!$C$3:$CD$12,9,FALSE)</f>
        <v>#N/A</v>
      </c>
      <c r="AJ566" s="103" t="e">
        <f>T566-HLOOKUP(V566,Minimas!$C$3:$CD$12,10,FALSE)</f>
        <v>#N/A</v>
      </c>
      <c r="AK566" s="104" t="str">
        <f t="shared" si="98"/>
        <v xml:space="preserve"> </v>
      </c>
      <c r="AL566" s="105"/>
      <c r="AM566" s="105" t="str">
        <f t="shared" si="99"/>
        <v xml:space="preserve"> </v>
      </c>
      <c r="AN566" s="105" t="str">
        <f t="shared" si="100"/>
        <v xml:space="preserve"> </v>
      </c>
    </row>
    <row r="567" spans="28:40" x14ac:dyDescent="0.2">
      <c r="AB567" s="103" t="e">
        <f>T567-HLOOKUP(V567,Minimas!$C$3:$CD$12,2,FALSE)</f>
        <v>#N/A</v>
      </c>
      <c r="AC567" s="103" t="e">
        <f>T567-HLOOKUP(V567,Minimas!$C$3:$CD$12,3,FALSE)</f>
        <v>#N/A</v>
      </c>
      <c r="AD567" s="103" t="e">
        <f>T567-HLOOKUP(V567,Minimas!$C$3:$CD$12,4,FALSE)</f>
        <v>#N/A</v>
      </c>
      <c r="AE567" s="103" t="e">
        <f>T567-HLOOKUP(V567,Minimas!$C$3:$CD$12,5,FALSE)</f>
        <v>#N/A</v>
      </c>
      <c r="AF567" s="103" t="e">
        <f>T567-HLOOKUP(V567,Minimas!$C$3:$CD$12,6,FALSE)</f>
        <v>#N/A</v>
      </c>
      <c r="AG567" s="103" t="e">
        <f>T567-HLOOKUP(V567,Minimas!$C$3:$CD$12,7,FALSE)</f>
        <v>#N/A</v>
      </c>
      <c r="AH567" s="103" t="e">
        <f>T567-HLOOKUP(V567,Minimas!$C$3:$CD$12,8,FALSE)</f>
        <v>#N/A</v>
      </c>
      <c r="AI567" s="103" t="e">
        <f>T567-HLOOKUP(V567,Minimas!$C$3:$CD$12,9,FALSE)</f>
        <v>#N/A</v>
      </c>
      <c r="AJ567" s="103" t="e">
        <f>T567-HLOOKUP(V567,Minimas!$C$3:$CD$12,10,FALSE)</f>
        <v>#N/A</v>
      </c>
      <c r="AK567" s="104" t="str">
        <f t="shared" si="98"/>
        <v xml:space="preserve"> </v>
      </c>
      <c r="AL567" s="105"/>
      <c r="AM567" s="105" t="str">
        <f t="shared" si="99"/>
        <v xml:space="preserve"> </v>
      </c>
      <c r="AN567" s="105" t="str">
        <f t="shared" si="100"/>
        <v xml:space="preserve"> </v>
      </c>
    </row>
    <row r="568" spans="28:40" x14ac:dyDescent="0.2">
      <c r="AB568" s="103" t="e">
        <f>T568-HLOOKUP(V568,Minimas!$C$3:$CD$12,2,FALSE)</f>
        <v>#N/A</v>
      </c>
      <c r="AC568" s="103" t="e">
        <f>T568-HLOOKUP(V568,Minimas!$C$3:$CD$12,3,FALSE)</f>
        <v>#N/A</v>
      </c>
      <c r="AD568" s="103" t="e">
        <f>T568-HLOOKUP(V568,Minimas!$C$3:$CD$12,4,FALSE)</f>
        <v>#N/A</v>
      </c>
      <c r="AE568" s="103" t="e">
        <f>T568-HLOOKUP(V568,Minimas!$C$3:$CD$12,5,FALSE)</f>
        <v>#N/A</v>
      </c>
      <c r="AF568" s="103" t="e">
        <f>T568-HLOOKUP(V568,Minimas!$C$3:$CD$12,6,FALSE)</f>
        <v>#N/A</v>
      </c>
      <c r="AG568" s="103" t="e">
        <f>T568-HLOOKUP(V568,Minimas!$C$3:$CD$12,7,FALSE)</f>
        <v>#N/A</v>
      </c>
      <c r="AH568" s="103" t="e">
        <f>T568-HLOOKUP(V568,Minimas!$C$3:$CD$12,8,FALSE)</f>
        <v>#N/A</v>
      </c>
      <c r="AI568" s="103" t="e">
        <f>T568-HLOOKUP(V568,Minimas!$C$3:$CD$12,9,FALSE)</f>
        <v>#N/A</v>
      </c>
      <c r="AJ568" s="103" t="e">
        <f>T568-HLOOKUP(V568,Minimas!$C$3:$CD$12,10,FALSE)</f>
        <v>#N/A</v>
      </c>
      <c r="AK568" s="104" t="str">
        <f t="shared" si="98"/>
        <v xml:space="preserve"> </v>
      </c>
      <c r="AL568" s="105"/>
      <c r="AM568" s="105" t="str">
        <f t="shared" si="99"/>
        <v xml:space="preserve"> </v>
      </c>
      <c r="AN568" s="105" t="str">
        <f t="shared" si="100"/>
        <v xml:space="preserve"> </v>
      </c>
    </row>
    <row r="569" spans="28:40" x14ac:dyDescent="0.2">
      <c r="AB569" s="103" t="e">
        <f>T569-HLOOKUP(V569,Minimas!$C$3:$CD$12,2,FALSE)</f>
        <v>#N/A</v>
      </c>
      <c r="AC569" s="103" t="e">
        <f>T569-HLOOKUP(V569,Minimas!$C$3:$CD$12,3,FALSE)</f>
        <v>#N/A</v>
      </c>
      <c r="AD569" s="103" t="e">
        <f>T569-HLOOKUP(V569,Minimas!$C$3:$CD$12,4,FALSE)</f>
        <v>#N/A</v>
      </c>
      <c r="AE569" s="103" t="e">
        <f>T569-HLOOKUP(V569,Minimas!$C$3:$CD$12,5,FALSE)</f>
        <v>#N/A</v>
      </c>
      <c r="AF569" s="103" t="e">
        <f>T569-HLOOKUP(V569,Minimas!$C$3:$CD$12,6,FALSE)</f>
        <v>#N/A</v>
      </c>
      <c r="AG569" s="103" t="e">
        <f>T569-HLOOKUP(V569,Minimas!$C$3:$CD$12,7,FALSE)</f>
        <v>#N/A</v>
      </c>
      <c r="AH569" s="103" t="e">
        <f>T569-HLOOKUP(V569,Minimas!$C$3:$CD$12,8,FALSE)</f>
        <v>#N/A</v>
      </c>
      <c r="AI569" s="103" t="e">
        <f>T569-HLOOKUP(V569,Minimas!$C$3:$CD$12,9,FALSE)</f>
        <v>#N/A</v>
      </c>
      <c r="AJ569" s="103" t="e">
        <f>T569-HLOOKUP(V569,Minimas!$C$3:$CD$12,10,FALSE)</f>
        <v>#N/A</v>
      </c>
      <c r="AK569" s="104" t="str">
        <f t="shared" si="98"/>
        <v xml:space="preserve"> </v>
      </c>
      <c r="AL569" s="105"/>
      <c r="AM569" s="105" t="str">
        <f t="shared" si="99"/>
        <v xml:space="preserve"> </v>
      </c>
      <c r="AN569" s="105" t="str">
        <f t="shared" si="100"/>
        <v xml:space="preserve"> </v>
      </c>
    </row>
    <row r="570" spans="28:40" x14ac:dyDescent="0.2">
      <c r="AB570" s="103" t="e">
        <f>T570-HLOOKUP(V570,Minimas!$C$3:$CD$12,2,FALSE)</f>
        <v>#N/A</v>
      </c>
      <c r="AC570" s="103" t="e">
        <f>T570-HLOOKUP(V570,Minimas!$C$3:$CD$12,3,FALSE)</f>
        <v>#N/A</v>
      </c>
      <c r="AD570" s="103" t="e">
        <f>T570-HLOOKUP(V570,Minimas!$C$3:$CD$12,4,FALSE)</f>
        <v>#N/A</v>
      </c>
      <c r="AE570" s="103" t="e">
        <f>T570-HLOOKUP(V570,Minimas!$C$3:$CD$12,5,FALSE)</f>
        <v>#N/A</v>
      </c>
      <c r="AF570" s="103" t="e">
        <f>T570-HLOOKUP(V570,Minimas!$C$3:$CD$12,6,FALSE)</f>
        <v>#N/A</v>
      </c>
      <c r="AG570" s="103" t="e">
        <f>T570-HLOOKUP(V570,Minimas!$C$3:$CD$12,7,FALSE)</f>
        <v>#N/A</v>
      </c>
      <c r="AH570" s="103" t="e">
        <f>T570-HLOOKUP(V570,Minimas!$C$3:$CD$12,8,FALSE)</f>
        <v>#N/A</v>
      </c>
      <c r="AI570" s="103" t="e">
        <f>T570-HLOOKUP(V570,Minimas!$C$3:$CD$12,9,FALSE)</f>
        <v>#N/A</v>
      </c>
      <c r="AJ570" s="103" t="e">
        <f>T570-HLOOKUP(V570,Minimas!$C$3:$CD$12,10,FALSE)</f>
        <v>#N/A</v>
      </c>
      <c r="AK570" s="104" t="str">
        <f t="shared" si="98"/>
        <v xml:space="preserve"> </v>
      </c>
      <c r="AL570" s="105"/>
      <c r="AM570" s="105" t="str">
        <f t="shared" si="99"/>
        <v xml:space="preserve"> </v>
      </c>
      <c r="AN570" s="105" t="str">
        <f t="shared" si="100"/>
        <v xml:space="preserve"> </v>
      </c>
    </row>
    <row r="571" spans="28:40" x14ac:dyDescent="0.2">
      <c r="AB571" s="103" t="e">
        <f>T571-HLOOKUP(V571,Minimas!$C$3:$CD$12,2,FALSE)</f>
        <v>#N/A</v>
      </c>
      <c r="AC571" s="103" t="e">
        <f>T571-HLOOKUP(V571,Minimas!$C$3:$CD$12,3,FALSE)</f>
        <v>#N/A</v>
      </c>
      <c r="AD571" s="103" t="e">
        <f>T571-HLOOKUP(V571,Minimas!$C$3:$CD$12,4,FALSE)</f>
        <v>#N/A</v>
      </c>
      <c r="AE571" s="103" t="e">
        <f>T571-HLOOKUP(V571,Minimas!$C$3:$CD$12,5,FALSE)</f>
        <v>#N/A</v>
      </c>
      <c r="AF571" s="103" t="e">
        <f>T571-HLOOKUP(V571,Minimas!$C$3:$CD$12,6,FALSE)</f>
        <v>#N/A</v>
      </c>
      <c r="AG571" s="103" t="e">
        <f>T571-HLOOKUP(V571,Minimas!$C$3:$CD$12,7,FALSE)</f>
        <v>#N/A</v>
      </c>
      <c r="AH571" s="103" t="e">
        <f>T571-HLOOKUP(V571,Minimas!$C$3:$CD$12,8,FALSE)</f>
        <v>#N/A</v>
      </c>
      <c r="AI571" s="103" t="e">
        <f>T571-HLOOKUP(V571,Minimas!$C$3:$CD$12,9,FALSE)</f>
        <v>#N/A</v>
      </c>
      <c r="AJ571" s="103" t="e">
        <f>T571-HLOOKUP(V571,Minimas!$C$3:$CD$12,10,FALSE)</f>
        <v>#N/A</v>
      </c>
      <c r="AK571" s="104" t="str">
        <f t="shared" si="98"/>
        <v xml:space="preserve"> </v>
      </c>
      <c r="AL571" s="105"/>
      <c r="AM571" s="105" t="str">
        <f t="shared" si="99"/>
        <v xml:space="preserve"> </v>
      </c>
      <c r="AN571" s="105" t="str">
        <f t="shared" si="100"/>
        <v xml:space="preserve"> </v>
      </c>
    </row>
    <row r="572" spans="28:40" x14ac:dyDescent="0.2">
      <c r="AB572" s="103" t="e">
        <f>T572-HLOOKUP(V572,Minimas!$C$3:$CD$12,2,FALSE)</f>
        <v>#N/A</v>
      </c>
      <c r="AC572" s="103" t="e">
        <f>T572-HLOOKUP(V572,Minimas!$C$3:$CD$12,3,FALSE)</f>
        <v>#N/A</v>
      </c>
      <c r="AD572" s="103" t="e">
        <f>T572-HLOOKUP(V572,Minimas!$C$3:$CD$12,4,FALSE)</f>
        <v>#N/A</v>
      </c>
      <c r="AE572" s="103" t="e">
        <f>T572-HLOOKUP(V572,Minimas!$C$3:$CD$12,5,FALSE)</f>
        <v>#N/A</v>
      </c>
      <c r="AF572" s="103" t="e">
        <f>T572-HLOOKUP(V572,Minimas!$C$3:$CD$12,6,FALSE)</f>
        <v>#N/A</v>
      </c>
      <c r="AG572" s="103" t="e">
        <f>T572-HLOOKUP(V572,Minimas!$C$3:$CD$12,7,FALSE)</f>
        <v>#N/A</v>
      </c>
      <c r="AH572" s="103" t="e">
        <f>T572-HLOOKUP(V572,Minimas!$C$3:$CD$12,8,FALSE)</f>
        <v>#N/A</v>
      </c>
      <c r="AI572" s="103" t="e">
        <f>T572-HLOOKUP(V572,Minimas!$C$3:$CD$12,9,FALSE)</f>
        <v>#N/A</v>
      </c>
      <c r="AJ572" s="103" t="e">
        <f>T572-HLOOKUP(V572,Minimas!$C$3:$CD$12,10,FALSE)</f>
        <v>#N/A</v>
      </c>
      <c r="AK572" s="104" t="str">
        <f t="shared" si="98"/>
        <v xml:space="preserve"> </v>
      </c>
      <c r="AL572" s="105"/>
      <c r="AM572" s="105" t="str">
        <f t="shared" si="99"/>
        <v xml:space="preserve"> </v>
      </c>
      <c r="AN572" s="105" t="str">
        <f t="shared" si="100"/>
        <v xml:space="preserve"> </v>
      </c>
    </row>
    <row r="573" spans="28:40" x14ac:dyDescent="0.2">
      <c r="AB573" s="103" t="e">
        <f>T573-HLOOKUP(V573,Minimas!$C$3:$CD$12,2,FALSE)</f>
        <v>#N/A</v>
      </c>
      <c r="AC573" s="103" t="e">
        <f>T573-HLOOKUP(V573,Minimas!$C$3:$CD$12,3,FALSE)</f>
        <v>#N/A</v>
      </c>
      <c r="AD573" s="103" t="e">
        <f>T573-HLOOKUP(V573,Minimas!$C$3:$CD$12,4,FALSE)</f>
        <v>#N/A</v>
      </c>
      <c r="AE573" s="103" t="e">
        <f>T573-HLOOKUP(V573,Minimas!$C$3:$CD$12,5,FALSE)</f>
        <v>#N/A</v>
      </c>
      <c r="AF573" s="103" t="e">
        <f>T573-HLOOKUP(V573,Minimas!$C$3:$CD$12,6,FALSE)</f>
        <v>#N/A</v>
      </c>
      <c r="AG573" s="103" t="e">
        <f>T573-HLOOKUP(V573,Minimas!$C$3:$CD$12,7,FALSE)</f>
        <v>#N/A</v>
      </c>
      <c r="AH573" s="103" t="e">
        <f>T573-HLOOKUP(V573,Minimas!$C$3:$CD$12,8,FALSE)</f>
        <v>#N/A</v>
      </c>
      <c r="AI573" s="103" t="e">
        <f>T573-HLOOKUP(V573,Minimas!$C$3:$CD$12,9,FALSE)</f>
        <v>#N/A</v>
      </c>
      <c r="AJ573" s="103" t="e">
        <f>T573-HLOOKUP(V573,Minimas!$C$3:$CD$12,10,FALSE)</f>
        <v>#N/A</v>
      </c>
      <c r="AK573" s="104" t="str">
        <f t="shared" si="98"/>
        <v xml:space="preserve"> </v>
      </c>
      <c r="AL573" s="105"/>
      <c r="AM573" s="105" t="str">
        <f t="shared" si="99"/>
        <v xml:space="preserve"> </v>
      </c>
      <c r="AN573" s="105" t="str">
        <f t="shared" si="100"/>
        <v xml:space="preserve"> </v>
      </c>
    </row>
    <row r="574" spans="28:40" x14ac:dyDescent="0.2">
      <c r="AB574" s="103" t="e">
        <f>T574-HLOOKUP(V574,Minimas!$C$3:$CD$12,2,FALSE)</f>
        <v>#N/A</v>
      </c>
      <c r="AC574" s="103" t="e">
        <f>T574-HLOOKUP(V574,Minimas!$C$3:$CD$12,3,FALSE)</f>
        <v>#N/A</v>
      </c>
      <c r="AD574" s="103" t="e">
        <f>T574-HLOOKUP(V574,Minimas!$C$3:$CD$12,4,FALSE)</f>
        <v>#N/A</v>
      </c>
      <c r="AE574" s="103" t="e">
        <f>T574-HLOOKUP(V574,Minimas!$C$3:$CD$12,5,FALSE)</f>
        <v>#N/A</v>
      </c>
      <c r="AF574" s="103" t="e">
        <f>T574-HLOOKUP(V574,Minimas!$C$3:$CD$12,6,FALSE)</f>
        <v>#N/A</v>
      </c>
      <c r="AG574" s="103" t="e">
        <f>T574-HLOOKUP(V574,Minimas!$C$3:$CD$12,7,FALSE)</f>
        <v>#N/A</v>
      </c>
      <c r="AH574" s="103" t="e">
        <f>T574-HLOOKUP(V574,Minimas!$C$3:$CD$12,8,FALSE)</f>
        <v>#N/A</v>
      </c>
      <c r="AI574" s="103" t="e">
        <f>T574-HLOOKUP(V574,Minimas!$C$3:$CD$12,9,FALSE)</f>
        <v>#N/A</v>
      </c>
      <c r="AJ574" s="103" t="e">
        <f>T574-HLOOKUP(V574,Minimas!$C$3:$CD$12,10,FALSE)</f>
        <v>#N/A</v>
      </c>
      <c r="AK574" s="104" t="str">
        <f t="shared" si="98"/>
        <v xml:space="preserve"> </v>
      </c>
      <c r="AL574" s="105"/>
      <c r="AM574" s="105" t="str">
        <f t="shared" si="99"/>
        <v xml:space="preserve"> </v>
      </c>
      <c r="AN574" s="105" t="str">
        <f t="shared" si="100"/>
        <v xml:space="preserve"> </v>
      </c>
    </row>
    <row r="575" spans="28:40" x14ac:dyDescent="0.2">
      <c r="AB575" s="103" t="e">
        <f>T575-HLOOKUP(V575,Minimas!$C$3:$CD$12,2,FALSE)</f>
        <v>#N/A</v>
      </c>
      <c r="AC575" s="103" t="e">
        <f>T575-HLOOKUP(V575,Minimas!$C$3:$CD$12,3,FALSE)</f>
        <v>#N/A</v>
      </c>
      <c r="AD575" s="103" t="e">
        <f>T575-HLOOKUP(V575,Minimas!$C$3:$CD$12,4,FALSE)</f>
        <v>#N/A</v>
      </c>
      <c r="AE575" s="103" t="e">
        <f>T575-HLOOKUP(V575,Minimas!$C$3:$CD$12,5,FALSE)</f>
        <v>#N/A</v>
      </c>
      <c r="AF575" s="103" t="e">
        <f>T575-HLOOKUP(V575,Minimas!$C$3:$CD$12,6,FALSE)</f>
        <v>#N/A</v>
      </c>
      <c r="AG575" s="103" t="e">
        <f>T575-HLOOKUP(V575,Minimas!$C$3:$CD$12,7,FALSE)</f>
        <v>#N/A</v>
      </c>
      <c r="AH575" s="103" t="e">
        <f>T575-HLOOKUP(V575,Minimas!$C$3:$CD$12,8,FALSE)</f>
        <v>#N/A</v>
      </c>
      <c r="AI575" s="103" t="e">
        <f>T575-HLOOKUP(V575,Minimas!$C$3:$CD$12,9,FALSE)</f>
        <v>#N/A</v>
      </c>
      <c r="AJ575" s="103" t="e">
        <f>T575-HLOOKUP(V575,Minimas!$C$3:$CD$12,10,FALSE)</f>
        <v>#N/A</v>
      </c>
      <c r="AK575" s="104" t="str">
        <f t="shared" si="98"/>
        <v xml:space="preserve"> </v>
      </c>
      <c r="AL575" s="105"/>
      <c r="AM575" s="105" t="str">
        <f t="shared" si="99"/>
        <v xml:space="preserve"> </v>
      </c>
      <c r="AN575" s="105" t="str">
        <f t="shared" si="100"/>
        <v xml:space="preserve"> </v>
      </c>
    </row>
    <row r="576" spans="28:40" x14ac:dyDescent="0.2">
      <c r="AB576" s="103" t="e">
        <f>T576-HLOOKUP(V576,Minimas!$C$3:$CD$12,2,FALSE)</f>
        <v>#N/A</v>
      </c>
      <c r="AC576" s="103" t="e">
        <f>T576-HLOOKUP(V576,Minimas!$C$3:$CD$12,3,FALSE)</f>
        <v>#N/A</v>
      </c>
      <c r="AD576" s="103" t="e">
        <f>T576-HLOOKUP(V576,Minimas!$C$3:$CD$12,4,FALSE)</f>
        <v>#N/A</v>
      </c>
      <c r="AE576" s="103" t="e">
        <f>T576-HLOOKUP(V576,Minimas!$C$3:$CD$12,5,FALSE)</f>
        <v>#N/A</v>
      </c>
      <c r="AF576" s="103" t="e">
        <f>T576-HLOOKUP(V576,Minimas!$C$3:$CD$12,6,FALSE)</f>
        <v>#N/A</v>
      </c>
      <c r="AG576" s="103" t="e">
        <f>T576-HLOOKUP(V576,Minimas!$C$3:$CD$12,7,FALSE)</f>
        <v>#N/A</v>
      </c>
      <c r="AH576" s="103" t="e">
        <f>T576-HLOOKUP(V576,Minimas!$C$3:$CD$12,8,FALSE)</f>
        <v>#N/A</v>
      </c>
      <c r="AI576" s="103" t="e">
        <f>T576-HLOOKUP(V576,Minimas!$C$3:$CD$12,9,FALSE)</f>
        <v>#N/A</v>
      </c>
      <c r="AJ576" s="103" t="e">
        <f>T576-HLOOKUP(V576,Minimas!$C$3:$CD$12,10,FALSE)</f>
        <v>#N/A</v>
      </c>
      <c r="AK576" s="104" t="str">
        <f t="shared" si="98"/>
        <v xml:space="preserve"> </v>
      </c>
      <c r="AL576" s="105"/>
      <c r="AM576" s="105" t="str">
        <f t="shared" si="99"/>
        <v xml:space="preserve"> </v>
      </c>
      <c r="AN576" s="105" t="str">
        <f t="shared" si="100"/>
        <v xml:space="preserve"> </v>
      </c>
    </row>
    <row r="577" spans="28:40" x14ac:dyDescent="0.2">
      <c r="AB577" s="103" t="e">
        <f>T577-HLOOKUP(V577,Minimas!$C$3:$CD$12,2,FALSE)</f>
        <v>#N/A</v>
      </c>
      <c r="AC577" s="103" t="e">
        <f>T577-HLOOKUP(V577,Minimas!$C$3:$CD$12,3,FALSE)</f>
        <v>#N/A</v>
      </c>
      <c r="AD577" s="103" t="e">
        <f>T577-HLOOKUP(V577,Minimas!$C$3:$CD$12,4,FALSE)</f>
        <v>#N/A</v>
      </c>
      <c r="AE577" s="103" t="e">
        <f>T577-HLOOKUP(V577,Minimas!$C$3:$CD$12,5,FALSE)</f>
        <v>#N/A</v>
      </c>
      <c r="AF577" s="103" t="e">
        <f>T577-HLOOKUP(V577,Minimas!$C$3:$CD$12,6,FALSE)</f>
        <v>#N/A</v>
      </c>
      <c r="AG577" s="103" t="e">
        <f>T577-HLOOKUP(V577,Minimas!$C$3:$CD$12,7,FALSE)</f>
        <v>#N/A</v>
      </c>
      <c r="AH577" s="103" t="e">
        <f>T577-HLOOKUP(V577,Minimas!$C$3:$CD$12,8,FALSE)</f>
        <v>#N/A</v>
      </c>
      <c r="AI577" s="103" t="e">
        <f>T577-HLOOKUP(V577,Minimas!$C$3:$CD$12,9,FALSE)</f>
        <v>#N/A</v>
      </c>
      <c r="AJ577" s="103" t="e">
        <f>T577-HLOOKUP(V577,Minimas!$C$3:$CD$12,10,FALSE)</f>
        <v>#N/A</v>
      </c>
      <c r="AK577" s="104" t="str">
        <f t="shared" si="98"/>
        <v xml:space="preserve"> </v>
      </c>
      <c r="AL577" s="105"/>
      <c r="AM577" s="105" t="str">
        <f t="shared" si="99"/>
        <v xml:space="preserve"> </v>
      </c>
      <c r="AN577" s="105" t="str">
        <f t="shared" si="100"/>
        <v xml:space="preserve"> </v>
      </c>
    </row>
    <row r="578" spans="28:40" x14ac:dyDescent="0.2">
      <c r="AB578" s="103" t="e">
        <f>T578-HLOOKUP(V578,Minimas!$C$3:$CD$12,2,FALSE)</f>
        <v>#N/A</v>
      </c>
      <c r="AC578" s="103" t="e">
        <f>T578-HLOOKUP(V578,Minimas!$C$3:$CD$12,3,FALSE)</f>
        <v>#N/A</v>
      </c>
      <c r="AD578" s="103" t="e">
        <f>T578-HLOOKUP(V578,Minimas!$C$3:$CD$12,4,FALSE)</f>
        <v>#N/A</v>
      </c>
      <c r="AE578" s="103" t="e">
        <f>T578-HLOOKUP(V578,Minimas!$C$3:$CD$12,5,FALSE)</f>
        <v>#N/A</v>
      </c>
      <c r="AF578" s="103" t="e">
        <f>T578-HLOOKUP(V578,Minimas!$C$3:$CD$12,6,FALSE)</f>
        <v>#N/A</v>
      </c>
      <c r="AG578" s="103" t="e">
        <f>T578-HLOOKUP(V578,Minimas!$C$3:$CD$12,7,FALSE)</f>
        <v>#N/A</v>
      </c>
      <c r="AH578" s="103" t="e">
        <f>T578-HLOOKUP(V578,Minimas!$C$3:$CD$12,8,FALSE)</f>
        <v>#N/A</v>
      </c>
      <c r="AI578" s="103" t="e">
        <f>T578-HLOOKUP(V578,Minimas!$C$3:$CD$12,9,FALSE)</f>
        <v>#N/A</v>
      </c>
      <c r="AJ578" s="103" t="e">
        <f>T578-HLOOKUP(V578,Minimas!$C$3:$CD$12,10,FALSE)</f>
        <v>#N/A</v>
      </c>
      <c r="AK578" s="104" t="str">
        <f t="shared" si="98"/>
        <v xml:space="preserve"> </v>
      </c>
      <c r="AL578" s="105"/>
      <c r="AM578" s="105" t="str">
        <f t="shared" si="99"/>
        <v xml:space="preserve"> </v>
      </c>
      <c r="AN578" s="105" t="str">
        <f t="shared" si="100"/>
        <v xml:space="preserve"> </v>
      </c>
    </row>
    <row r="579" spans="28:40" x14ac:dyDescent="0.2">
      <c r="AB579" s="103" t="e">
        <f>T579-HLOOKUP(V579,Minimas!$C$3:$CD$12,2,FALSE)</f>
        <v>#N/A</v>
      </c>
      <c r="AC579" s="103" t="e">
        <f>T579-HLOOKUP(V579,Minimas!$C$3:$CD$12,3,FALSE)</f>
        <v>#N/A</v>
      </c>
      <c r="AD579" s="103" t="e">
        <f>T579-HLOOKUP(V579,Minimas!$C$3:$CD$12,4,FALSE)</f>
        <v>#N/A</v>
      </c>
      <c r="AE579" s="103" t="e">
        <f>T579-HLOOKUP(V579,Minimas!$C$3:$CD$12,5,FALSE)</f>
        <v>#N/A</v>
      </c>
      <c r="AF579" s="103" t="e">
        <f>T579-HLOOKUP(V579,Minimas!$C$3:$CD$12,6,FALSE)</f>
        <v>#N/A</v>
      </c>
      <c r="AG579" s="103" t="e">
        <f>T579-HLOOKUP(V579,Minimas!$C$3:$CD$12,7,FALSE)</f>
        <v>#N/A</v>
      </c>
      <c r="AH579" s="103" t="e">
        <f>T579-HLOOKUP(V579,Minimas!$C$3:$CD$12,8,FALSE)</f>
        <v>#N/A</v>
      </c>
      <c r="AI579" s="103" t="e">
        <f>T579-HLOOKUP(V579,Minimas!$C$3:$CD$12,9,FALSE)</f>
        <v>#N/A</v>
      </c>
      <c r="AJ579" s="103" t="e">
        <f>T579-HLOOKUP(V579,Minimas!$C$3:$CD$12,10,FALSE)</f>
        <v>#N/A</v>
      </c>
      <c r="AK579" s="104" t="str">
        <f t="shared" si="98"/>
        <v xml:space="preserve"> </v>
      </c>
      <c r="AL579" s="105"/>
      <c r="AM579" s="105" t="str">
        <f t="shared" si="99"/>
        <v xml:space="preserve"> </v>
      </c>
      <c r="AN579" s="105" t="str">
        <f t="shared" si="100"/>
        <v xml:space="preserve"> </v>
      </c>
    </row>
    <row r="580" spans="28:40" x14ac:dyDescent="0.2">
      <c r="AB580" s="103" t="e">
        <f>T580-HLOOKUP(V580,Minimas!$C$3:$CD$12,2,FALSE)</f>
        <v>#N/A</v>
      </c>
      <c r="AC580" s="103" t="e">
        <f>T580-HLOOKUP(V580,Minimas!$C$3:$CD$12,3,FALSE)</f>
        <v>#N/A</v>
      </c>
      <c r="AD580" s="103" t="e">
        <f>T580-HLOOKUP(V580,Minimas!$C$3:$CD$12,4,FALSE)</f>
        <v>#N/A</v>
      </c>
      <c r="AE580" s="103" t="e">
        <f>T580-HLOOKUP(V580,Minimas!$C$3:$CD$12,5,FALSE)</f>
        <v>#N/A</v>
      </c>
      <c r="AF580" s="103" t="e">
        <f>T580-HLOOKUP(V580,Minimas!$C$3:$CD$12,6,FALSE)</f>
        <v>#N/A</v>
      </c>
      <c r="AG580" s="103" t="e">
        <f>T580-HLOOKUP(V580,Minimas!$C$3:$CD$12,7,FALSE)</f>
        <v>#N/A</v>
      </c>
      <c r="AH580" s="103" t="e">
        <f>T580-HLOOKUP(V580,Minimas!$C$3:$CD$12,8,FALSE)</f>
        <v>#N/A</v>
      </c>
      <c r="AI580" s="103" t="e">
        <f>T580-HLOOKUP(V580,Minimas!$C$3:$CD$12,9,FALSE)</f>
        <v>#N/A</v>
      </c>
      <c r="AJ580" s="103" t="e">
        <f>T580-HLOOKUP(V580,Minimas!$C$3:$CD$12,10,FALSE)</f>
        <v>#N/A</v>
      </c>
      <c r="AK580" s="104" t="str">
        <f t="shared" si="98"/>
        <v xml:space="preserve"> </v>
      </c>
      <c r="AL580" s="105"/>
      <c r="AM580" s="105" t="str">
        <f t="shared" si="99"/>
        <v xml:space="preserve"> </v>
      </c>
      <c r="AN580" s="105" t="str">
        <f t="shared" si="100"/>
        <v xml:space="preserve"> </v>
      </c>
    </row>
    <row r="581" spans="28:40" x14ac:dyDescent="0.2">
      <c r="AB581" s="103" t="e">
        <f>T581-HLOOKUP(V581,Minimas!$C$3:$CD$12,2,FALSE)</f>
        <v>#N/A</v>
      </c>
      <c r="AC581" s="103" t="e">
        <f>T581-HLOOKUP(V581,Minimas!$C$3:$CD$12,3,FALSE)</f>
        <v>#N/A</v>
      </c>
      <c r="AD581" s="103" t="e">
        <f>T581-HLOOKUP(V581,Minimas!$C$3:$CD$12,4,FALSE)</f>
        <v>#N/A</v>
      </c>
      <c r="AE581" s="103" t="e">
        <f>T581-HLOOKUP(V581,Minimas!$C$3:$CD$12,5,FALSE)</f>
        <v>#N/A</v>
      </c>
      <c r="AF581" s="103" t="e">
        <f>T581-HLOOKUP(V581,Minimas!$C$3:$CD$12,6,FALSE)</f>
        <v>#N/A</v>
      </c>
      <c r="AG581" s="103" t="e">
        <f>T581-HLOOKUP(V581,Minimas!$C$3:$CD$12,7,FALSE)</f>
        <v>#N/A</v>
      </c>
      <c r="AH581" s="103" t="e">
        <f>T581-HLOOKUP(V581,Minimas!$C$3:$CD$12,8,FALSE)</f>
        <v>#N/A</v>
      </c>
      <c r="AI581" s="103" t="e">
        <f>T581-HLOOKUP(V581,Minimas!$C$3:$CD$12,9,FALSE)</f>
        <v>#N/A</v>
      </c>
      <c r="AJ581" s="103" t="e">
        <f>T581-HLOOKUP(V581,Minimas!$C$3:$CD$12,10,FALSE)</f>
        <v>#N/A</v>
      </c>
      <c r="AK581" s="104" t="str">
        <f t="shared" si="98"/>
        <v xml:space="preserve"> </v>
      </c>
      <c r="AL581" s="105"/>
      <c r="AM581" s="105" t="str">
        <f t="shared" si="99"/>
        <v xml:space="preserve"> </v>
      </c>
      <c r="AN581" s="105" t="str">
        <f t="shared" si="100"/>
        <v xml:space="preserve"> </v>
      </c>
    </row>
    <row r="582" spans="28:40" x14ac:dyDescent="0.2">
      <c r="AB582" s="103" t="e">
        <f>T582-HLOOKUP(V582,Minimas!$C$3:$CD$12,2,FALSE)</f>
        <v>#N/A</v>
      </c>
      <c r="AC582" s="103" t="e">
        <f>T582-HLOOKUP(V582,Minimas!$C$3:$CD$12,3,FALSE)</f>
        <v>#N/A</v>
      </c>
      <c r="AD582" s="103" t="e">
        <f>T582-HLOOKUP(V582,Minimas!$C$3:$CD$12,4,FALSE)</f>
        <v>#N/A</v>
      </c>
      <c r="AE582" s="103" t="e">
        <f>T582-HLOOKUP(V582,Minimas!$C$3:$CD$12,5,FALSE)</f>
        <v>#N/A</v>
      </c>
      <c r="AF582" s="103" t="e">
        <f>T582-HLOOKUP(V582,Minimas!$C$3:$CD$12,6,FALSE)</f>
        <v>#N/A</v>
      </c>
      <c r="AG582" s="103" t="e">
        <f>T582-HLOOKUP(V582,Minimas!$C$3:$CD$12,7,FALSE)</f>
        <v>#N/A</v>
      </c>
      <c r="AH582" s="103" t="e">
        <f>T582-HLOOKUP(V582,Minimas!$C$3:$CD$12,8,FALSE)</f>
        <v>#N/A</v>
      </c>
      <c r="AI582" s="103" t="e">
        <f>T582-HLOOKUP(V582,Minimas!$C$3:$CD$12,9,FALSE)</f>
        <v>#N/A</v>
      </c>
      <c r="AJ582" s="103" t="e">
        <f>T582-HLOOKUP(V582,Minimas!$C$3:$CD$12,10,FALSE)</f>
        <v>#N/A</v>
      </c>
      <c r="AK582" s="104" t="str">
        <f t="shared" si="98"/>
        <v xml:space="preserve"> </v>
      </c>
      <c r="AL582" s="105"/>
      <c r="AM582" s="105" t="str">
        <f t="shared" si="99"/>
        <v xml:space="preserve"> </v>
      </c>
      <c r="AN582" s="105" t="str">
        <f t="shared" si="100"/>
        <v xml:space="preserve"> </v>
      </c>
    </row>
    <row r="583" spans="28:40" x14ac:dyDescent="0.2">
      <c r="AB583" s="103" t="e">
        <f>T583-HLOOKUP(V583,Minimas!$C$3:$CD$12,2,FALSE)</f>
        <v>#N/A</v>
      </c>
      <c r="AC583" s="103" t="e">
        <f>T583-HLOOKUP(V583,Minimas!$C$3:$CD$12,3,FALSE)</f>
        <v>#N/A</v>
      </c>
      <c r="AD583" s="103" t="e">
        <f>T583-HLOOKUP(V583,Minimas!$C$3:$CD$12,4,FALSE)</f>
        <v>#N/A</v>
      </c>
      <c r="AE583" s="103" t="e">
        <f>T583-HLOOKUP(V583,Minimas!$C$3:$CD$12,5,FALSE)</f>
        <v>#N/A</v>
      </c>
      <c r="AF583" s="103" t="e">
        <f>T583-HLOOKUP(V583,Minimas!$C$3:$CD$12,6,FALSE)</f>
        <v>#N/A</v>
      </c>
      <c r="AG583" s="103" t="e">
        <f>T583-HLOOKUP(V583,Minimas!$C$3:$CD$12,7,FALSE)</f>
        <v>#N/A</v>
      </c>
      <c r="AH583" s="103" t="e">
        <f>T583-HLOOKUP(V583,Minimas!$C$3:$CD$12,8,FALSE)</f>
        <v>#N/A</v>
      </c>
      <c r="AI583" s="103" t="e">
        <f>T583-HLOOKUP(V583,Minimas!$C$3:$CD$12,9,FALSE)</f>
        <v>#N/A</v>
      </c>
      <c r="AJ583" s="103" t="e">
        <f>T583-HLOOKUP(V583,Minimas!$C$3:$CD$12,10,FALSE)</f>
        <v>#N/A</v>
      </c>
      <c r="AK583" s="104" t="str">
        <f t="shared" si="98"/>
        <v xml:space="preserve"> </v>
      </c>
      <c r="AL583" s="105"/>
      <c r="AM583" s="105" t="str">
        <f t="shared" si="99"/>
        <v xml:space="preserve"> </v>
      </c>
      <c r="AN583" s="105" t="str">
        <f t="shared" si="100"/>
        <v xml:space="preserve"> </v>
      </c>
    </row>
    <row r="584" spans="28:40" x14ac:dyDescent="0.2">
      <c r="AB584" s="103" t="e">
        <f>T584-HLOOKUP(V584,Minimas!$C$3:$CD$12,2,FALSE)</f>
        <v>#N/A</v>
      </c>
      <c r="AC584" s="103" t="e">
        <f>T584-HLOOKUP(V584,Minimas!$C$3:$CD$12,3,FALSE)</f>
        <v>#N/A</v>
      </c>
      <c r="AD584" s="103" t="e">
        <f>T584-HLOOKUP(V584,Minimas!$C$3:$CD$12,4,FALSE)</f>
        <v>#N/A</v>
      </c>
      <c r="AE584" s="103" t="e">
        <f>T584-HLOOKUP(V584,Minimas!$C$3:$CD$12,5,FALSE)</f>
        <v>#N/A</v>
      </c>
      <c r="AF584" s="103" t="e">
        <f>T584-HLOOKUP(V584,Minimas!$C$3:$CD$12,6,FALSE)</f>
        <v>#N/A</v>
      </c>
      <c r="AG584" s="103" t="e">
        <f>T584-HLOOKUP(V584,Minimas!$C$3:$CD$12,7,FALSE)</f>
        <v>#N/A</v>
      </c>
      <c r="AH584" s="103" t="e">
        <f>T584-HLOOKUP(V584,Minimas!$C$3:$CD$12,8,FALSE)</f>
        <v>#N/A</v>
      </c>
      <c r="AI584" s="103" t="e">
        <f>T584-HLOOKUP(V584,Minimas!$C$3:$CD$12,9,FALSE)</f>
        <v>#N/A</v>
      </c>
      <c r="AJ584" s="103" t="e">
        <f>T584-HLOOKUP(V584,Minimas!$C$3:$CD$12,10,FALSE)</f>
        <v>#N/A</v>
      </c>
      <c r="AK584" s="104" t="str">
        <f t="shared" si="98"/>
        <v xml:space="preserve"> </v>
      </c>
      <c r="AL584" s="105"/>
      <c r="AM584" s="105" t="str">
        <f t="shared" si="99"/>
        <v xml:space="preserve"> </v>
      </c>
      <c r="AN584" s="105" t="str">
        <f t="shared" si="100"/>
        <v xml:space="preserve"> </v>
      </c>
    </row>
    <row r="585" spans="28:40" x14ac:dyDescent="0.2">
      <c r="AB585" s="103" t="e">
        <f>T585-HLOOKUP(V585,Minimas!$C$3:$CD$12,2,FALSE)</f>
        <v>#N/A</v>
      </c>
      <c r="AC585" s="103" t="e">
        <f>T585-HLOOKUP(V585,Minimas!$C$3:$CD$12,3,FALSE)</f>
        <v>#N/A</v>
      </c>
      <c r="AD585" s="103" t="e">
        <f>T585-HLOOKUP(V585,Minimas!$C$3:$CD$12,4,FALSE)</f>
        <v>#N/A</v>
      </c>
      <c r="AE585" s="103" t="e">
        <f>T585-HLOOKUP(V585,Minimas!$C$3:$CD$12,5,FALSE)</f>
        <v>#N/A</v>
      </c>
      <c r="AF585" s="103" t="e">
        <f>T585-HLOOKUP(V585,Minimas!$C$3:$CD$12,6,FALSE)</f>
        <v>#N/A</v>
      </c>
      <c r="AG585" s="103" t="e">
        <f>T585-HLOOKUP(V585,Minimas!$C$3:$CD$12,7,FALSE)</f>
        <v>#N/A</v>
      </c>
      <c r="AH585" s="103" t="e">
        <f>T585-HLOOKUP(V585,Minimas!$C$3:$CD$12,8,FALSE)</f>
        <v>#N/A</v>
      </c>
      <c r="AI585" s="103" t="e">
        <f>T585-HLOOKUP(V585,Minimas!$C$3:$CD$12,9,FALSE)</f>
        <v>#N/A</v>
      </c>
      <c r="AJ585" s="103" t="e">
        <f>T585-HLOOKUP(V585,Minimas!$C$3:$CD$12,10,FALSE)</f>
        <v>#N/A</v>
      </c>
      <c r="AK585" s="104" t="str">
        <f t="shared" si="98"/>
        <v xml:space="preserve"> </v>
      </c>
      <c r="AL585" s="105"/>
      <c r="AM585" s="105" t="str">
        <f t="shared" si="99"/>
        <v xml:space="preserve"> </v>
      </c>
      <c r="AN585" s="105" t="str">
        <f t="shared" si="100"/>
        <v xml:space="preserve"> </v>
      </c>
    </row>
    <row r="586" spans="28:40" x14ac:dyDescent="0.2">
      <c r="AB586" s="103" t="e">
        <f>T586-HLOOKUP(V586,Minimas!$C$3:$CD$12,2,FALSE)</f>
        <v>#N/A</v>
      </c>
      <c r="AC586" s="103" t="e">
        <f>T586-HLOOKUP(V586,Minimas!$C$3:$CD$12,3,FALSE)</f>
        <v>#N/A</v>
      </c>
      <c r="AD586" s="103" t="e">
        <f>T586-HLOOKUP(V586,Minimas!$C$3:$CD$12,4,FALSE)</f>
        <v>#N/A</v>
      </c>
      <c r="AE586" s="103" t="e">
        <f>T586-HLOOKUP(V586,Minimas!$C$3:$CD$12,5,FALSE)</f>
        <v>#N/A</v>
      </c>
      <c r="AF586" s="103" t="e">
        <f>T586-HLOOKUP(V586,Minimas!$C$3:$CD$12,6,FALSE)</f>
        <v>#N/A</v>
      </c>
      <c r="AG586" s="103" t="e">
        <f>T586-HLOOKUP(V586,Minimas!$C$3:$CD$12,7,FALSE)</f>
        <v>#N/A</v>
      </c>
      <c r="AH586" s="103" t="e">
        <f>T586-HLOOKUP(V586,Minimas!$C$3:$CD$12,8,FALSE)</f>
        <v>#N/A</v>
      </c>
      <c r="AI586" s="103" t="e">
        <f>T586-HLOOKUP(V586,Minimas!$C$3:$CD$12,9,FALSE)</f>
        <v>#N/A</v>
      </c>
      <c r="AJ586" s="103" t="e">
        <f>T586-HLOOKUP(V586,Minimas!$C$3:$CD$12,10,FALSE)</f>
        <v>#N/A</v>
      </c>
      <c r="AK586" s="104" t="str">
        <f t="shared" si="98"/>
        <v xml:space="preserve"> </v>
      </c>
      <c r="AL586" s="105"/>
      <c r="AM586" s="105" t="str">
        <f t="shared" si="99"/>
        <v xml:space="preserve"> </v>
      </c>
      <c r="AN586" s="105" t="str">
        <f t="shared" si="100"/>
        <v xml:space="preserve"> </v>
      </c>
    </row>
    <row r="587" spans="28:40" x14ac:dyDescent="0.2">
      <c r="AB587" s="103" t="e">
        <f>T587-HLOOKUP(V587,Minimas!$C$3:$CD$12,2,FALSE)</f>
        <v>#N/A</v>
      </c>
      <c r="AC587" s="103" t="e">
        <f>T587-HLOOKUP(V587,Minimas!$C$3:$CD$12,3,FALSE)</f>
        <v>#N/A</v>
      </c>
      <c r="AD587" s="103" t="e">
        <f>T587-HLOOKUP(V587,Minimas!$C$3:$CD$12,4,FALSE)</f>
        <v>#N/A</v>
      </c>
      <c r="AE587" s="103" t="e">
        <f>T587-HLOOKUP(V587,Minimas!$C$3:$CD$12,5,FALSE)</f>
        <v>#N/A</v>
      </c>
      <c r="AF587" s="103" t="e">
        <f>T587-HLOOKUP(V587,Minimas!$C$3:$CD$12,6,FALSE)</f>
        <v>#N/A</v>
      </c>
      <c r="AG587" s="103" t="e">
        <f>T587-HLOOKUP(V587,Minimas!$C$3:$CD$12,7,FALSE)</f>
        <v>#N/A</v>
      </c>
      <c r="AH587" s="103" t="e">
        <f>T587-HLOOKUP(V587,Minimas!$C$3:$CD$12,8,FALSE)</f>
        <v>#N/A</v>
      </c>
      <c r="AI587" s="103" t="e">
        <f>T587-HLOOKUP(V587,Minimas!$C$3:$CD$12,9,FALSE)</f>
        <v>#N/A</v>
      </c>
      <c r="AJ587" s="103" t="e">
        <f>T587-HLOOKUP(V587,Minimas!$C$3:$CD$12,10,FALSE)</f>
        <v>#N/A</v>
      </c>
      <c r="AK587" s="104" t="str">
        <f t="shared" si="98"/>
        <v xml:space="preserve"> </v>
      </c>
      <c r="AL587" s="105"/>
      <c r="AM587" s="105" t="str">
        <f t="shared" si="99"/>
        <v xml:space="preserve"> </v>
      </c>
      <c r="AN587" s="105" t="str">
        <f t="shared" si="100"/>
        <v xml:space="preserve"> </v>
      </c>
    </row>
    <row r="588" spans="28:40" x14ac:dyDescent="0.2">
      <c r="AB588" s="103" t="e">
        <f>T588-HLOOKUP(V588,Minimas!$C$3:$CD$12,2,FALSE)</f>
        <v>#N/A</v>
      </c>
      <c r="AC588" s="103" t="e">
        <f>T588-HLOOKUP(V588,Minimas!$C$3:$CD$12,3,FALSE)</f>
        <v>#N/A</v>
      </c>
      <c r="AD588" s="103" t="e">
        <f>T588-HLOOKUP(V588,Minimas!$C$3:$CD$12,4,FALSE)</f>
        <v>#N/A</v>
      </c>
      <c r="AE588" s="103" t="e">
        <f>T588-HLOOKUP(V588,Minimas!$C$3:$CD$12,5,FALSE)</f>
        <v>#N/A</v>
      </c>
      <c r="AF588" s="103" t="e">
        <f>T588-HLOOKUP(V588,Minimas!$C$3:$CD$12,6,FALSE)</f>
        <v>#N/A</v>
      </c>
      <c r="AG588" s="103" t="e">
        <f>T588-HLOOKUP(V588,Minimas!$C$3:$CD$12,7,FALSE)</f>
        <v>#N/A</v>
      </c>
      <c r="AH588" s="103" t="e">
        <f>T588-HLOOKUP(V588,Minimas!$C$3:$CD$12,8,FALSE)</f>
        <v>#N/A</v>
      </c>
      <c r="AI588" s="103" t="e">
        <f>T588-HLOOKUP(V588,Minimas!$C$3:$CD$12,9,FALSE)</f>
        <v>#N/A</v>
      </c>
      <c r="AJ588" s="103" t="e">
        <f>T588-HLOOKUP(V588,Minimas!$C$3:$CD$12,10,FALSE)</f>
        <v>#N/A</v>
      </c>
      <c r="AK588" s="104" t="str">
        <f t="shared" si="98"/>
        <v xml:space="preserve"> </v>
      </c>
      <c r="AL588" s="105"/>
      <c r="AM588" s="105" t="str">
        <f t="shared" si="99"/>
        <v xml:space="preserve"> </v>
      </c>
      <c r="AN588" s="105" t="str">
        <f t="shared" si="100"/>
        <v xml:space="preserve"> </v>
      </c>
    </row>
    <row r="589" spans="28:40" x14ac:dyDescent="0.2">
      <c r="AB589" s="103" t="e">
        <f>T589-HLOOKUP(V589,Minimas!$C$3:$CD$12,2,FALSE)</f>
        <v>#N/A</v>
      </c>
      <c r="AC589" s="103" t="e">
        <f>T589-HLOOKUP(V589,Minimas!$C$3:$CD$12,3,FALSE)</f>
        <v>#N/A</v>
      </c>
      <c r="AD589" s="103" t="e">
        <f>T589-HLOOKUP(V589,Minimas!$C$3:$CD$12,4,FALSE)</f>
        <v>#N/A</v>
      </c>
      <c r="AE589" s="103" t="e">
        <f>T589-HLOOKUP(V589,Minimas!$C$3:$CD$12,5,FALSE)</f>
        <v>#N/A</v>
      </c>
      <c r="AF589" s="103" t="e">
        <f>T589-HLOOKUP(V589,Minimas!$C$3:$CD$12,6,FALSE)</f>
        <v>#N/A</v>
      </c>
      <c r="AG589" s="103" t="e">
        <f>T589-HLOOKUP(V589,Minimas!$C$3:$CD$12,7,FALSE)</f>
        <v>#N/A</v>
      </c>
      <c r="AH589" s="103" t="e">
        <f>T589-HLOOKUP(V589,Minimas!$C$3:$CD$12,8,FALSE)</f>
        <v>#N/A</v>
      </c>
      <c r="AI589" s="103" t="e">
        <f>T589-HLOOKUP(V589,Minimas!$C$3:$CD$12,9,FALSE)</f>
        <v>#N/A</v>
      </c>
      <c r="AJ589" s="103" t="e">
        <f>T589-HLOOKUP(V589,Minimas!$C$3:$CD$12,10,FALSE)</f>
        <v>#N/A</v>
      </c>
      <c r="AK589" s="104" t="str">
        <f t="shared" si="98"/>
        <v xml:space="preserve"> </v>
      </c>
      <c r="AL589" s="105"/>
      <c r="AM589" s="105" t="str">
        <f t="shared" si="99"/>
        <v xml:space="preserve"> </v>
      </c>
      <c r="AN589" s="105" t="str">
        <f t="shared" si="100"/>
        <v xml:space="preserve"> </v>
      </c>
    </row>
    <row r="590" spans="28:40" x14ac:dyDescent="0.2">
      <c r="AB590" s="103" t="e">
        <f>T590-HLOOKUP(V590,Minimas!$C$3:$CD$12,2,FALSE)</f>
        <v>#N/A</v>
      </c>
      <c r="AC590" s="103" t="e">
        <f>T590-HLOOKUP(V590,Minimas!$C$3:$CD$12,3,FALSE)</f>
        <v>#N/A</v>
      </c>
      <c r="AD590" s="103" t="e">
        <f>T590-HLOOKUP(V590,Minimas!$C$3:$CD$12,4,FALSE)</f>
        <v>#N/A</v>
      </c>
      <c r="AE590" s="103" t="e">
        <f>T590-HLOOKUP(V590,Minimas!$C$3:$CD$12,5,FALSE)</f>
        <v>#N/A</v>
      </c>
      <c r="AF590" s="103" t="e">
        <f>T590-HLOOKUP(V590,Minimas!$C$3:$CD$12,6,FALSE)</f>
        <v>#N/A</v>
      </c>
      <c r="AG590" s="103" t="e">
        <f>T590-HLOOKUP(V590,Minimas!$C$3:$CD$12,7,FALSE)</f>
        <v>#N/A</v>
      </c>
      <c r="AH590" s="103" t="e">
        <f>T590-HLOOKUP(V590,Minimas!$C$3:$CD$12,8,FALSE)</f>
        <v>#N/A</v>
      </c>
      <c r="AI590" s="103" t="e">
        <f>T590-HLOOKUP(V590,Minimas!$C$3:$CD$12,9,FALSE)</f>
        <v>#N/A</v>
      </c>
      <c r="AJ590" s="103" t="e">
        <f>T590-HLOOKUP(V590,Minimas!$C$3:$CD$12,10,FALSE)</f>
        <v>#N/A</v>
      </c>
      <c r="AK590" s="104" t="str">
        <f t="shared" si="98"/>
        <v xml:space="preserve"> </v>
      </c>
      <c r="AL590" s="105"/>
      <c r="AM590" s="105" t="str">
        <f t="shared" si="99"/>
        <v xml:space="preserve"> </v>
      </c>
      <c r="AN590" s="105" t="str">
        <f t="shared" si="100"/>
        <v xml:space="preserve"> </v>
      </c>
    </row>
    <row r="591" spans="28:40" x14ac:dyDescent="0.2">
      <c r="AB591" s="103" t="e">
        <f>T591-HLOOKUP(V591,Minimas!$C$3:$CD$12,2,FALSE)</f>
        <v>#N/A</v>
      </c>
      <c r="AC591" s="103" t="e">
        <f>T591-HLOOKUP(V591,Minimas!$C$3:$CD$12,3,FALSE)</f>
        <v>#N/A</v>
      </c>
      <c r="AD591" s="103" t="e">
        <f>T591-HLOOKUP(V591,Minimas!$C$3:$CD$12,4,FALSE)</f>
        <v>#N/A</v>
      </c>
      <c r="AE591" s="103" t="e">
        <f>T591-HLOOKUP(V591,Minimas!$C$3:$CD$12,5,FALSE)</f>
        <v>#N/A</v>
      </c>
      <c r="AF591" s="103" t="e">
        <f>T591-HLOOKUP(V591,Minimas!$C$3:$CD$12,6,FALSE)</f>
        <v>#N/A</v>
      </c>
      <c r="AG591" s="103" t="e">
        <f>T591-HLOOKUP(V591,Minimas!$C$3:$CD$12,7,FALSE)</f>
        <v>#N/A</v>
      </c>
      <c r="AH591" s="103" t="e">
        <f>T591-HLOOKUP(V591,Minimas!$C$3:$CD$12,8,FALSE)</f>
        <v>#N/A</v>
      </c>
      <c r="AI591" s="103" t="e">
        <f>T591-HLOOKUP(V591,Minimas!$C$3:$CD$12,9,FALSE)</f>
        <v>#N/A</v>
      </c>
      <c r="AJ591" s="103" t="e">
        <f>T591-HLOOKUP(V591,Minimas!$C$3:$CD$12,10,FALSE)</f>
        <v>#N/A</v>
      </c>
      <c r="AK591" s="104" t="str">
        <f t="shared" si="98"/>
        <v xml:space="preserve"> </v>
      </c>
      <c r="AL591" s="105"/>
      <c r="AM591" s="105" t="str">
        <f t="shared" si="99"/>
        <v xml:space="preserve"> </v>
      </c>
      <c r="AN591" s="105" t="str">
        <f t="shared" si="100"/>
        <v xml:space="preserve"> </v>
      </c>
    </row>
    <row r="592" spans="28:40" x14ac:dyDescent="0.2">
      <c r="AB592" s="103" t="e">
        <f>T592-HLOOKUP(V592,Minimas!$C$3:$CD$12,2,FALSE)</f>
        <v>#N/A</v>
      </c>
      <c r="AC592" s="103" t="e">
        <f>T592-HLOOKUP(V592,Minimas!$C$3:$CD$12,3,FALSE)</f>
        <v>#N/A</v>
      </c>
      <c r="AD592" s="103" t="e">
        <f>T592-HLOOKUP(V592,Minimas!$C$3:$CD$12,4,FALSE)</f>
        <v>#N/A</v>
      </c>
      <c r="AE592" s="103" t="e">
        <f>T592-HLOOKUP(V592,Minimas!$C$3:$CD$12,5,FALSE)</f>
        <v>#N/A</v>
      </c>
      <c r="AF592" s="103" t="e">
        <f>T592-HLOOKUP(V592,Minimas!$C$3:$CD$12,6,FALSE)</f>
        <v>#N/A</v>
      </c>
      <c r="AG592" s="103" t="e">
        <f>T592-HLOOKUP(V592,Minimas!$C$3:$CD$12,7,FALSE)</f>
        <v>#N/A</v>
      </c>
      <c r="AH592" s="103" t="e">
        <f>T592-HLOOKUP(V592,Minimas!$C$3:$CD$12,8,FALSE)</f>
        <v>#N/A</v>
      </c>
      <c r="AI592" s="103" t="e">
        <f>T592-HLOOKUP(V592,Minimas!$C$3:$CD$12,9,FALSE)</f>
        <v>#N/A</v>
      </c>
      <c r="AJ592" s="103" t="e">
        <f>T592-HLOOKUP(V592,Minimas!$C$3:$CD$12,10,FALSE)</f>
        <v>#N/A</v>
      </c>
      <c r="AK592" s="104" t="str">
        <f t="shared" si="98"/>
        <v xml:space="preserve"> </v>
      </c>
      <c r="AL592" s="105"/>
      <c r="AM592" s="105" t="str">
        <f t="shared" si="99"/>
        <v xml:space="preserve"> </v>
      </c>
      <c r="AN592" s="105" t="str">
        <f t="shared" si="100"/>
        <v xml:space="preserve"> </v>
      </c>
    </row>
    <row r="593" spans="28:40" x14ac:dyDescent="0.2">
      <c r="AB593" s="103" t="e">
        <f>T593-HLOOKUP(V593,Minimas!$C$3:$CD$12,2,FALSE)</f>
        <v>#N/A</v>
      </c>
      <c r="AC593" s="103" t="e">
        <f>T593-HLOOKUP(V593,Minimas!$C$3:$CD$12,3,FALSE)</f>
        <v>#N/A</v>
      </c>
      <c r="AD593" s="103" t="e">
        <f>T593-HLOOKUP(V593,Minimas!$C$3:$CD$12,4,FALSE)</f>
        <v>#N/A</v>
      </c>
      <c r="AE593" s="103" t="e">
        <f>T593-HLOOKUP(V593,Minimas!$C$3:$CD$12,5,FALSE)</f>
        <v>#N/A</v>
      </c>
      <c r="AF593" s="103" t="e">
        <f>T593-HLOOKUP(V593,Minimas!$C$3:$CD$12,6,FALSE)</f>
        <v>#N/A</v>
      </c>
      <c r="AG593" s="103" t="e">
        <f>T593-HLOOKUP(V593,Minimas!$C$3:$CD$12,7,FALSE)</f>
        <v>#N/A</v>
      </c>
      <c r="AH593" s="103" t="e">
        <f>T593-HLOOKUP(V593,Minimas!$C$3:$CD$12,8,FALSE)</f>
        <v>#N/A</v>
      </c>
      <c r="AI593" s="103" t="e">
        <f>T593-HLOOKUP(V593,Minimas!$C$3:$CD$12,9,FALSE)</f>
        <v>#N/A</v>
      </c>
      <c r="AJ593" s="103" t="e">
        <f>T593-HLOOKUP(V593,Minimas!$C$3:$CD$12,10,FALSE)</f>
        <v>#N/A</v>
      </c>
      <c r="AK593" s="104" t="str">
        <f t="shared" si="98"/>
        <v xml:space="preserve"> </v>
      </c>
      <c r="AL593" s="105"/>
      <c r="AM593" s="105" t="str">
        <f t="shared" si="99"/>
        <v xml:space="preserve"> </v>
      </c>
      <c r="AN593" s="105" t="str">
        <f t="shared" si="100"/>
        <v xml:space="preserve"> </v>
      </c>
    </row>
    <row r="594" spans="28:40" x14ac:dyDescent="0.2">
      <c r="AB594" s="103" t="e">
        <f>T594-HLOOKUP(V594,Minimas!$C$3:$CD$12,2,FALSE)</f>
        <v>#N/A</v>
      </c>
      <c r="AC594" s="103" t="e">
        <f>T594-HLOOKUP(V594,Minimas!$C$3:$CD$12,3,FALSE)</f>
        <v>#N/A</v>
      </c>
      <c r="AD594" s="103" t="e">
        <f>T594-HLOOKUP(V594,Minimas!$C$3:$CD$12,4,FALSE)</f>
        <v>#N/A</v>
      </c>
      <c r="AE594" s="103" t="e">
        <f>T594-HLOOKUP(V594,Minimas!$C$3:$CD$12,5,FALSE)</f>
        <v>#N/A</v>
      </c>
      <c r="AF594" s="103" t="e">
        <f>T594-HLOOKUP(V594,Minimas!$C$3:$CD$12,6,FALSE)</f>
        <v>#N/A</v>
      </c>
      <c r="AG594" s="103" t="e">
        <f>T594-HLOOKUP(V594,Minimas!$C$3:$CD$12,7,FALSE)</f>
        <v>#N/A</v>
      </c>
      <c r="AH594" s="103" t="e">
        <f>T594-HLOOKUP(V594,Minimas!$C$3:$CD$12,8,FALSE)</f>
        <v>#N/A</v>
      </c>
      <c r="AI594" s="103" t="e">
        <f>T594-HLOOKUP(V594,Minimas!$C$3:$CD$12,9,FALSE)</f>
        <v>#N/A</v>
      </c>
      <c r="AJ594" s="103" t="e">
        <f>T594-HLOOKUP(V594,Minimas!$C$3:$CD$12,10,FALSE)</f>
        <v>#N/A</v>
      </c>
      <c r="AK594" s="104" t="str">
        <f t="shared" si="98"/>
        <v xml:space="preserve"> </v>
      </c>
      <c r="AL594" s="105"/>
      <c r="AM594" s="105" t="str">
        <f t="shared" si="99"/>
        <v xml:space="preserve"> </v>
      </c>
      <c r="AN594" s="105" t="str">
        <f t="shared" si="100"/>
        <v xml:space="preserve"> </v>
      </c>
    </row>
    <row r="595" spans="28:40" x14ac:dyDescent="0.2">
      <c r="AB595" s="103" t="e">
        <f>T595-HLOOKUP(V595,Minimas!$C$3:$CD$12,2,FALSE)</f>
        <v>#N/A</v>
      </c>
      <c r="AC595" s="103" t="e">
        <f>T595-HLOOKUP(V595,Minimas!$C$3:$CD$12,3,FALSE)</f>
        <v>#N/A</v>
      </c>
      <c r="AD595" s="103" t="e">
        <f>T595-HLOOKUP(V595,Minimas!$C$3:$CD$12,4,FALSE)</f>
        <v>#N/A</v>
      </c>
      <c r="AE595" s="103" t="e">
        <f>T595-HLOOKUP(V595,Minimas!$C$3:$CD$12,5,FALSE)</f>
        <v>#N/A</v>
      </c>
      <c r="AF595" s="103" t="e">
        <f>T595-HLOOKUP(V595,Minimas!$C$3:$CD$12,6,FALSE)</f>
        <v>#N/A</v>
      </c>
      <c r="AG595" s="103" t="e">
        <f>T595-HLOOKUP(V595,Minimas!$C$3:$CD$12,7,FALSE)</f>
        <v>#N/A</v>
      </c>
      <c r="AH595" s="103" t="e">
        <f>T595-HLOOKUP(V595,Minimas!$C$3:$CD$12,8,FALSE)</f>
        <v>#N/A</v>
      </c>
      <c r="AI595" s="103" t="e">
        <f>T595-HLOOKUP(V595,Minimas!$C$3:$CD$12,9,FALSE)</f>
        <v>#N/A</v>
      </c>
      <c r="AJ595" s="103" t="e">
        <f>T595-HLOOKUP(V595,Minimas!$C$3:$CD$12,10,FALSE)</f>
        <v>#N/A</v>
      </c>
      <c r="AK595" s="104" t="str">
        <f t="shared" si="98"/>
        <v xml:space="preserve"> </v>
      </c>
      <c r="AL595" s="105"/>
      <c r="AM595" s="105" t="str">
        <f t="shared" si="99"/>
        <v xml:space="preserve"> </v>
      </c>
      <c r="AN595" s="105" t="str">
        <f t="shared" si="100"/>
        <v xml:space="preserve"> </v>
      </c>
    </row>
    <row r="596" spans="28:40" x14ac:dyDescent="0.2">
      <c r="AB596" s="103" t="e">
        <f>T596-HLOOKUP(V596,Minimas!$C$3:$CD$12,2,FALSE)</f>
        <v>#N/A</v>
      </c>
      <c r="AC596" s="103" t="e">
        <f>T596-HLOOKUP(V596,Minimas!$C$3:$CD$12,3,FALSE)</f>
        <v>#N/A</v>
      </c>
      <c r="AD596" s="103" t="e">
        <f>T596-HLOOKUP(V596,Minimas!$C$3:$CD$12,4,FALSE)</f>
        <v>#N/A</v>
      </c>
      <c r="AE596" s="103" t="e">
        <f>T596-HLOOKUP(V596,Minimas!$C$3:$CD$12,5,FALSE)</f>
        <v>#N/A</v>
      </c>
      <c r="AF596" s="103" t="e">
        <f>T596-HLOOKUP(V596,Minimas!$C$3:$CD$12,6,FALSE)</f>
        <v>#N/A</v>
      </c>
      <c r="AG596" s="103" t="e">
        <f>T596-HLOOKUP(V596,Minimas!$C$3:$CD$12,7,FALSE)</f>
        <v>#N/A</v>
      </c>
      <c r="AH596" s="103" t="e">
        <f>T596-HLOOKUP(V596,Minimas!$C$3:$CD$12,8,FALSE)</f>
        <v>#N/A</v>
      </c>
      <c r="AI596" s="103" t="e">
        <f>T596-HLOOKUP(V596,Minimas!$C$3:$CD$12,9,FALSE)</f>
        <v>#N/A</v>
      </c>
      <c r="AJ596" s="103" t="e">
        <f>T596-HLOOKUP(V596,Minimas!$C$3:$CD$12,10,FALSE)</f>
        <v>#N/A</v>
      </c>
      <c r="AK596" s="104" t="str">
        <f t="shared" si="98"/>
        <v xml:space="preserve"> </v>
      </c>
      <c r="AL596" s="105"/>
      <c r="AM596" s="105" t="str">
        <f t="shared" si="99"/>
        <v xml:space="preserve"> </v>
      </c>
      <c r="AN596" s="105" t="str">
        <f t="shared" si="100"/>
        <v xml:space="preserve"> </v>
      </c>
    </row>
    <row r="597" spans="28:40" x14ac:dyDescent="0.2">
      <c r="AB597" s="103" t="e">
        <f>T597-HLOOKUP(V597,Minimas!$C$3:$CD$12,2,FALSE)</f>
        <v>#N/A</v>
      </c>
      <c r="AC597" s="103" t="e">
        <f>T597-HLOOKUP(V597,Minimas!$C$3:$CD$12,3,FALSE)</f>
        <v>#N/A</v>
      </c>
      <c r="AD597" s="103" t="e">
        <f>T597-HLOOKUP(V597,Minimas!$C$3:$CD$12,4,FALSE)</f>
        <v>#N/A</v>
      </c>
      <c r="AE597" s="103" t="e">
        <f>T597-HLOOKUP(V597,Minimas!$C$3:$CD$12,5,FALSE)</f>
        <v>#N/A</v>
      </c>
      <c r="AF597" s="103" t="e">
        <f>T597-HLOOKUP(V597,Minimas!$C$3:$CD$12,6,FALSE)</f>
        <v>#N/A</v>
      </c>
      <c r="AG597" s="103" t="e">
        <f>T597-HLOOKUP(V597,Minimas!$C$3:$CD$12,7,FALSE)</f>
        <v>#N/A</v>
      </c>
      <c r="AH597" s="103" t="e">
        <f>T597-HLOOKUP(V597,Minimas!$C$3:$CD$12,8,FALSE)</f>
        <v>#N/A</v>
      </c>
      <c r="AI597" s="103" t="e">
        <f>T597-HLOOKUP(V597,Minimas!$C$3:$CD$12,9,FALSE)</f>
        <v>#N/A</v>
      </c>
      <c r="AJ597" s="103" t="e">
        <f>T597-HLOOKUP(V597,Minimas!$C$3:$CD$12,10,FALSE)</f>
        <v>#N/A</v>
      </c>
      <c r="AK597" s="104" t="str">
        <f t="shared" si="98"/>
        <v xml:space="preserve"> </v>
      </c>
      <c r="AL597" s="105"/>
      <c r="AM597" s="105" t="str">
        <f t="shared" si="99"/>
        <v xml:space="preserve"> </v>
      </c>
      <c r="AN597" s="105" t="str">
        <f t="shared" si="100"/>
        <v xml:space="preserve"> </v>
      </c>
    </row>
    <row r="598" spans="28:40" x14ac:dyDescent="0.2">
      <c r="AB598" s="103" t="e">
        <f>T598-HLOOKUP(V598,Minimas!$C$3:$CD$12,2,FALSE)</f>
        <v>#N/A</v>
      </c>
      <c r="AC598" s="103" t="e">
        <f>T598-HLOOKUP(V598,Minimas!$C$3:$CD$12,3,FALSE)</f>
        <v>#N/A</v>
      </c>
      <c r="AD598" s="103" t="e">
        <f>T598-HLOOKUP(V598,Minimas!$C$3:$CD$12,4,FALSE)</f>
        <v>#N/A</v>
      </c>
      <c r="AE598" s="103" t="e">
        <f>T598-HLOOKUP(V598,Minimas!$C$3:$CD$12,5,FALSE)</f>
        <v>#N/A</v>
      </c>
      <c r="AF598" s="103" t="e">
        <f>T598-HLOOKUP(V598,Minimas!$C$3:$CD$12,6,FALSE)</f>
        <v>#N/A</v>
      </c>
      <c r="AG598" s="103" t="e">
        <f>T598-HLOOKUP(V598,Minimas!$C$3:$CD$12,7,FALSE)</f>
        <v>#N/A</v>
      </c>
      <c r="AH598" s="103" t="e">
        <f>T598-HLOOKUP(V598,Minimas!$C$3:$CD$12,8,FALSE)</f>
        <v>#N/A</v>
      </c>
      <c r="AI598" s="103" t="e">
        <f>T598-HLOOKUP(V598,Minimas!$C$3:$CD$12,9,FALSE)</f>
        <v>#N/A</v>
      </c>
      <c r="AJ598" s="103" t="e">
        <f>T598-HLOOKUP(V598,Minimas!$C$3:$CD$12,10,FALSE)</f>
        <v>#N/A</v>
      </c>
      <c r="AK598" s="104" t="str">
        <f t="shared" si="98"/>
        <v xml:space="preserve"> </v>
      </c>
      <c r="AL598" s="105"/>
      <c r="AM598" s="105" t="str">
        <f t="shared" si="99"/>
        <v xml:space="preserve"> </v>
      </c>
      <c r="AN598" s="105" t="str">
        <f t="shared" si="100"/>
        <v xml:space="preserve"> </v>
      </c>
    </row>
    <row r="599" spans="28:40" x14ac:dyDescent="0.2">
      <c r="AB599" s="103" t="e">
        <f>T599-HLOOKUP(V599,Minimas!$C$3:$CD$12,2,FALSE)</f>
        <v>#N/A</v>
      </c>
      <c r="AC599" s="103" t="e">
        <f>T599-HLOOKUP(V599,Minimas!$C$3:$CD$12,3,FALSE)</f>
        <v>#N/A</v>
      </c>
      <c r="AD599" s="103" t="e">
        <f>T599-HLOOKUP(V599,Minimas!$C$3:$CD$12,4,FALSE)</f>
        <v>#N/A</v>
      </c>
      <c r="AE599" s="103" t="e">
        <f>T599-HLOOKUP(V599,Minimas!$C$3:$CD$12,5,FALSE)</f>
        <v>#N/A</v>
      </c>
      <c r="AF599" s="103" t="e">
        <f>T599-HLOOKUP(V599,Minimas!$C$3:$CD$12,6,FALSE)</f>
        <v>#N/A</v>
      </c>
      <c r="AG599" s="103" t="e">
        <f>T599-HLOOKUP(V599,Minimas!$C$3:$CD$12,7,FALSE)</f>
        <v>#N/A</v>
      </c>
      <c r="AH599" s="103" t="e">
        <f>T599-HLOOKUP(V599,Minimas!$C$3:$CD$12,8,FALSE)</f>
        <v>#N/A</v>
      </c>
      <c r="AI599" s="103" t="e">
        <f>T599-HLOOKUP(V599,Minimas!$C$3:$CD$12,9,FALSE)</f>
        <v>#N/A</v>
      </c>
      <c r="AJ599" s="103" t="e">
        <f>T599-HLOOKUP(V599,Minimas!$C$3:$CD$12,10,FALSE)</f>
        <v>#N/A</v>
      </c>
      <c r="AK599" s="104" t="str">
        <f t="shared" si="98"/>
        <v xml:space="preserve"> </v>
      </c>
      <c r="AL599" s="105"/>
      <c r="AM599" s="105" t="str">
        <f t="shared" si="99"/>
        <v xml:space="preserve"> </v>
      </c>
      <c r="AN599" s="105" t="str">
        <f t="shared" si="100"/>
        <v xml:space="preserve"> </v>
      </c>
    </row>
    <row r="600" spans="28:40" x14ac:dyDescent="0.2">
      <c r="AB600" s="103" t="e">
        <f>T600-HLOOKUP(V600,Minimas!$C$3:$CD$12,2,FALSE)</f>
        <v>#N/A</v>
      </c>
      <c r="AC600" s="103" t="e">
        <f>T600-HLOOKUP(V600,Minimas!$C$3:$CD$12,3,FALSE)</f>
        <v>#N/A</v>
      </c>
      <c r="AD600" s="103" t="e">
        <f>T600-HLOOKUP(V600,Minimas!$C$3:$CD$12,4,FALSE)</f>
        <v>#N/A</v>
      </c>
      <c r="AE600" s="103" t="e">
        <f>T600-HLOOKUP(V600,Minimas!$C$3:$CD$12,5,FALSE)</f>
        <v>#N/A</v>
      </c>
      <c r="AF600" s="103" t="e">
        <f>T600-HLOOKUP(V600,Minimas!$C$3:$CD$12,6,FALSE)</f>
        <v>#N/A</v>
      </c>
      <c r="AG600" s="103" t="e">
        <f>T600-HLOOKUP(V600,Minimas!$C$3:$CD$12,7,FALSE)</f>
        <v>#N/A</v>
      </c>
      <c r="AH600" s="103" t="e">
        <f>T600-HLOOKUP(V600,Minimas!$C$3:$CD$12,8,FALSE)</f>
        <v>#N/A</v>
      </c>
      <c r="AI600" s="103" t="e">
        <f>T600-HLOOKUP(V600,Minimas!$C$3:$CD$12,9,FALSE)</f>
        <v>#N/A</v>
      </c>
      <c r="AJ600" s="103" t="e">
        <f>T600-HLOOKUP(V600,Minimas!$C$3:$CD$12,10,FALSE)</f>
        <v>#N/A</v>
      </c>
      <c r="AK600" s="104" t="str">
        <f t="shared" si="98"/>
        <v xml:space="preserve"> </v>
      </c>
      <c r="AL600" s="105"/>
      <c r="AM600" s="105" t="str">
        <f t="shared" si="99"/>
        <v xml:space="preserve"> </v>
      </c>
      <c r="AN600" s="105" t="str">
        <f t="shared" si="100"/>
        <v xml:space="preserve"> </v>
      </c>
    </row>
    <row r="601" spans="28:40" x14ac:dyDescent="0.2">
      <c r="AB601" s="103" t="e">
        <f>T601-HLOOKUP(V601,Minimas!$C$3:$CD$12,2,FALSE)</f>
        <v>#N/A</v>
      </c>
      <c r="AC601" s="103" t="e">
        <f>T601-HLOOKUP(V601,Minimas!$C$3:$CD$12,3,FALSE)</f>
        <v>#N/A</v>
      </c>
      <c r="AD601" s="103" t="e">
        <f>T601-HLOOKUP(V601,Minimas!$C$3:$CD$12,4,FALSE)</f>
        <v>#N/A</v>
      </c>
      <c r="AE601" s="103" t="e">
        <f>T601-HLOOKUP(V601,Minimas!$C$3:$CD$12,5,FALSE)</f>
        <v>#N/A</v>
      </c>
      <c r="AF601" s="103" t="e">
        <f>T601-HLOOKUP(V601,Minimas!$C$3:$CD$12,6,FALSE)</f>
        <v>#N/A</v>
      </c>
      <c r="AG601" s="103" t="e">
        <f>T601-HLOOKUP(V601,Minimas!$C$3:$CD$12,7,FALSE)</f>
        <v>#N/A</v>
      </c>
      <c r="AH601" s="103" t="e">
        <f>T601-HLOOKUP(V601,Minimas!$C$3:$CD$12,8,FALSE)</f>
        <v>#N/A</v>
      </c>
      <c r="AI601" s="103" t="e">
        <f>T601-HLOOKUP(V601,Minimas!$C$3:$CD$12,9,FALSE)</f>
        <v>#N/A</v>
      </c>
      <c r="AJ601" s="103" t="e">
        <f>T601-HLOOKUP(V601,Minimas!$C$3:$CD$12,10,FALSE)</f>
        <v>#N/A</v>
      </c>
      <c r="AK601" s="104" t="str">
        <f t="shared" si="98"/>
        <v xml:space="preserve"> </v>
      </c>
      <c r="AL601" s="105"/>
      <c r="AM601" s="105" t="str">
        <f t="shared" si="99"/>
        <v xml:space="preserve"> </v>
      </c>
      <c r="AN601" s="105" t="str">
        <f t="shared" si="100"/>
        <v xml:space="preserve"> </v>
      </c>
    </row>
    <row r="602" spans="28:40" x14ac:dyDescent="0.2">
      <c r="AB602" s="103" t="e">
        <f>T602-HLOOKUP(V602,Minimas!$C$3:$CD$12,2,FALSE)</f>
        <v>#N/A</v>
      </c>
      <c r="AC602" s="103" t="e">
        <f>T602-HLOOKUP(V602,Minimas!$C$3:$CD$12,3,FALSE)</f>
        <v>#N/A</v>
      </c>
      <c r="AD602" s="103" t="e">
        <f>T602-HLOOKUP(V602,Minimas!$C$3:$CD$12,4,FALSE)</f>
        <v>#N/A</v>
      </c>
      <c r="AE602" s="103" t="e">
        <f>T602-HLOOKUP(V602,Minimas!$C$3:$CD$12,5,FALSE)</f>
        <v>#N/A</v>
      </c>
      <c r="AF602" s="103" t="e">
        <f>T602-HLOOKUP(V602,Minimas!$C$3:$CD$12,6,FALSE)</f>
        <v>#N/A</v>
      </c>
      <c r="AG602" s="103" t="e">
        <f>T602-HLOOKUP(V602,Minimas!$C$3:$CD$12,7,FALSE)</f>
        <v>#N/A</v>
      </c>
      <c r="AH602" s="103" t="e">
        <f>T602-HLOOKUP(V602,Minimas!$C$3:$CD$12,8,FALSE)</f>
        <v>#N/A</v>
      </c>
      <c r="AI602" s="103" t="e">
        <f>T602-HLOOKUP(V602,Minimas!$C$3:$CD$12,9,FALSE)</f>
        <v>#N/A</v>
      </c>
      <c r="AJ602" s="103" t="e">
        <f>T602-HLOOKUP(V602,Minimas!$C$3:$CD$12,10,FALSE)</f>
        <v>#N/A</v>
      </c>
      <c r="AK602" s="104" t="str">
        <f t="shared" si="98"/>
        <v xml:space="preserve"> </v>
      </c>
      <c r="AL602" s="105"/>
      <c r="AM602" s="105" t="str">
        <f t="shared" si="99"/>
        <v xml:space="preserve"> </v>
      </c>
      <c r="AN602" s="105" t="str">
        <f t="shared" si="100"/>
        <v xml:space="preserve"> </v>
      </c>
    </row>
    <row r="603" spans="28:40" x14ac:dyDescent="0.2">
      <c r="AB603" s="103" t="e">
        <f>T603-HLOOKUP(V603,Minimas!$C$3:$CD$12,2,FALSE)</f>
        <v>#N/A</v>
      </c>
      <c r="AC603" s="103" t="e">
        <f>T603-HLOOKUP(V603,Minimas!$C$3:$CD$12,3,FALSE)</f>
        <v>#N/A</v>
      </c>
      <c r="AD603" s="103" t="e">
        <f>T603-HLOOKUP(V603,Minimas!$C$3:$CD$12,4,FALSE)</f>
        <v>#N/A</v>
      </c>
      <c r="AE603" s="103" t="e">
        <f>T603-HLOOKUP(V603,Minimas!$C$3:$CD$12,5,FALSE)</f>
        <v>#N/A</v>
      </c>
      <c r="AF603" s="103" t="e">
        <f>T603-HLOOKUP(V603,Minimas!$C$3:$CD$12,6,FALSE)</f>
        <v>#N/A</v>
      </c>
      <c r="AG603" s="103" t="e">
        <f>T603-HLOOKUP(V603,Minimas!$C$3:$CD$12,7,FALSE)</f>
        <v>#N/A</v>
      </c>
      <c r="AH603" s="103" t="e">
        <f>T603-HLOOKUP(V603,Minimas!$C$3:$CD$12,8,FALSE)</f>
        <v>#N/A</v>
      </c>
      <c r="AI603" s="103" t="e">
        <f>T603-HLOOKUP(V603,Minimas!$C$3:$CD$12,9,FALSE)</f>
        <v>#N/A</v>
      </c>
      <c r="AJ603" s="103" t="e">
        <f>T603-HLOOKUP(V603,Minimas!$C$3:$CD$12,10,FALSE)</f>
        <v>#N/A</v>
      </c>
      <c r="AK603" s="104" t="str">
        <f t="shared" si="98"/>
        <v xml:space="preserve"> </v>
      </c>
      <c r="AL603" s="105"/>
      <c r="AM603" s="105" t="str">
        <f t="shared" si="99"/>
        <v xml:space="preserve"> </v>
      </c>
      <c r="AN603" s="105" t="str">
        <f t="shared" si="100"/>
        <v xml:space="preserve"> </v>
      </c>
    </row>
    <row r="604" spans="28:40" x14ac:dyDescent="0.2">
      <c r="AB604" s="103" t="e">
        <f>T604-HLOOKUP(V604,Minimas!$C$3:$CD$12,2,FALSE)</f>
        <v>#N/A</v>
      </c>
      <c r="AC604" s="103" t="e">
        <f>T604-HLOOKUP(V604,Minimas!$C$3:$CD$12,3,FALSE)</f>
        <v>#N/A</v>
      </c>
      <c r="AD604" s="103" t="e">
        <f>T604-HLOOKUP(V604,Minimas!$C$3:$CD$12,4,FALSE)</f>
        <v>#N/A</v>
      </c>
      <c r="AE604" s="103" t="e">
        <f>T604-HLOOKUP(V604,Minimas!$C$3:$CD$12,5,FALSE)</f>
        <v>#N/A</v>
      </c>
      <c r="AF604" s="103" t="e">
        <f>T604-HLOOKUP(V604,Minimas!$C$3:$CD$12,6,FALSE)</f>
        <v>#N/A</v>
      </c>
      <c r="AG604" s="103" t="e">
        <f>T604-HLOOKUP(V604,Minimas!$C$3:$CD$12,7,FALSE)</f>
        <v>#N/A</v>
      </c>
      <c r="AH604" s="103" t="e">
        <f>T604-HLOOKUP(V604,Minimas!$C$3:$CD$12,8,FALSE)</f>
        <v>#N/A</v>
      </c>
      <c r="AI604" s="103" t="e">
        <f>T604-HLOOKUP(V604,Minimas!$C$3:$CD$12,9,FALSE)</f>
        <v>#N/A</v>
      </c>
      <c r="AJ604" s="103" t="e">
        <f>T604-HLOOKUP(V604,Minimas!$C$3:$CD$12,10,FALSE)</f>
        <v>#N/A</v>
      </c>
      <c r="AK604" s="104" t="str">
        <f t="shared" si="98"/>
        <v xml:space="preserve"> </v>
      </c>
      <c r="AL604" s="105"/>
      <c r="AM604" s="105" t="str">
        <f t="shared" si="99"/>
        <v xml:space="preserve"> </v>
      </c>
      <c r="AN604" s="105" t="str">
        <f t="shared" si="100"/>
        <v xml:space="preserve"> </v>
      </c>
    </row>
    <row r="605" spans="28:40" x14ac:dyDescent="0.2">
      <c r="AB605" s="103" t="e">
        <f>T605-HLOOKUP(V605,Minimas!$C$3:$CD$12,2,FALSE)</f>
        <v>#N/A</v>
      </c>
      <c r="AC605" s="103" t="e">
        <f>T605-HLOOKUP(V605,Minimas!$C$3:$CD$12,3,FALSE)</f>
        <v>#N/A</v>
      </c>
      <c r="AD605" s="103" t="e">
        <f>T605-HLOOKUP(V605,Minimas!$C$3:$CD$12,4,FALSE)</f>
        <v>#N/A</v>
      </c>
      <c r="AE605" s="103" t="e">
        <f>T605-HLOOKUP(V605,Minimas!$C$3:$CD$12,5,FALSE)</f>
        <v>#N/A</v>
      </c>
      <c r="AF605" s="103" t="e">
        <f>T605-HLOOKUP(V605,Minimas!$C$3:$CD$12,6,FALSE)</f>
        <v>#N/A</v>
      </c>
      <c r="AG605" s="103" t="e">
        <f>T605-HLOOKUP(V605,Minimas!$C$3:$CD$12,7,FALSE)</f>
        <v>#N/A</v>
      </c>
      <c r="AH605" s="103" t="e">
        <f>T605-HLOOKUP(V605,Minimas!$C$3:$CD$12,8,FALSE)</f>
        <v>#N/A</v>
      </c>
      <c r="AI605" s="103" t="e">
        <f>T605-HLOOKUP(V605,Minimas!$C$3:$CD$12,9,FALSE)</f>
        <v>#N/A</v>
      </c>
      <c r="AJ605" s="103" t="e">
        <f>T605-HLOOKUP(V605,Minimas!$C$3:$CD$12,10,FALSE)</f>
        <v>#N/A</v>
      </c>
      <c r="AK605" s="104" t="str">
        <f t="shared" si="98"/>
        <v xml:space="preserve"> </v>
      </c>
      <c r="AL605" s="105"/>
      <c r="AM605" s="105" t="str">
        <f t="shared" si="99"/>
        <v xml:space="preserve"> </v>
      </c>
      <c r="AN605" s="105" t="str">
        <f t="shared" si="100"/>
        <v xml:space="preserve"> </v>
      </c>
    </row>
    <row r="606" spans="28:40" x14ac:dyDescent="0.2">
      <c r="AB606" s="103" t="e">
        <f>T606-HLOOKUP(V606,Minimas!$C$3:$CD$12,2,FALSE)</f>
        <v>#N/A</v>
      </c>
      <c r="AC606" s="103" t="e">
        <f>T606-HLOOKUP(V606,Minimas!$C$3:$CD$12,3,FALSE)</f>
        <v>#N/A</v>
      </c>
      <c r="AD606" s="103" t="e">
        <f>T606-HLOOKUP(V606,Minimas!$C$3:$CD$12,4,FALSE)</f>
        <v>#N/A</v>
      </c>
      <c r="AE606" s="103" t="e">
        <f>T606-HLOOKUP(V606,Minimas!$C$3:$CD$12,5,FALSE)</f>
        <v>#N/A</v>
      </c>
      <c r="AF606" s="103" t="e">
        <f>T606-HLOOKUP(V606,Minimas!$C$3:$CD$12,6,FALSE)</f>
        <v>#N/A</v>
      </c>
      <c r="AG606" s="103" t="e">
        <f>T606-HLOOKUP(V606,Minimas!$C$3:$CD$12,7,FALSE)</f>
        <v>#N/A</v>
      </c>
      <c r="AH606" s="103" t="e">
        <f>T606-HLOOKUP(V606,Minimas!$C$3:$CD$12,8,FALSE)</f>
        <v>#N/A</v>
      </c>
      <c r="AI606" s="103" t="e">
        <f>T606-HLOOKUP(V606,Minimas!$C$3:$CD$12,9,FALSE)</f>
        <v>#N/A</v>
      </c>
      <c r="AJ606" s="103" t="e">
        <f>T606-HLOOKUP(V606,Minimas!$C$3:$CD$12,10,FALSE)</f>
        <v>#N/A</v>
      </c>
      <c r="AK606" s="104" t="str">
        <f t="shared" si="98"/>
        <v xml:space="preserve"> </v>
      </c>
      <c r="AL606" s="105"/>
      <c r="AM606" s="105" t="str">
        <f t="shared" si="99"/>
        <v xml:space="preserve"> </v>
      </c>
      <c r="AN606" s="105" t="str">
        <f t="shared" si="100"/>
        <v xml:space="preserve"> </v>
      </c>
    </row>
    <row r="607" spans="28:40" x14ac:dyDescent="0.2">
      <c r="AB607" s="103" t="e">
        <f>T607-HLOOKUP(V607,Minimas!$C$3:$CD$12,2,FALSE)</f>
        <v>#N/A</v>
      </c>
      <c r="AC607" s="103" t="e">
        <f>T607-HLOOKUP(V607,Minimas!$C$3:$CD$12,3,FALSE)</f>
        <v>#N/A</v>
      </c>
      <c r="AD607" s="103" t="e">
        <f>T607-HLOOKUP(V607,Minimas!$C$3:$CD$12,4,FALSE)</f>
        <v>#N/A</v>
      </c>
      <c r="AE607" s="103" t="e">
        <f>T607-HLOOKUP(V607,Minimas!$C$3:$CD$12,5,FALSE)</f>
        <v>#N/A</v>
      </c>
      <c r="AF607" s="103" t="e">
        <f>T607-HLOOKUP(V607,Minimas!$C$3:$CD$12,6,FALSE)</f>
        <v>#N/A</v>
      </c>
      <c r="AG607" s="103" t="e">
        <f>T607-HLOOKUP(V607,Minimas!$C$3:$CD$12,7,FALSE)</f>
        <v>#N/A</v>
      </c>
      <c r="AH607" s="103" t="e">
        <f>T607-HLOOKUP(V607,Minimas!$C$3:$CD$12,8,FALSE)</f>
        <v>#N/A</v>
      </c>
      <c r="AI607" s="103" t="e">
        <f>T607-HLOOKUP(V607,Minimas!$C$3:$CD$12,9,FALSE)</f>
        <v>#N/A</v>
      </c>
      <c r="AJ607" s="103" t="e">
        <f>T607-HLOOKUP(V607,Minimas!$C$3:$CD$12,10,FALSE)</f>
        <v>#N/A</v>
      </c>
      <c r="AK607" s="104" t="str">
        <f t="shared" si="98"/>
        <v xml:space="preserve"> </v>
      </c>
      <c r="AL607" s="105"/>
      <c r="AM607" s="105" t="str">
        <f t="shared" si="99"/>
        <v xml:space="preserve"> </v>
      </c>
      <c r="AN607" s="105" t="str">
        <f t="shared" si="100"/>
        <v xml:space="preserve"> </v>
      </c>
    </row>
    <row r="608" spans="28:40" x14ac:dyDescent="0.2">
      <c r="AB608" s="103" t="e">
        <f>T608-HLOOKUP(V608,Minimas!$C$3:$CD$12,2,FALSE)</f>
        <v>#N/A</v>
      </c>
      <c r="AC608" s="103" t="e">
        <f>T608-HLOOKUP(V608,Minimas!$C$3:$CD$12,3,FALSE)</f>
        <v>#N/A</v>
      </c>
      <c r="AD608" s="103" t="e">
        <f>T608-HLOOKUP(V608,Minimas!$C$3:$CD$12,4,FALSE)</f>
        <v>#N/A</v>
      </c>
      <c r="AE608" s="103" t="e">
        <f>T608-HLOOKUP(V608,Minimas!$C$3:$CD$12,5,FALSE)</f>
        <v>#N/A</v>
      </c>
      <c r="AF608" s="103" t="e">
        <f>T608-HLOOKUP(V608,Minimas!$C$3:$CD$12,6,FALSE)</f>
        <v>#N/A</v>
      </c>
      <c r="AG608" s="103" t="e">
        <f>T608-HLOOKUP(V608,Minimas!$C$3:$CD$12,7,FALSE)</f>
        <v>#N/A</v>
      </c>
      <c r="AH608" s="103" t="e">
        <f>T608-HLOOKUP(V608,Minimas!$C$3:$CD$12,8,FALSE)</f>
        <v>#N/A</v>
      </c>
      <c r="AI608" s="103" t="e">
        <f>T608-HLOOKUP(V608,Minimas!$C$3:$CD$12,9,FALSE)</f>
        <v>#N/A</v>
      </c>
      <c r="AJ608" s="103" t="e">
        <f>T608-HLOOKUP(V608,Minimas!$C$3:$CD$12,10,FALSE)</f>
        <v>#N/A</v>
      </c>
      <c r="AK608" s="104" t="str">
        <f t="shared" si="98"/>
        <v xml:space="preserve"> </v>
      </c>
      <c r="AL608" s="105"/>
      <c r="AM608" s="105" t="str">
        <f t="shared" si="99"/>
        <v xml:space="preserve"> </v>
      </c>
      <c r="AN608" s="105" t="str">
        <f t="shared" si="100"/>
        <v xml:space="preserve"> </v>
      </c>
    </row>
    <row r="609" spans="28:40" x14ac:dyDescent="0.2">
      <c r="AB609" s="103" t="e">
        <f>T609-HLOOKUP(V609,Minimas!$C$3:$CD$12,2,FALSE)</f>
        <v>#N/A</v>
      </c>
      <c r="AC609" s="103" t="e">
        <f>T609-HLOOKUP(V609,Minimas!$C$3:$CD$12,3,FALSE)</f>
        <v>#N/A</v>
      </c>
      <c r="AD609" s="103" t="e">
        <f>T609-HLOOKUP(V609,Minimas!$C$3:$CD$12,4,FALSE)</f>
        <v>#N/A</v>
      </c>
      <c r="AE609" s="103" t="e">
        <f>T609-HLOOKUP(V609,Minimas!$C$3:$CD$12,5,FALSE)</f>
        <v>#N/A</v>
      </c>
      <c r="AF609" s="103" t="e">
        <f>T609-HLOOKUP(V609,Minimas!$C$3:$CD$12,6,FALSE)</f>
        <v>#N/A</v>
      </c>
      <c r="AG609" s="103" t="e">
        <f>T609-HLOOKUP(V609,Minimas!$C$3:$CD$12,7,FALSE)</f>
        <v>#N/A</v>
      </c>
      <c r="AH609" s="103" t="e">
        <f>T609-HLOOKUP(V609,Minimas!$C$3:$CD$12,8,FALSE)</f>
        <v>#N/A</v>
      </c>
      <c r="AI609" s="103" t="e">
        <f>T609-HLOOKUP(V609,Minimas!$C$3:$CD$12,9,FALSE)</f>
        <v>#N/A</v>
      </c>
      <c r="AJ609" s="103" t="e">
        <f>T609-HLOOKUP(V609,Minimas!$C$3:$CD$12,10,FALSE)</f>
        <v>#N/A</v>
      </c>
      <c r="AK609" s="104" t="str">
        <f t="shared" si="98"/>
        <v xml:space="preserve"> </v>
      </c>
      <c r="AL609" s="105"/>
      <c r="AM609" s="105" t="str">
        <f t="shared" si="99"/>
        <v xml:space="preserve"> </v>
      </c>
      <c r="AN609" s="105" t="str">
        <f t="shared" si="100"/>
        <v xml:space="preserve"> </v>
      </c>
    </row>
    <row r="610" spans="28:40" x14ac:dyDescent="0.2">
      <c r="AB610" s="103" t="e">
        <f>T610-HLOOKUP(V610,Minimas!$C$3:$CD$12,2,FALSE)</f>
        <v>#N/A</v>
      </c>
      <c r="AC610" s="103" t="e">
        <f>T610-HLOOKUP(V610,Minimas!$C$3:$CD$12,3,FALSE)</f>
        <v>#N/A</v>
      </c>
      <c r="AD610" s="103" t="e">
        <f>T610-HLOOKUP(V610,Minimas!$C$3:$CD$12,4,FALSE)</f>
        <v>#N/A</v>
      </c>
      <c r="AE610" s="103" t="e">
        <f>T610-HLOOKUP(V610,Minimas!$C$3:$CD$12,5,FALSE)</f>
        <v>#N/A</v>
      </c>
      <c r="AF610" s="103" t="e">
        <f>T610-HLOOKUP(V610,Minimas!$C$3:$CD$12,6,FALSE)</f>
        <v>#N/A</v>
      </c>
      <c r="AG610" s="103" t="e">
        <f>T610-HLOOKUP(V610,Minimas!$C$3:$CD$12,7,FALSE)</f>
        <v>#N/A</v>
      </c>
      <c r="AH610" s="103" t="e">
        <f>T610-HLOOKUP(V610,Minimas!$C$3:$CD$12,8,FALSE)</f>
        <v>#N/A</v>
      </c>
      <c r="AI610" s="103" t="e">
        <f>T610-HLOOKUP(V610,Minimas!$C$3:$CD$12,9,FALSE)</f>
        <v>#N/A</v>
      </c>
      <c r="AJ610" s="103" t="e">
        <f>T610-HLOOKUP(V610,Minimas!$C$3:$CD$12,10,FALSE)</f>
        <v>#N/A</v>
      </c>
      <c r="AK610" s="104" t="str">
        <f t="shared" si="98"/>
        <v xml:space="preserve"> </v>
      </c>
      <c r="AL610" s="105"/>
      <c r="AM610" s="105" t="str">
        <f t="shared" si="99"/>
        <v xml:space="preserve"> </v>
      </c>
      <c r="AN610" s="105" t="str">
        <f t="shared" si="100"/>
        <v xml:space="preserve"> </v>
      </c>
    </row>
    <row r="611" spans="28:40" x14ac:dyDescent="0.2">
      <c r="AB611" s="103" t="e">
        <f>T611-HLOOKUP(V611,Minimas!$C$3:$CD$12,2,FALSE)</f>
        <v>#N/A</v>
      </c>
      <c r="AC611" s="103" t="e">
        <f>T611-HLOOKUP(V611,Minimas!$C$3:$CD$12,3,FALSE)</f>
        <v>#N/A</v>
      </c>
      <c r="AD611" s="103" t="e">
        <f>T611-HLOOKUP(V611,Minimas!$C$3:$CD$12,4,FALSE)</f>
        <v>#N/A</v>
      </c>
      <c r="AE611" s="103" t="e">
        <f>T611-HLOOKUP(V611,Minimas!$C$3:$CD$12,5,FALSE)</f>
        <v>#N/A</v>
      </c>
      <c r="AF611" s="103" t="e">
        <f>T611-HLOOKUP(V611,Minimas!$C$3:$CD$12,6,FALSE)</f>
        <v>#N/A</v>
      </c>
      <c r="AG611" s="103" t="e">
        <f>T611-HLOOKUP(V611,Minimas!$C$3:$CD$12,7,FALSE)</f>
        <v>#N/A</v>
      </c>
      <c r="AH611" s="103" t="e">
        <f>T611-HLOOKUP(V611,Minimas!$C$3:$CD$12,8,FALSE)</f>
        <v>#N/A</v>
      </c>
      <c r="AI611" s="103" t="e">
        <f>T611-HLOOKUP(V611,Minimas!$C$3:$CD$12,9,FALSE)</f>
        <v>#N/A</v>
      </c>
      <c r="AJ611" s="103" t="e">
        <f>T611-HLOOKUP(V611,Minimas!$C$3:$CD$12,10,FALSE)</f>
        <v>#N/A</v>
      </c>
      <c r="AK611" s="104" t="str">
        <f t="shared" si="98"/>
        <v xml:space="preserve"> </v>
      </c>
      <c r="AL611" s="105"/>
      <c r="AM611" s="105" t="str">
        <f t="shared" si="99"/>
        <v xml:space="preserve"> </v>
      </c>
      <c r="AN611" s="105" t="str">
        <f t="shared" si="100"/>
        <v xml:space="preserve"> </v>
      </c>
    </row>
    <row r="612" spans="28:40" x14ac:dyDescent="0.2">
      <c r="AB612" s="103" t="e">
        <f>T612-HLOOKUP(V612,Minimas!$C$3:$CD$12,2,FALSE)</f>
        <v>#N/A</v>
      </c>
      <c r="AC612" s="103" t="e">
        <f>T612-HLOOKUP(V612,Minimas!$C$3:$CD$12,3,FALSE)</f>
        <v>#N/A</v>
      </c>
      <c r="AD612" s="103" t="e">
        <f>T612-HLOOKUP(V612,Minimas!$C$3:$CD$12,4,FALSE)</f>
        <v>#N/A</v>
      </c>
      <c r="AE612" s="103" t="e">
        <f>T612-HLOOKUP(V612,Minimas!$C$3:$CD$12,5,FALSE)</f>
        <v>#N/A</v>
      </c>
      <c r="AF612" s="103" t="e">
        <f>T612-HLOOKUP(V612,Minimas!$C$3:$CD$12,6,FALSE)</f>
        <v>#N/A</v>
      </c>
      <c r="AG612" s="103" t="e">
        <f>T612-HLOOKUP(V612,Minimas!$C$3:$CD$12,7,FALSE)</f>
        <v>#N/A</v>
      </c>
      <c r="AH612" s="103" t="e">
        <f>T612-HLOOKUP(V612,Minimas!$C$3:$CD$12,8,FALSE)</f>
        <v>#N/A</v>
      </c>
      <c r="AI612" s="103" t="e">
        <f>T612-HLOOKUP(V612,Minimas!$C$3:$CD$12,9,FALSE)</f>
        <v>#N/A</v>
      </c>
      <c r="AJ612" s="103" t="e">
        <f>T612-HLOOKUP(V612,Minimas!$C$3:$CD$12,10,FALSE)</f>
        <v>#N/A</v>
      </c>
      <c r="AK612" s="104" t="str">
        <f t="shared" si="98"/>
        <v xml:space="preserve"> </v>
      </c>
      <c r="AL612" s="105"/>
      <c r="AM612" s="105" t="str">
        <f t="shared" si="99"/>
        <v xml:space="preserve"> </v>
      </c>
      <c r="AN612" s="105" t="str">
        <f t="shared" si="100"/>
        <v xml:space="preserve"> </v>
      </c>
    </row>
    <row r="613" spans="28:40" x14ac:dyDescent="0.2">
      <c r="AB613" s="103" t="e">
        <f>T613-HLOOKUP(V613,Minimas!$C$3:$CD$12,2,FALSE)</f>
        <v>#N/A</v>
      </c>
      <c r="AC613" s="103" t="e">
        <f>T613-HLOOKUP(V613,Minimas!$C$3:$CD$12,3,FALSE)</f>
        <v>#N/A</v>
      </c>
      <c r="AD613" s="103" t="e">
        <f>T613-HLOOKUP(V613,Minimas!$C$3:$CD$12,4,FALSE)</f>
        <v>#N/A</v>
      </c>
      <c r="AE613" s="103" t="e">
        <f>T613-HLOOKUP(V613,Minimas!$C$3:$CD$12,5,FALSE)</f>
        <v>#N/A</v>
      </c>
      <c r="AF613" s="103" t="e">
        <f>T613-HLOOKUP(V613,Minimas!$C$3:$CD$12,6,FALSE)</f>
        <v>#N/A</v>
      </c>
      <c r="AG613" s="103" t="e">
        <f>T613-HLOOKUP(V613,Minimas!$C$3:$CD$12,7,FALSE)</f>
        <v>#N/A</v>
      </c>
      <c r="AH613" s="103" t="e">
        <f>T613-HLOOKUP(V613,Minimas!$C$3:$CD$12,8,FALSE)</f>
        <v>#N/A</v>
      </c>
      <c r="AI613" s="103" t="e">
        <f>T613-HLOOKUP(V613,Minimas!$C$3:$CD$12,9,FALSE)</f>
        <v>#N/A</v>
      </c>
      <c r="AJ613" s="103" t="e">
        <f>T613-HLOOKUP(V613,Minimas!$C$3:$CD$12,10,FALSE)</f>
        <v>#N/A</v>
      </c>
      <c r="AK613" s="104" t="str">
        <f t="shared" si="98"/>
        <v xml:space="preserve"> </v>
      </c>
      <c r="AL613" s="105"/>
      <c r="AM613" s="105" t="str">
        <f t="shared" si="99"/>
        <v xml:space="preserve"> </v>
      </c>
      <c r="AN613" s="105" t="str">
        <f t="shared" si="100"/>
        <v xml:space="preserve"> </v>
      </c>
    </row>
    <row r="614" spans="28:40" x14ac:dyDescent="0.2">
      <c r="AB614" s="103" t="e">
        <f>T614-HLOOKUP(V614,Minimas!$C$3:$CD$12,2,FALSE)</f>
        <v>#N/A</v>
      </c>
      <c r="AC614" s="103" t="e">
        <f>T614-HLOOKUP(V614,Minimas!$C$3:$CD$12,3,FALSE)</f>
        <v>#N/A</v>
      </c>
      <c r="AD614" s="103" t="e">
        <f>T614-HLOOKUP(V614,Minimas!$C$3:$CD$12,4,FALSE)</f>
        <v>#N/A</v>
      </c>
      <c r="AE614" s="103" t="e">
        <f>T614-HLOOKUP(V614,Minimas!$C$3:$CD$12,5,FALSE)</f>
        <v>#N/A</v>
      </c>
      <c r="AF614" s="103" t="e">
        <f>T614-HLOOKUP(V614,Minimas!$C$3:$CD$12,6,FALSE)</f>
        <v>#N/A</v>
      </c>
      <c r="AG614" s="103" t="e">
        <f>T614-HLOOKUP(V614,Minimas!$C$3:$CD$12,7,FALSE)</f>
        <v>#N/A</v>
      </c>
      <c r="AH614" s="103" t="e">
        <f>T614-HLOOKUP(V614,Minimas!$C$3:$CD$12,8,FALSE)</f>
        <v>#N/A</v>
      </c>
      <c r="AI614" s="103" t="e">
        <f>T614-HLOOKUP(V614,Minimas!$C$3:$CD$12,9,FALSE)</f>
        <v>#N/A</v>
      </c>
      <c r="AJ614" s="103" t="e">
        <f>T614-HLOOKUP(V614,Minimas!$C$3:$CD$12,10,FALSE)</f>
        <v>#N/A</v>
      </c>
      <c r="AK614" s="104" t="str">
        <f t="shared" si="98"/>
        <v xml:space="preserve"> </v>
      </c>
      <c r="AL614" s="105"/>
      <c r="AM614" s="105" t="str">
        <f t="shared" si="99"/>
        <v xml:space="preserve"> </v>
      </c>
      <c r="AN614" s="105" t="str">
        <f t="shared" si="100"/>
        <v xml:space="preserve"> </v>
      </c>
    </row>
    <row r="615" spans="28:40" x14ac:dyDescent="0.2">
      <c r="AB615" s="103" t="e">
        <f>T615-HLOOKUP(V615,Minimas!$C$3:$CD$12,2,FALSE)</f>
        <v>#N/A</v>
      </c>
      <c r="AC615" s="103" t="e">
        <f>T615-HLOOKUP(V615,Minimas!$C$3:$CD$12,3,FALSE)</f>
        <v>#N/A</v>
      </c>
      <c r="AD615" s="103" t="e">
        <f>T615-HLOOKUP(V615,Minimas!$C$3:$CD$12,4,FALSE)</f>
        <v>#N/A</v>
      </c>
      <c r="AE615" s="103" t="e">
        <f>T615-HLOOKUP(V615,Minimas!$C$3:$CD$12,5,FALSE)</f>
        <v>#N/A</v>
      </c>
      <c r="AF615" s="103" t="e">
        <f>T615-HLOOKUP(V615,Minimas!$C$3:$CD$12,6,FALSE)</f>
        <v>#N/A</v>
      </c>
      <c r="AG615" s="103" t="e">
        <f>T615-HLOOKUP(V615,Minimas!$C$3:$CD$12,7,FALSE)</f>
        <v>#N/A</v>
      </c>
      <c r="AH615" s="103" t="e">
        <f>T615-HLOOKUP(V615,Minimas!$C$3:$CD$12,8,FALSE)</f>
        <v>#N/A</v>
      </c>
      <c r="AI615" s="103" t="e">
        <f>T615-HLOOKUP(V615,Minimas!$C$3:$CD$12,9,FALSE)</f>
        <v>#N/A</v>
      </c>
      <c r="AJ615" s="103" t="e">
        <f>T615-HLOOKUP(V615,Minimas!$C$3:$CD$12,10,FALSE)</f>
        <v>#N/A</v>
      </c>
      <c r="AK615" s="104" t="str">
        <f t="shared" si="98"/>
        <v xml:space="preserve"> </v>
      </c>
      <c r="AL615" s="105"/>
      <c r="AM615" s="105" t="str">
        <f t="shared" si="99"/>
        <v xml:space="preserve"> </v>
      </c>
      <c r="AN615" s="105" t="str">
        <f t="shared" si="100"/>
        <v xml:space="preserve"> </v>
      </c>
    </row>
    <row r="616" spans="28:40" x14ac:dyDescent="0.2">
      <c r="AB616" s="103" t="e">
        <f>T616-HLOOKUP(V616,Minimas!$C$3:$CD$12,2,FALSE)</f>
        <v>#N/A</v>
      </c>
      <c r="AC616" s="103" t="e">
        <f>T616-HLOOKUP(V616,Minimas!$C$3:$CD$12,3,FALSE)</f>
        <v>#N/A</v>
      </c>
      <c r="AD616" s="103" t="e">
        <f>T616-HLOOKUP(V616,Minimas!$C$3:$CD$12,4,FALSE)</f>
        <v>#N/A</v>
      </c>
      <c r="AE616" s="103" t="e">
        <f>T616-HLOOKUP(V616,Minimas!$C$3:$CD$12,5,FALSE)</f>
        <v>#N/A</v>
      </c>
      <c r="AF616" s="103" t="e">
        <f>T616-HLOOKUP(V616,Minimas!$C$3:$CD$12,6,FALSE)</f>
        <v>#N/A</v>
      </c>
      <c r="AG616" s="103" t="e">
        <f>T616-HLOOKUP(V616,Minimas!$C$3:$CD$12,7,FALSE)</f>
        <v>#N/A</v>
      </c>
      <c r="AH616" s="103" t="e">
        <f>T616-HLOOKUP(V616,Minimas!$C$3:$CD$12,8,FALSE)</f>
        <v>#N/A</v>
      </c>
      <c r="AI616" s="103" t="e">
        <f>T616-HLOOKUP(V616,Minimas!$C$3:$CD$12,9,FALSE)</f>
        <v>#N/A</v>
      </c>
      <c r="AJ616" s="103" t="e">
        <f>T616-HLOOKUP(V616,Minimas!$C$3:$CD$12,10,FALSE)</f>
        <v>#N/A</v>
      </c>
      <c r="AK616" s="104" t="str">
        <f t="shared" si="98"/>
        <v xml:space="preserve"> </v>
      </c>
      <c r="AL616" s="105"/>
      <c r="AM616" s="105" t="str">
        <f t="shared" si="99"/>
        <v xml:space="preserve"> </v>
      </c>
      <c r="AN616" s="105" t="str">
        <f t="shared" si="100"/>
        <v xml:space="preserve"> </v>
      </c>
    </row>
    <row r="617" spans="28:40" x14ac:dyDescent="0.2">
      <c r="AB617" s="103" t="e">
        <f>T617-HLOOKUP(V617,Minimas!$C$3:$CD$12,2,FALSE)</f>
        <v>#N/A</v>
      </c>
      <c r="AC617" s="103" t="e">
        <f>T617-HLOOKUP(V617,Minimas!$C$3:$CD$12,3,FALSE)</f>
        <v>#N/A</v>
      </c>
      <c r="AD617" s="103" t="e">
        <f>T617-HLOOKUP(V617,Minimas!$C$3:$CD$12,4,FALSE)</f>
        <v>#N/A</v>
      </c>
      <c r="AE617" s="103" t="e">
        <f>T617-HLOOKUP(V617,Minimas!$C$3:$CD$12,5,FALSE)</f>
        <v>#N/A</v>
      </c>
      <c r="AF617" s="103" t="e">
        <f>T617-HLOOKUP(V617,Minimas!$C$3:$CD$12,6,FALSE)</f>
        <v>#N/A</v>
      </c>
      <c r="AG617" s="103" t="e">
        <f>T617-HLOOKUP(V617,Minimas!$C$3:$CD$12,7,FALSE)</f>
        <v>#N/A</v>
      </c>
      <c r="AH617" s="103" t="e">
        <f>T617-HLOOKUP(V617,Minimas!$C$3:$CD$12,8,FALSE)</f>
        <v>#N/A</v>
      </c>
      <c r="AI617" s="103" t="e">
        <f>T617-HLOOKUP(V617,Minimas!$C$3:$CD$12,9,FALSE)</f>
        <v>#N/A</v>
      </c>
      <c r="AJ617" s="103" t="e">
        <f>T617-HLOOKUP(V617,Minimas!$C$3:$CD$12,10,FALSE)</f>
        <v>#N/A</v>
      </c>
      <c r="AK617" s="104" t="str">
        <f t="shared" si="98"/>
        <v xml:space="preserve"> </v>
      </c>
      <c r="AL617" s="105"/>
      <c r="AM617" s="105" t="str">
        <f t="shared" si="99"/>
        <v xml:space="preserve"> </v>
      </c>
      <c r="AN617" s="105" t="str">
        <f t="shared" si="100"/>
        <v xml:space="preserve"> </v>
      </c>
    </row>
    <row r="618" spans="28:40" x14ac:dyDescent="0.2">
      <c r="AB618" s="103" t="e">
        <f>T618-HLOOKUP(V618,Minimas!$C$3:$CD$12,2,FALSE)</f>
        <v>#N/A</v>
      </c>
      <c r="AC618" s="103" t="e">
        <f>T618-HLOOKUP(V618,Minimas!$C$3:$CD$12,3,FALSE)</f>
        <v>#N/A</v>
      </c>
      <c r="AD618" s="103" t="e">
        <f>T618-HLOOKUP(V618,Minimas!$C$3:$CD$12,4,FALSE)</f>
        <v>#N/A</v>
      </c>
      <c r="AE618" s="103" t="e">
        <f>T618-HLOOKUP(V618,Minimas!$C$3:$CD$12,5,FALSE)</f>
        <v>#N/A</v>
      </c>
      <c r="AF618" s="103" t="e">
        <f>T618-HLOOKUP(V618,Minimas!$C$3:$CD$12,6,FALSE)</f>
        <v>#N/A</v>
      </c>
      <c r="AG618" s="103" t="e">
        <f>T618-HLOOKUP(V618,Minimas!$C$3:$CD$12,7,FALSE)</f>
        <v>#N/A</v>
      </c>
      <c r="AH618" s="103" t="e">
        <f>T618-HLOOKUP(V618,Minimas!$C$3:$CD$12,8,FALSE)</f>
        <v>#N/A</v>
      </c>
      <c r="AI618" s="103" t="e">
        <f>T618-HLOOKUP(V618,Minimas!$C$3:$CD$12,9,FALSE)</f>
        <v>#N/A</v>
      </c>
      <c r="AJ618" s="103" t="e">
        <f>T618-HLOOKUP(V618,Minimas!$C$3:$CD$12,10,FALSE)</f>
        <v>#N/A</v>
      </c>
      <c r="AK618" s="104" t="str">
        <f t="shared" si="98"/>
        <v xml:space="preserve"> </v>
      </c>
      <c r="AL618" s="105"/>
      <c r="AM618" s="105" t="str">
        <f t="shared" si="99"/>
        <v xml:space="preserve"> </v>
      </c>
      <c r="AN618" s="105" t="str">
        <f t="shared" si="100"/>
        <v xml:space="preserve"> </v>
      </c>
    </row>
    <row r="619" spans="28:40" x14ac:dyDescent="0.2">
      <c r="AB619" s="103" t="e">
        <f>T619-HLOOKUP(V619,Minimas!$C$3:$CD$12,2,FALSE)</f>
        <v>#N/A</v>
      </c>
      <c r="AC619" s="103" t="e">
        <f>T619-HLOOKUP(V619,Minimas!$C$3:$CD$12,3,FALSE)</f>
        <v>#N/A</v>
      </c>
      <c r="AD619" s="103" t="e">
        <f>T619-HLOOKUP(V619,Minimas!$C$3:$CD$12,4,FALSE)</f>
        <v>#N/A</v>
      </c>
      <c r="AE619" s="103" t="e">
        <f>T619-HLOOKUP(V619,Minimas!$C$3:$CD$12,5,FALSE)</f>
        <v>#N/A</v>
      </c>
      <c r="AF619" s="103" t="e">
        <f>T619-HLOOKUP(V619,Minimas!$C$3:$CD$12,6,FALSE)</f>
        <v>#N/A</v>
      </c>
      <c r="AG619" s="103" t="e">
        <f>T619-HLOOKUP(V619,Minimas!$C$3:$CD$12,7,FALSE)</f>
        <v>#N/A</v>
      </c>
      <c r="AH619" s="103" t="e">
        <f>T619-HLOOKUP(V619,Minimas!$C$3:$CD$12,8,FALSE)</f>
        <v>#N/A</v>
      </c>
      <c r="AI619" s="103" t="e">
        <f>T619-HLOOKUP(V619,Minimas!$C$3:$CD$12,9,FALSE)</f>
        <v>#N/A</v>
      </c>
      <c r="AJ619" s="103" t="e">
        <f>T619-HLOOKUP(V619,Minimas!$C$3:$CD$12,10,FALSE)</f>
        <v>#N/A</v>
      </c>
      <c r="AK619" s="104" t="str">
        <f t="shared" si="98"/>
        <v xml:space="preserve"> </v>
      </c>
      <c r="AL619" s="105"/>
      <c r="AM619" s="105" t="str">
        <f t="shared" si="99"/>
        <v xml:space="preserve"> </v>
      </c>
      <c r="AN619" s="105" t="str">
        <f t="shared" si="100"/>
        <v xml:space="preserve"> </v>
      </c>
    </row>
    <row r="620" spans="28:40" x14ac:dyDescent="0.2">
      <c r="AB620" s="103" t="e">
        <f>T620-HLOOKUP(V620,Minimas!$C$3:$CD$12,2,FALSE)</f>
        <v>#N/A</v>
      </c>
      <c r="AC620" s="103" t="e">
        <f>T620-HLOOKUP(V620,Minimas!$C$3:$CD$12,3,FALSE)</f>
        <v>#N/A</v>
      </c>
      <c r="AD620" s="103" t="e">
        <f>T620-HLOOKUP(V620,Minimas!$C$3:$CD$12,4,FALSE)</f>
        <v>#N/A</v>
      </c>
      <c r="AE620" s="103" t="e">
        <f>T620-HLOOKUP(V620,Minimas!$C$3:$CD$12,5,FALSE)</f>
        <v>#N/A</v>
      </c>
      <c r="AF620" s="103" t="e">
        <f>T620-HLOOKUP(V620,Minimas!$C$3:$CD$12,6,FALSE)</f>
        <v>#N/A</v>
      </c>
      <c r="AG620" s="103" t="e">
        <f>T620-HLOOKUP(V620,Minimas!$C$3:$CD$12,7,FALSE)</f>
        <v>#N/A</v>
      </c>
      <c r="AH620" s="103" t="e">
        <f>T620-HLOOKUP(V620,Minimas!$C$3:$CD$12,8,FALSE)</f>
        <v>#N/A</v>
      </c>
      <c r="AI620" s="103" t="e">
        <f>T620-HLOOKUP(V620,Minimas!$C$3:$CD$12,9,FALSE)</f>
        <v>#N/A</v>
      </c>
      <c r="AJ620" s="103" t="e">
        <f>T620-HLOOKUP(V620,Minimas!$C$3:$CD$12,10,FALSE)</f>
        <v>#N/A</v>
      </c>
      <c r="AK620" s="104" t="str">
        <f t="shared" si="98"/>
        <v xml:space="preserve"> </v>
      </c>
      <c r="AL620" s="105"/>
      <c r="AM620" s="105" t="str">
        <f t="shared" si="99"/>
        <v xml:space="preserve"> </v>
      </c>
      <c r="AN620" s="105" t="str">
        <f t="shared" si="100"/>
        <v xml:space="preserve"> </v>
      </c>
    </row>
    <row r="621" spans="28:40" x14ac:dyDescent="0.2">
      <c r="AB621" s="103" t="e">
        <f>T621-HLOOKUP(V621,Minimas!$C$3:$CD$12,2,FALSE)</f>
        <v>#N/A</v>
      </c>
      <c r="AC621" s="103" t="e">
        <f>T621-HLOOKUP(V621,Minimas!$C$3:$CD$12,3,FALSE)</f>
        <v>#N/A</v>
      </c>
      <c r="AD621" s="103" t="e">
        <f>T621-HLOOKUP(V621,Minimas!$C$3:$CD$12,4,FALSE)</f>
        <v>#N/A</v>
      </c>
      <c r="AE621" s="103" t="e">
        <f>T621-HLOOKUP(V621,Minimas!$C$3:$CD$12,5,FALSE)</f>
        <v>#N/A</v>
      </c>
      <c r="AF621" s="103" t="e">
        <f>T621-HLOOKUP(V621,Minimas!$C$3:$CD$12,6,FALSE)</f>
        <v>#N/A</v>
      </c>
      <c r="AG621" s="103" t="e">
        <f>T621-HLOOKUP(V621,Minimas!$C$3:$CD$12,7,FALSE)</f>
        <v>#N/A</v>
      </c>
      <c r="AH621" s="103" t="e">
        <f>T621-HLOOKUP(V621,Minimas!$C$3:$CD$12,8,FALSE)</f>
        <v>#N/A</v>
      </c>
      <c r="AI621" s="103" t="e">
        <f>T621-HLOOKUP(V621,Minimas!$C$3:$CD$12,9,FALSE)</f>
        <v>#N/A</v>
      </c>
      <c r="AJ621" s="103" t="e">
        <f>T621-HLOOKUP(V621,Minimas!$C$3:$CD$12,10,FALSE)</f>
        <v>#N/A</v>
      </c>
      <c r="AK621" s="104" t="str">
        <f t="shared" si="98"/>
        <v xml:space="preserve"> </v>
      </c>
      <c r="AL621" s="105"/>
      <c r="AM621" s="105" t="str">
        <f t="shared" si="99"/>
        <v xml:space="preserve"> </v>
      </c>
      <c r="AN621" s="105" t="str">
        <f t="shared" si="100"/>
        <v xml:space="preserve"> </v>
      </c>
    </row>
    <row r="622" spans="28:40" x14ac:dyDescent="0.2">
      <c r="AB622" s="103" t="e">
        <f>T622-HLOOKUP(V622,Minimas!$C$3:$CD$12,2,FALSE)</f>
        <v>#N/A</v>
      </c>
      <c r="AC622" s="103" t="e">
        <f>T622-HLOOKUP(V622,Minimas!$C$3:$CD$12,3,FALSE)</f>
        <v>#N/A</v>
      </c>
      <c r="AD622" s="103" t="e">
        <f>T622-HLOOKUP(V622,Minimas!$C$3:$CD$12,4,FALSE)</f>
        <v>#N/A</v>
      </c>
      <c r="AE622" s="103" t="e">
        <f>T622-HLOOKUP(V622,Minimas!$C$3:$CD$12,5,FALSE)</f>
        <v>#N/A</v>
      </c>
      <c r="AF622" s="103" t="e">
        <f>T622-HLOOKUP(V622,Minimas!$C$3:$CD$12,6,FALSE)</f>
        <v>#N/A</v>
      </c>
      <c r="AG622" s="103" t="e">
        <f>T622-HLOOKUP(V622,Minimas!$C$3:$CD$12,7,FALSE)</f>
        <v>#N/A</v>
      </c>
      <c r="AH622" s="103" t="e">
        <f>T622-HLOOKUP(V622,Minimas!$C$3:$CD$12,8,FALSE)</f>
        <v>#N/A</v>
      </c>
      <c r="AI622" s="103" t="e">
        <f>T622-HLOOKUP(V622,Minimas!$C$3:$CD$12,9,FALSE)</f>
        <v>#N/A</v>
      </c>
      <c r="AJ622" s="103" t="e">
        <f>T622-HLOOKUP(V622,Minimas!$C$3:$CD$12,10,FALSE)</f>
        <v>#N/A</v>
      </c>
      <c r="AK622" s="104" t="str">
        <f t="shared" si="98"/>
        <v xml:space="preserve"> </v>
      </c>
      <c r="AL622" s="105"/>
      <c r="AM622" s="105" t="str">
        <f t="shared" si="99"/>
        <v xml:space="preserve"> </v>
      </c>
      <c r="AN622" s="105" t="str">
        <f t="shared" si="100"/>
        <v xml:space="preserve"> </v>
      </c>
    </row>
    <row r="623" spans="28:40" x14ac:dyDescent="0.2">
      <c r="AB623" s="103" t="e">
        <f>T623-HLOOKUP(V623,Minimas!$C$3:$CD$12,2,FALSE)</f>
        <v>#N/A</v>
      </c>
      <c r="AC623" s="103" t="e">
        <f>T623-HLOOKUP(V623,Minimas!$C$3:$CD$12,3,FALSE)</f>
        <v>#N/A</v>
      </c>
      <c r="AD623" s="103" t="e">
        <f>T623-HLOOKUP(V623,Minimas!$C$3:$CD$12,4,FALSE)</f>
        <v>#N/A</v>
      </c>
      <c r="AE623" s="103" t="e">
        <f>T623-HLOOKUP(V623,Minimas!$C$3:$CD$12,5,FALSE)</f>
        <v>#N/A</v>
      </c>
      <c r="AF623" s="103" t="e">
        <f>T623-HLOOKUP(V623,Minimas!$C$3:$CD$12,6,FALSE)</f>
        <v>#N/A</v>
      </c>
      <c r="AG623" s="103" t="e">
        <f>T623-HLOOKUP(V623,Minimas!$C$3:$CD$12,7,FALSE)</f>
        <v>#N/A</v>
      </c>
      <c r="AH623" s="103" t="e">
        <f>T623-HLOOKUP(V623,Minimas!$C$3:$CD$12,8,FALSE)</f>
        <v>#N/A</v>
      </c>
      <c r="AI623" s="103" t="e">
        <f>T623-HLOOKUP(V623,Minimas!$C$3:$CD$12,9,FALSE)</f>
        <v>#N/A</v>
      </c>
      <c r="AJ623" s="103" t="e">
        <f>T623-HLOOKUP(V623,Minimas!$C$3:$CD$12,10,FALSE)</f>
        <v>#N/A</v>
      </c>
      <c r="AK623" s="104" t="str">
        <f t="shared" si="98"/>
        <v xml:space="preserve"> </v>
      </c>
      <c r="AL623" s="105"/>
      <c r="AM623" s="105" t="str">
        <f t="shared" si="99"/>
        <v xml:space="preserve"> </v>
      </c>
      <c r="AN623" s="105" t="str">
        <f t="shared" si="100"/>
        <v xml:space="preserve"> </v>
      </c>
    </row>
    <row r="624" spans="28:40" x14ac:dyDescent="0.2">
      <c r="AB624" s="103" t="e">
        <f>T624-HLOOKUP(V624,Minimas!$C$3:$CD$12,2,FALSE)</f>
        <v>#N/A</v>
      </c>
      <c r="AC624" s="103" t="e">
        <f>T624-HLOOKUP(V624,Minimas!$C$3:$CD$12,3,FALSE)</f>
        <v>#N/A</v>
      </c>
      <c r="AD624" s="103" t="e">
        <f>T624-HLOOKUP(V624,Minimas!$C$3:$CD$12,4,FALSE)</f>
        <v>#N/A</v>
      </c>
      <c r="AE624" s="103" t="e">
        <f>T624-HLOOKUP(V624,Minimas!$C$3:$CD$12,5,FALSE)</f>
        <v>#N/A</v>
      </c>
      <c r="AF624" s="103" t="e">
        <f>T624-HLOOKUP(V624,Minimas!$C$3:$CD$12,6,FALSE)</f>
        <v>#N/A</v>
      </c>
      <c r="AG624" s="103" t="e">
        <f>T624-HLOOKUP(V624,Minimas!$C$3:$CD$12,7,FALSE)</f>
        <v>#N/A</v>
      </c>
      <c r="AH624" s="103" t="e">
        <f>T624-HLOOKUP(V624,Minimas!$C$3:$CD$12,8,FALSE)</f>
        <v>#N/A</v>
      </c>
      <c r="AI624" s="103" t="e">
        <f>T624-HLOOKUP(V624,Minimas!$C$3:$CD$12,9,FALSE)</f>
        <v>#N/A</v>
      </c>
      <c r="AJ624" s="103" t="e">
        <f>T624-HLOOKUP(V624,Minimas!$C$3:$CD$12,10,FALSE)</f>
        <v>#N/A</v>
      </c>
      <c r="AK624" s="104" t="str">
        <f t="shared" ref="AK624:AK687" si="101">IF(E624=0," ",IF(AJ624&gt;=0,$AJ$5,IF(AI624&gt;=0,$AI$5,IF(AH624&gt;=0,$AH$5,IF(AG624&gt;=0,$AG$5,IF(AF624&gt;=0,$AF$5,IF(AE624&gt;=0,$AE$5,IF(AD624&gt;=0,$AD$5,IF(AC624&gt;=0,$AC$5,$AB$5)))))))))</f>
        <v xml:space="preserve"> </v>
      </c>
      <c r="AL624" s="105"/>
      <c r="AM624" s="105" t="str">
        <f t="shared" ref="AM624:AM687" si="102">IF(AK624="","",AK624)</f>
        <v xml:space="preserve"> </v>
      </c>
      <c r="AN624" s="105" t="str">
        <f t="shared" ref="AN624:AN687" si="103">IF(E624=0," ",IF(AJ624&gt;=0,AJ624,IF(AI624&gt;=0,AI624,IF(AH624&gt;=0,AH624,IF(AG624&gt;=0,AG624,IF(AF624&gt;=0,AF624,IF(AE624&gt;=0,AE624,IF(AD624&gt;=0,AD624,IF(AC624&gt;=0,AC624,AB624)))))))))</f>
        <v xml:space="preserve"> </v>
      </c>
    </row>
    <row r="625" spans="28:40" x14ac:dyDescent="0.2">
      <c r="AB625" s="103" t="e">
        <f>T625-HLOOKUP(V625,Minimas!$C$3:$CD$12,2,FALSE)</f>
        <v>#N/A</v>
      </c>
      <c r="AC625" s="103" t="e">
        <f>T625-HLOOKUP(V625,Minimas!$C$3:$CD$12,3,FALSE)</f>
        <v>#N/A</v>
      </c>
      <c r="AD625" s="103" t="e">
        <f>T625-HLOOKUP(V625,Minimas!$C$3:$CD$12,4,FALSE)</f>
        <v>#N/A</v>
      </c>
      <c r="AE625" s="103" t="e">
        <f>T625-HLOOKUP(V625,Minimas!$C$3:$CD$12,5,FALSE)</f>
        <v>#N/A</v>
      </c>
      <c r="AF625" s="103" t="e">
        <f>T625-HLOOKUP(V625,Minimas!$C$3:$CD$12,6,FALSE)</f>
        <v>#N/A</v>
      </c>
      <c r="AG625" s="103" t="e">
        <f>T625-HLOOKUP(V625,Minimas!$C$3:$CD$12,7,FALSE)</f>
        <v>#N/A</v>
      </c>
      <c r="AH625" s="103" t="e">
        <f>T625-HLOOKUP(V625,Minimas!$C$3:$CD$12,8,FALSE)</f>
        <v>#N/A</v>
      </c>
      <c r="AI625" s="103" t="e">
        <f>T625-HLOOKUP(V625,Minimas!$C$3:$CD$12,9,FALSE)</f>
        <v>#N/A</v>
      </c>
      <c r="AJ625" s="103" t="e">
        <f>T625-HLOOKUP(V625,Minimas!$C$3:$CD$12,10,FALSE)</f>
        <v>#N/A</v>
      </c>
      <c r="AK625" s="104" t="str">
        <f t="shared" si="101"/>
        <v xml:space="preserve"> </v>
      </c>
      <c r="AL625" s="105"/>
      <c r="AM625" s="105" t="str">
        <f t="shared" si="102"/>
        <v xml:space="preserve"> </v>
      </c>
      <c r="AN625" s="105" t="str">
        <f t="shared" si="103"/>
        <v xml:space="preserve"> </v>
      </c>
    </row>
    <row r="626" spans="28:40" x14ac:dyDescent="0.2">
      <c r="AB626" s="103" t="e">
        <f>T626-HLOOKUP(V626,Minimas!$C$3:$CD$12,2,FALSE)</f>
        <v>#N/A</v>
      </c>
      <c r="AC626" s="103" t="e">
        <f>T626-HLOOKUP(V626,Minimas!$C$3:$CD$12,3,FALSE)</f>
        <v>#N/A</v>
      </c>
      <c r="AD626" s="103" t="e">
        <f>T626-HLOOKUP(V626,Minimas!$C$3:$CD$12,4,FALSE)</f>
        <v>#N/A</v>
      </c>
      <c r="AE626" s="103" t="e">
        <f>T626-HLOOKUP(V626,Minimas!$C$3:$CD$12,5,FALSE)</f>
        <v>#N/A</v>
      </c>
      <c r="AF626" s="103" t="e">
        <f>T626-HLOOKUP(V626,Minimas!$C$3:$CD$12,6,FALSE)</f>
        <v>#N/A</v>
      </c>
      <c r="AG626" s="103" t="e">
        <f>T626-HLOOKUP(V626,Minimas!$C$3:$CD$12,7,FALSE)</f>
        <v>#N/A</v>
      </c>
      <c r="AH626" s="103" t="e">
        <f>T626-HLOOKUP(V626,Minimas!$C$3:$CD$12,8,FALSE)</f>
        <v>#N/A</v>
      </c>
      <c r="AI626" s="103" t="e">
        <f>T626-HLOOKUP(V626,Minimas!$C$3:$CD$12,9,FALSE)</f>
        <v>#N/A</v>
      </c>
      <c r="AJ626" s="103" t="e">
        <f>T626-HLOOKUP(V626,Minimas!$C$3:$CD$12,10,FALSE)</f>
        <v>#N/A</v>
      </c>
      <c r="AK626" s="104" t="str">
        <f t="shared" si="101"/>
        <v xml:space="preserve"> </v>
      </c>
      <c r="AL626" s="105"/>
      <c r="AM626" s="105" t="str">
        <f t="shared" si="102"/>
        <v xml:space="preserve"> </v>
      </c>
      <c r="AN626" s="105" t="str">
        <f t="shared" si="103"/>
        <v xml:space="preserve"> </v>
      </c>
    </row>
    <row r="627" spans="28:40" x14ac:dyDescent="0.2">
      <c r="AB627" s="103" t="e">
        <f>T627-HLOOKUP(V627,Minimas!$C$3:$CD$12,2,FALSE)</f>
        <v>#N/A</v>
      </c>
      <c r="AC627" s="103" t="e">
        <f>T627-HLOOKUP(V627,Minimas!$C$3:$CD$12,3,FALSE)</f>
        <v>#N/A</v>
      </c>
      <c r="AD627" s="103" t="e">
        <f>T627-HLOOKUP(V627,Minimas!$C$3:$CD$12,4,FALSE)</f>
        <v>#N/A</v>
      </c>
      <c r="AE627" s="103" t="e">
        <f>T627-HLOOKUP(V627,Minimas!$C$3:$CD$12,5,FALSE)</f>
        <v>#N/A</v>
      </c>
      <c r="AF627" s="103" t="e">
        <f>T627-HLOOKUP(V627,Minimas!$C$3:$CD$12,6,FALSE)</f>
        <v>#N/A</v>
      </c>
      <c r="AG627" s="103" t="e">
        <f>T627-HLOOKUP(V627,Minimas!$C$3:$CD$12,7,FALSE)</f>
        <v>#N/A</v>
      </c>
      <c r="AH627" s="103" t="e">
        <f>T627-HLOOKUP(V627,Minimas!$C$3:$CD$12,8,FALSE)</f>
        <v>#N/A</v>
      </c>
      <c r="AI627" s="103" t="e">
        <f>T627-HLOOKUP(V627,Minimas!$C$3:$CD$12,9,FALSE)</f>
        <v>#N/A</v>
      </c>
      <c r="AJ627" s="103" t="e">
        <f>T627-HLOOKUP(V627,Minimas!$C$3:$CD$12,10,FALSE)</f>
        <v>#N/A</v>
      </c>
      <c r="AK627" s="104" t="str">
        <f t="shared" si="101"/>
        <v xml:space="preserve"> </v>
      </c>
      <c r="AL627" s="105"/>
      <c r="AM627" s="105" t="str">
        <f t="shared" si="102"/>
        <v xml:space="preserve"> </v>
      </c>
      <c r="AN627" s="105" t="str">
        <f t="shared" si="103"/>
        <v xml:space="preserve"> </v>
      </c>
    </row>
    <row r="628" spans="28:40" x14ac:dyDescent="0.2">
      <c r="AB628" s="103" t="e">
        <f>T628-HLOOKUP(V628,Minimas!$C$3:$CD$12,2,FALSE)</f>
        <v>#N/A</v>
      </c>
      <c r="AC628" s="103" t="e">
        <f>T628-HLOOKUP(V628,Minimas!$C$3:$CD$12,3,FALSE)</f>
        <v>#N/A</v>
      </c>
      <c r="AD628" s="103" t="e">
        <f>T628-HLOOKUP(V628,Minimas!$C$3:$CD$12,4,FALSE)</f>
        <v>#N/A</v>
      </c>
      <c r="AE628" s="103" t="e">
        <f>T628-HLOOKUP(V628,Minimas!$C$3:$CD$12,5,FALSE)</f>
        <v>#N/A</v>
      </c>
      <c r="AF628" s="103" t="e">
        <f>T628-HLOOKUP(V628,Minimas!$C$3:$CD$12,6,FALSE)</f>
        <v>#N/A</v>
      </c>
      <c r="AG628" s="103" t="e">
        <f>T628-HLOOKUP(V628,Minimas!$C$3:$CD$12,7,FALSE)</f>
        <v>#N/A</v>
      </c>
      <c r="AH628" s="103" t="e">
        <f>T628-HLOOKUP(V628,Minimas!$C$3:$CD$12,8,FALSE)</f>
        <v>#N/A</v>
      </c>
      <c r="AI628" s="103" t="e">
        <f>T628-HLOOKUP(V628,Minimas!$C$3:$CD$12,9,FALSE)</f>
        <v>#N/A</v>
      </c>
      <c r="AJ628" s="103" t="e">
        <f>T628-HLOOKUP(V628,Minimas!$C$3:$CD$12,10,FALSE)</f>
        <v>#N/A</v>
      </c>
      <c r="AK628" s="104" t="str">
        <f t="shared" si="101"/>
        <v xml:space="preserve"> </v>
      </c>
      <c r="AL628" s="105"/>
      <c r="AM628" s="105" t="str">
        <f t="shared" si="102"/>
        <v xml:space="preserve"> </v>
      </c>
      <c r="AN628" s="105" t="str">
        <f t="shared" si="103"/>
        <v xml:space="preserve"> </v>
      </c>
    </row>
    <row r="629" spans="28:40" x14ac:dyDescent="0.2">
      <c r="AB629" s="103" t="e">
        <f>T629-HLOOKUP(V629,Minimas!$C$3:$CD$12,2,FALSE)</f>
        <v>#N/A</v>
      </c>
      <c r="AC629" s="103" t="e">
        <f>T629-HLOOKUP(V629,Minimas!$C$3:$CD$12,3,FALSE)</f>
        <v>#N/A</v>
      </c>
      <c r="AD629" s="103" t="e">
        <f>T629-HLOOKUP(V629,Minimas!$C$3:$CD$12,4,FALSE)</f>
        <v>#N/A</v>
      </c>
      <c r="AE629" s="103" t="e">
        <f>T629-HLOOKUP(V629,Minimas!$C$3:$CD$12,5,FALSE)</f>
        <v>#N/A</v>
      </c>
      <c r="AF629" s="103" t="e">
        <f>T629-HLOOKUP(V629,Minimas!$C$3:$CD$12,6,FALSE)</f>
        <v>#N/A</v>
      </c>
      <c r="AG629" s="103" t="e">
        <f>T629-HLOOKUP(V629,Minimas!$C$3:$CD$12,7,FALSE)</f>
        <v>#N/A</v>
      </c>
      <c r="AH629" s="103" t="e">
        <f>T629-HLOOKUP(V629,Minimas!$C$3:$CD$12,8,FALSE)</f>
        <v>#N/A</v>
      </c>
      <c r="AI629" s="103" t="e">
        <f>T629-HLOOKUP(V629,Minimas!$C$3:$CD$12,9,FALSE)</f>
        <v>#N/A</v>
      </c>
      <c r="AJ629" s="103" t="e">
        <f>T629-HLOOKUP(V629,Minimas!$C$3:$CD$12,10,FALSE)</f>
        <v>#N/A</v>
      </c>
      <c r="AK629" s="104" t="str">
        <f t="shared" si="101"/>
        <v xml:space="preserve"> </v>
      </c>
      <c r="AL629" s="105"/>
      <c r="AM629" s="105" t="str">
        <f t="shared" si="102"/>
        <v xml:space="preserve"> </v>
      </c>
      <c r="AN629" s="105" t="str">
        <f t="shared" si="103"/>
        <v xml:space="preserve"> </v>
      </c>
    </row>
    <row r="630" spans="28:40" x14ac:dyDescent="0.2">
      <c r="AB630" s="103" t="e">
        <f>T630-HLOOKUP(V630,Minimas!$C$3:$CD$12,2,FALSE)</f>
        <v>#N/A</v>
      </c>
      <c r="AC630" s="103" t="e">
        <f>T630-HLOOKUP(V630,Minimas!$C$3:$CD$12,3,FALSE)</f>
        <v>#N/A</v>
      </c>
      <c r="AD630" s="103" t="e">
        <f>T630-HLOOKUP(V630,Minimas!$C$3:$CD$12,4,FALSE)</f>
        <v>#N/A</v>
      </c>
      <c r="AE630" s="103" t="e">
        <f>T630-HLOOKUP(V630,Minimas!$C$3:$CD$12,5,FALSE)</f>
        <v>#N/A</v>
      </c>
      <c r="AF630" s="103" t="e">
        <f>T630-HLOOKUP(V630,Minimas!$C$3:$CD$12,6,FALSE)</f>
        <v>#N/A</v>
      </c>
      <c r="AG630" s="103" t="e">
        <f>T630-HLOOKUP(V630,Minimas!$C$3:$CD$12,7,FALSE)</f>
        <v>#N/A</v>
      </c>
      <c r="AH630" s="103" t="e">
        <f>T630-HLOOKUP(V630,Minimas!$C$3:$CD$12,8,FALSE)</f>
        <v>#N/A</v>
      </c>
      <c r="AI630" s="103" t="e">
        <f>T630-HLOOKUP(V630,Minimas!$C$3:$CD$12,9,FALSE)</f>
        <v>#N/A</v>
      </c>
      <c r="AJ630" s="103" t="e">
        <f>T630-HLOOKUP(V630,Minimas!$C$3:$CD$12,10,FALSE)</f>
        <v>#N/A</v>
      </c>
      <c r="AK630" s="104" t="str">
        <f t="shared" si="101"/>
        <v xml:space="preserve"> </v>
      </c>
      <c r="AL630" s="105"/>
      <c r="AM630" s="105" t="str">
        <f t="shared" si="102"/>
        <v xml:space="preserve"> </v>
      </c>
      <c r="AN630" s="105" t="str">
        <f t="shared" si="103"/>
        <v xml:space="preserve"> </v>
      </c>
    </row>
    <row r="631" spans="28:40" x14ac:dyDescent="0.2">
      <c r="AB631" s="103" t="e">
        <f>T631-HLOOKUP(V631,Minimas!$C$3:$CD$12,2,FALSE)</f>
        <v>#N/A</v>
      </c>
      <c r="AC631" s="103" t="e">
        <f>T631-HLOOKUP(V631,Minimas!$C$3:$CD$12,3,FALSE)</f>
        <v>#N/A</v>
      </c>
      <c r="AD631" s="103" t="e">
        <f>T631-HLOOKUP(V631,Minimas!$C$3:$CD$12,4,FALSE)</f>
        <v>#N/A</v>
      </c>
      <c r="AE631" s="103" t="e">
        <f>T631-HLOOKUP(V631,Minimas!$C$3:$CD$12,5,FALSE)</f>
        <v>#N/A</v>
      </c>
      <c r="AF631" s="103" t="e">
        <f>T631-HLOOKUP(V631,Minimas!$C$3:$CD$12,6,FALSE)</f>
        <v>#N/A</v>
      </c>
      <c r="AG631" s="103" t="e">
        <f>T631-HLOOKUP(V631,Minimas!$C$3:$CD$12,7,FALSE)</f>
        <v>#N/A</v>
      </c>
      <c r="AH631" s="103" t="e">
        <f>T631-HLOOKUP(V631,Minimas!$C$3:$CD$12,8,FALSE)</f>
        <v>#N/A</v>
      </c>
      <c r="AI631" s="103" t="e">
        <f>T631-HLOOKUP(V631,Minimas!$C$3:$CD$12,9,FALSE)</f>
        <v>#N/A</v>
      </c>
      <c r="AJ631" s="103" t="e">
        <f>T631-HLOOKUP(V631,Minimas!$C$3:$CD$12,10,FALSE)</f>
        <v>#N/A</v>
      </c>
      <c r="AK631" s="104" t="str">
        <f t="shared" si="101"/>
        <v xml:space="preserve"> </v>
      </c>
      <c r="AL631" s="105"/>
      <c r="AM631" s="105" t="str">
        <f t="shared" si="102"/>
        <v xml:space="preserve"> </v>
      </c>
      <c r="AN631" s="105" t="str">
        <f t="shared" si="103"/>
        <v xml:space="preserve"> </v>
      </c>
    </row>
    <row r="632" spans="28:40" x14ac:dyDescent="0.2">
      <c r="AB632" s="103" t="e">
        <f>T632-HLOOKUP(V632,Minimas!$C$3:$CD$12,2,FALSE)</f>
        <v>#N/A</v>
      </c>
      <c r="AC632" s="103" t="e">
        <f>T632-HLOOKUP(V632,Minimas!$C$3:$CD$12,3,FALSE)</f>
        <v>#N/A</v>
      </c>
      <c r="AD632" s="103" t="e">
        <f>T632-HLOOKUP(V632,Minimas!$C$3:$CD$12,4,FALSE)</f>
        <v>#N/A</v>
      </c>
      <c r="AE632" s="103" t="e">
        <f>T632-HLOOKUP(V632,Minimas!$C$3:$CD$12,5,FALSE)</f>
        <v>#N/A</v>
      </c>
      <c r="AF632" s="103" t="e">
        <f>T632-HLOOKUP(V632,Minimas!$C$3:$CD$12,6,FALSE)</f>
        <v>#N/A</v>
      </c>
      <c r="AG632" s="103" t="e">
        <f>T632-HLOOKUP(V632,Minimas!$C$3:$CD$12,7,FALSE)</f>
        <v>#N/A</v>
      </c>
      <c r="AH632" s="103" t="e">
        <f>T632-HLOOKUP(V632,Minimas!$C$3:$CD$12,8,FALSE)</f>
        <v>#N/A</v>
      </c>
      <c r="AI632" s="103" t="e">
        <f>T632-HLOOKUP(V632,Minimas!$C$3:$CD$12,9,FALSE)</f>
        <v>#N/A</v>
      </c>
      <c r="AJ632" s="103" t="e">
        <f>T632-HLOOKUP(V632,Minimas!$C$3:$CD$12,10,FALSE)</f>
        <v>#N/A</v>
      </c>
      <c r="AK632" s="104" t="str">
        <f t="shared" si="101"/>
        <v xml:space="preserve"> </v>
      </c>
      <c r="AL632" s="105"/>
      <c r="AM632" s="105" t="str">
        <f t="shared" si="102"/>
        <v xml:space="preserve"> </v>
      </c>
      <c r="AN632" s="105" t="str">
        <f t="shared" si="103"/>
        <v xml:space="preserve"> </v>
      </c>
    </row>
    <row r="633" spans="28:40" x14ac:dyDescent="0.2">
      <c r="AB633" s="103" t="e">
        <f>T633-HLOOKUP(V633,Minimas!$C$3:$CD$12,2,FALSE)</f>
        <v>#N/A</v>
      </c>
      <c r="AC633" s="103" t="e">
        <f>T633-HLOOKUP(V633,Minimas!$C$3:$CD$12,3,FALSE)</f>
        <v>#N/A</v>
      </c>
      <c r="AD633" s="103" t="e">
        <f>T633-HLOOKUP(V633,Minimas!$C$3:$CD$12,4,FALSE)</f>
        <v>#N/A</v>
      </c>
      <c r="AE633" s="103" t="e">
        <f>T633-HLOOKUP(V633,Minimas!$C$3:$CD$12,5,FALSE)</f>
        <v>#N/A</v>
      </c>
      <c r="AF633" s="103" t="e">
        <f>T633-HLOOKUP(V633,Minimas!$C$3:$CD$12,6,FALSE)</f>
        <v>#N/A</v>
      </c>
      <c r="AG633" s="103" t="e">
        <f>T633-HLOOKUP(V633,Minimas!$C$3:$CD$12,7,FALSE)</f>
        <v>#N/A</v>
      </c>
      <c r="AH633" s="103" t="e">
        <f>T633-HLOOKUP(V633,Minimas!$C$3:$CD$12,8,FALSE)</f>
        <v>#N/A</v>
      </c>
      <c r="AI633" s="103" t="e">
        <f>T633-HLOOKUP(V633,Minimas!$C$3:$CD$12,9,FALSE)</f>
        <v>#N/A</v>
      </c>
      <c r="AJ633" s="103" t="e">
        <f>T633-HLOOKUP(V633,Minimas!$C$3:$CD$12,10,FALSE)</f>
        <v>#N/A</v>
      </c>
      <c r="AK633" s="104" t="str">
        <f t="shared" si="101"/>
        <v xml:space="preserve"> </v>
      </c>
      <c r="AL633" s="105"/>
      <c r="AM633" s="105" t="str">
        <f t="shared" si="102"/>
        <v xml:space="preserve"> </v>
      </c>
      <c r="AN633" s="105" t="str">
        <f t="shared" si="103"/>
        <v xml:space="preserve"> </v>
      </c>
    </row>
    <row r="634" spans="28:40" x14ac:dyDescent="0.2">
      <c r="AB634" s="103" t="e">
        <f>T634-HLOOKUP(V634,Minimas!$C$3:$CD$12,2,FALSE)</f>
        <v>#N/A</v>
      </c>
      <c r="AC634" s="103" t="e">
        <f>T634-HLOOKUP(V634,Minimas!$C$3:$CD$12,3,FALSE)</f>
        <v>#N/A</v>
      </c>
      <c r="AD634" s="103" t="e">
        <f>T634-HLOOKUP(V634,Minimas!$C$3:$CD$12,4,FALSE)</f>
        <v>#N/A</v>
      </c>
      <c r="AE634" s="103" t="e">
        <f>T634-HLOOKUP(V634,Minimas!$C$3:$CD$12,5,FALSE)</f>
        <v>#N/A</v>
      </c>
      <c r="AF634" s="103" t="e">
        <f>T634-HLOOKUP(V634,Minimas!$C$3:$CD$12,6,FALSE)</f>
        <v>#N/A</v>
      </c>
      <c r="AG634" s="103" t="e">
        <f>T634-HLOOKUP(V634,Minimas!$C$3:$CD$12,7,FALSE)</f>
        <v>#N/A</v>
      </c>
      <c r="AH634" s="103" t="e">
        <f>T634-HLOOKUP(V634,Minimas!$C$3:$CD$12,8,FALSE)</f>
        <v>#N/A</v>
      </c>
      <c r="AI634" s="103" t="e">
        <f>T634-HLOOKUP(V634,Minimas!$C$3:$CD$12,9,FALSE)</f>
        <v>#N/A</v>
      </c>
      <c r="AJ634" s="103" t="e">
        <f>T634-HLOOKUP(V634,Minimas!$C$3:$CD$12,10,FALSE)</f>
        <v>#N/A</v>
      </c>
      <c r="AK634" s="104" t="str">
        <f t="shared" si="101"/>
        <v xml:space="preserve"> </v>
      </c>
      <c r="AL634" s="105"/>
      <c r="AM634" s="105" t="str">
        <f t="shared" si="102"/>
        <v xml:space="preserve"> </v>
      </c>
      <c r="AN634" s="105" t="str">
        <f t="shared" si="103"/>
        <v xml:space="preserve"> </v>
      </c>
    </row>
    <row r="635" spans="28:40" x14ac:dyDescent="0.2">
      <c r="AB635" s="103" t="e">
        <f>T635-HLOOKUP(V635,Minimas!$C$3:$CD$12,2,FALSE)</f>
        <v>#N/A</v>
      </c>
      <c r="AC635" s="103" t="e">
        <f>T635-HLOOKUP(V635,Minimas!$C$3:$CD$12,3,FALSE)</f>
        <v>#N/A</v>
      </c>
      <c r="AD635" s="103" t="e">
        <f>T635-HLOOKUP(V635,Minimas!$C$3:$CD$12,4,FALSE)</f>
        <v>#N/A</v>
      </c>
      <c r="AE635" s="103" t="e">
        <f>T635-HLOOKUP(V635,Minimas!$C$3:$CD$12,5,FALSE)</f>
        <v>#N/A</v>
      </c>
      <c r="AF635" s="103" t="e">
        <f>T635-HLOOKUP(V635,Minimas!$C$3:$CD$12,6,FALSE)</f>
        <v>#N/A</v>
      </c>
      <c r="AG635" s="103" t="e">
        <f>T635-HLOOKUP(V635,Minimas!$C$3:$CD$12,7,FALSE)</f>
        <v>#N/A</v>
      </c>
      <c r="AH635" s="103" t="e">
        <f>T635-HLOOKUP(V635,Minimas!$C$3:$CD$12,8,FALSE)</f>
        <v>#N/A</v>
      </c>
      <c r="AI635" s="103" t="e">
        <f>T635-HLOOKUP(V635,Minimas!$C$3:$CD$12,9,FALSE)</f>
        <v>#N/A</v>
      </c>
      <c r="AJ635" s="103" t="e">
        <f>T635-HLOOKUP(V635,Minimas!$C$3:$CD$12,10,FALSE)</f>
        <v>#N/A</v>
      </c>
      <c r="AK635" s="104" t="str">
        <f t="shared" si="101"/>
        <v xml:space="preserve"> </v>
      </c>
      <c r="AL635" s="105"/>
      <c r="AM635" s="105" t="str">
        <f t="shared" si="102"/>
        <v xml:space="preserve"> </v>
      </c>
      <c r="AN635" s="105" t="str">
        <f t="shared" si="103"/>
        <v xml:space="preserve"> </v>
      </c>
    </row>
    <row r="636" spans="28:40" x14ac:dyDescent="0.2">
      <c r="AB636" s="103" t="e">
        <f>T636-HLOOKUP(V636,Minimas!$C$3:$CD$12,2,FALSE)</f>
        <v>#N/A</v>
      </c>
      <c r="AC636" s="103" t="e">
        <f>T636-HLOOKUP(V636,Minimas!$C$3:$CD$12,3,FALSE)</f>
        <v>#N/A</v>
      </c>
      <c r="AD636" s="103" t="e">
        <f>T636-HLOOKUP(V636,Minimas!$C$3:$CD$12,4,FALSE)</f>
        <v>#N/A</v>
      </c>
      <c r="AE636" s="103" t="e">
        <f>T636-HLOOKUP(V636,Minimas!$C$3:$CD$12,5,FALSE)</f>
        <v>#N/A</v>
      </c>
      <c r="AF636" s="103" t="e">
        <f>T636-HLOOKUP(V636,Minimas!$C$3:$CD$12,6,FALSE)</f>
        <v>#N/A</v>
      </c>
      <c r="AG636" s="103" t="e">
        <f>T636-HLOOKUP(V636,Minimas!$C$3:$CD$12,7,FALSE)</f>
        <v>#N/A</v>
      </c>
      <c r="AH636" s="103" t="e">
        <f>T636-HLOOKUP(V636,Minimas!$C$3:$CD$12,8,FALSE)</f>
        <v>#N/A</v>
      </c>
      <c r="AI636" s="103" t="e">
        <f>T636-HLOOKUP(V636,Minimas!$C$3:$CD$12,9,FALSE)</f>
        <v>#N/A</v>
      </c>
      <c r="AJ636" s="103" t="e">
        <f>T636-HLOOKUP(V636,Minimas!$C$3:$CD$12,10,FALSE)</f>
        <v>#N/A</v>
      </c>
      <c r="AK636" s="104" t="str">
        <f t="shared" si="101"/>
        <v xml:space="preserve"> </v>
      </c>
      <c r="AL636" s="105"/>
      <c r="AM636" s="105" t="str">
        <f t="shared" si="102"/>
        <v xml:space="preserve"> </v>
      </c>
      <c r="AN636" s="105" t="str">
        <f t="shared" si="103"/>
        <v xml:space="preserve"> </v>
      </c>
    </row>
    <row r="637" spans="28:40" x14ac:dyDescent="0.2">
      <c r="AB637" s="103" t="e">
        <f>T637-HLOOKUP(V637,Minimas!$C$3:$CD$12,2,FALSE)</f>
        <v>#N/A</v>
      </c>
      <c r="AC637" s="103" t="e">
        <f>T637-HLOOKUP(V637,Minimas!$C$3:$CD$12,3,FALSE)</f>
        <v>#N/A</v>
      </c>
      <c r="AD637" s="103" t="e">
        <f>T637-HLOOKUP(V637,Minimas!$C$3:$CD$12,4,FALSE)</f>
        <v>#N/A</v>
      </c>
      <c r="AE637" s="103" t="e">
        <f>T637-HLOOKUP(V637,Minimas!$C$3:$CD$12,5,FALSE)</f>
        <v>#N/A</v>
      </c>
      <c r="AF637" s="103" t="e">
        <f>T637-HLOOKUP(V637,Minimas!$C$3:$CD$12,6,FALSE)</f>
        <v>#N/A</v>
      </c>
      <c r="AG637" s="103" t="e">
        <f>T637-HLOOKUP(V637,Minimas!$C$3:$CD$12,7,FALSE)</f>
        <v>#N/A</v>
      </c>
      <c r="AH637" s="103" t="e">
        <f>T637-HLOOKUP(V637,Minimas!$C$3:$CD$12,8,FALSE)</f>
        <v>#N/A</v>
      </c>
      <c r="AI637" s="103" t="e">
        <f>T637-HLOOKUP(V637,Minimas!$C$3:$CD$12,9,FALSE)</f>
        <v>#N/A</v>
      </c>
      <c r="AJ637" s="103" t="e">
        <f>T637-HLOOKUP(V637,Minimas!$C$3:$CD$12,10,FALSE)</f>
        <v>#N/A</v>
      </c>
      <c r="AK637" s="104" t="str">
        <f t="shared" si="101"/>
        <v xml:space="preserve"> </v>
      </c>
      <c r="AL637" s="105"/>
      <c r="AM637" s="105" t="str">
        <f t="shared" si="102"/>
        <v xml:space="preserve"> </v>
      </c>
      <c r="AN637" s="105" t="str">
        <f t="shared" si="103"/>
        <v xml:space="preserve"> </v>
      </c>
    </row>
    <row r="638" spans="28:40" x14ac:dyDescent="0.2">
      <c r="AB638" s="103" t="e">
        <f>T638-HLOOKUP(V638,Minimas!$C$3:$CD$12,2,FALSE)</f>
        <v>#N/A</v>
      </c>
      <c r="AC638" s="103" t="e">
        <f>T638-HLOOKUP(V638,Minimas!$C$3:$CD$12,3,FALSE)</f>
        <v>#N/A</v>
      </c>
      <c r="AD638" s="103" t="e">
        <f>T638-HLOOKUP(V638,Minimas!$C$3:$CD$12,4,FALSE)</f>
        <v>#N/A</v>
      </c>
      <c r="AE638" s="103" t="e">
        <f>T638-HLOOKUP(V638,Minimas!$C$3:$CD$12,5,FALSE)</f>
        <v>#N/A</v>
      </c>
      <c r="AF638" s="103" t="e">
        <f>T638-HLOOKUP(V638,Minimas!$C$3:$CD$12,6,FALSE)</f>
        <v>#N/A</v>
      </c>
      <c r="AG638" s="103" t="e">
        <f>T638-HLOOKUP(V638,Minimas!$C$3:$CD$12,7,FALSE)</f>
        <v>#N/A</v>
      </c>
      <c r="AH638" s="103" t="e">
        <f>T638-HLOOKUP(V638,Minimas!$C$3:$CD$12,8,FALSE)</f>
        <v>#N/A</v>
      </c>
      <c r="AI638" s="103" t="e">
        <f>T638-HLOOKUP(V638,Minimas!$C$3:$CD$12,9,FALSE)</f>
        <v>#N/A</v>
      </c>
      <c r="AJ638" s="103" t="e">
        <f>T638-HLOOKUP(V638,Minimas!$C$3:$CD$12,10,FALSE)</f>
        <v>#N/A</v>
      </c>
      <c r="AK638" s="104" t="str">
        <f t="shared" si="101"/>
        <v xml:space="preserve"> </v>
      </c>
      <c r="AL638" s="105"/>
      <c r="AM638" s="105" t="str">
        <f t="shared" si="102"/>
        <v xml:space="preserve"> </v>
      </c>
      <c r="AN638" s="105" t="str">
        <f t="shared" si="103"/>
        <v xml:space="preserve"> </v>
      </c>
    </row>
    <row r="639" spans="28:40" x14ac:dyDescent="0.2">
      <c r="AB639" s="103" t="e">
        <f>T639-HLOOKUP(V639,Minimas!$C$3:$CD$12,2,FALSE)</f>
        <v>#N/A</v>
      </c>
      <c r="AC639" s="103" t="e">
        <f>T639-HLOOKUP(V639,Minimas!$C$3:$CD$12,3,FALSE)</f>
        <v>#N/A</v>
      </c>
      <c r="AD639" s="103" t="e">
        <f>T639-HLOOKUP(V639,Minimas!$C$3:$CD$12,4,FALSE)</f>
        <v>#N/A</v>
      </c>
      <c r="AE639" s="103" t="e">
        <f>T639-HLOOKUP(V639,Minimas!$C$3:$CD$12,5,FALSE)</f>
        <v>#N/A</v>
      </c>
      <c r="AF639" s="103" t="e">
        <f>T639-HLOOKUP(V639,Minimas!$C$3:$CD$12,6,FALSE)</f>
        <v>#N/A</v>
      </c>
      <c r="AG639" s="103" t="e">
        <f>T639-HLOOKUP(V639,Minimas!$C$3:$CD$12,7,FALSE)</f>
        <v>#N/A</v>
      </c>
      <c r="AH639" s="103" t="e">
        <f>T639-HLOOKUP(V639,Minimas!$C$3:$CD$12,8,FALSE)</f>
        <v>#N/A</v>
      </c>
      <c r="AI639" s="103" t="e">
        <f>T639-HLOOKUP(V639,Minimas!$C$3:$CD$12,9,FALSE)</f>
        <v>#N/A</v>
      </c>
      <c r="AJ639" s="103" t="e">
        <f>T639-HLOOKUP(V639,Minimas!$C$3:$CD$12,10,FALSE)</f>
        <v>#N/A</v>
      </c>
      <c r="AK639" s="104" t="str">
        <f t="shared" si="101"/>
        <v xml:space="preserve"> </v>
      </c>
      <c r="AL639" s="105"/>
      <c r="AM639" s="105" t="str">
        <f t="shared" si="102"/>
        <v xml:space="preserve"> </v>
      </c>
      <c r="AN639" s="105" t="str">
        <f t="shared" si="103"/>
        <v xml:space="preserve"> </v>
      </c>
    </row>
    <row r="640" spans="28:40" x14ac:dyDescent="0.2">
      <c r="AB640" s="103" t="e">
        <f>T640-HLOOKUP(V640,Minimas!$C$3:$CD$12,2,FALSE)</f>
        <v>#N/A</v>
      </c>
      <c r="AC640" s="103" t="e">
        <f>T640-HLOOKUP(V640,Minimas!$C$3:$CD$12,3,FALSE)</f>
        <v>#N/A</v>
      </c>
      <c r="AD640" s="103" t="e">
        <f>T640-HLOOKUP(V640,Minimas!$C$3:$CD$12,4,FALSE)</f>
        <v>#N/A</v>
      </c>
      <c r="AE640" s="103" t="e">
        <f>T640-HLOOKUP(V640,Minimas!$C$3:$CD$12,5,FALSE)</f>
        <v>#N/A</v>
      </c>
      <c r="AF640" s="103" t="e">
        <f>T640-HLOOKUP(V640,Minimas!$C$3:$CD$12,6,FALSE)</f>
        <v>#N/A</v>
      </c>
      <c r="AG640" s="103" t="e">
        <f>T640-HLOOKUP(V640,Minimas!$C$3:$CD$12,7,FALSE)</f>
        <v>#N/A</v>
      </c>
      <c r="AH640" s="103" t="e">
        <f>T640-HLOOKUP(V640,Minimas!$C$3:$CD$12,8,FALSE)</f>
        <v>#N/A</v>
      </c>
      <c r="AI640" s="103" t="e">
        <f>T640-HLOOKUP(V640,Minimas!$C$3:$CD$12,9,FALSE)</f>
        <v>#N/A</v>
      </c>
      <c r="AJ640" s="103" t="e">
        <f>T640-HLOOKUP(V640,Minimas!$C$3:$CD$12,10,FALSE)</f>
        <v>#N/A</v>
      </c>
      <c r="AK640" s="104" t="str">
        <f t="shared" si="101"/>
        <v xml:space="preserve"> </v>
      </c>
      <c r="AL640" s="105"/>
      <c r="AM640" s="105" t="str">
        <f t="shared" si="102"/>
        <v xml:space="preserve"> </v>
      </c>
      <c r="AN640" s="105" t="str">
        <f t="shared" si="103"/>
        <v xml:space="preserve"> </v>
      </c>
    </row>
    <row r="641" spans="28:40" x14ac:dyDescent="0.2">
      <c r="AB641" s="103" t="e">
        <f>T641-HLOOKUP(V641,Minimas!$C$3:$CD$12,2,FALSE)</f>
        <v>#N/A</v>
      </c>
      <c r="AC641" s="103" t="e">
        <f>T641-HLOOKUP(V641,Minimas!$C$3:$CD$12,3,FALSE)</f>
        <v>#N/A</v>
      </c>
      <c r="AD641" s="103" t="e">
        <f>T641-HLOOKUP(V641,Minimas!$C$3:$CD$12,4,FALSE)</f>
        <v>#N/A</v>
      </c>
      <c r="AE641" s="103" t="e">
        <f>T641-HLOOKUP(V641,Minimas!$C$3:$CD$12,5,FALSE)</f>
        <v>#N/A</v>
      </c>
      <c r="AF641" s="103" t="e">
        <f>T641-HLOOKUP(V641,Minimas!$C$3:$CD$12,6,FALSE)</f>
        <v>#N/A</v>
      </c>
      <c r="AG641" s="103" t="e">
        <f>T641-HLOOKUP(V641,Minimas!$C$3:$CD$12,7,FALSE)</f>
        <v>#N/A</v>
      </c>
      <c r="AH641" s="103" t="e">
        <f>T641-HLOOKUP(V641,Minimas!$C$3:$CD$12,8,FALSE)</f>
        <v>#N/A</v>
      </c>
      <c r="AI641" s="103" t="e">
        <f>T641-HLOOKUP(V641,Minimas!$C$3:$CD$12,9,FALSE)</f>
        <v>#N/A</v>
      </c>
      <c r="AJ641" s="103" t="e">
        <f>T641-HLOOKUP(V641,Minimas!$C$3:$CD$12,10,FALSE)</f>
        <v>#N/A</v>
      </c>
      <c r="AK641" s="104" t="str">
        <f t="shared" si="101"/>
        <v xml:space="preserve"> </v>
      </c>
      <c r="AL641" s="105"/>
      <c r="AM641" s="105" t="str">
        <f t="shared" si="102"/>
        <v xml:space="preserve"> </v>
      </c>
      <c r="AN641" s="105" t="str">
        <f t="shared" si="103"/>
        <v xml:space="preserve"> </v>
      </c>
    </row>
    <row r="642" spans="28:40" x14ac:dyDescent="0.2">
      <c r="AB642" s="103" t="e">
        <f>T642-HLOOKUP(V642,Minimas!$C$3:$CD$12,2,FALSE)</f>
        <v>#N/A</v>
      </c>
      <c r="AC642" s="103" t="e">
        <f>T642-HLOOKUP(V642,Minimas!$C$3:$CD$12,3,FALSE)</f>
        <v>#N/A</v>
      </c>
      <c r="AD642" s="103" t="e">
        <f>T642-HLOOKUP(V642,Minimas!$C$3:$CD$12,4,FALSE)</f>
        <v>#N/A</v>
      </c>
      <c r="AE642" s="103" t="e">
        <f>T642-HLOOKUP(V642,Minimas!$C$3:$CD$12,5,FALSE)</f>
        <v>#N/A</v>
      </c>
      <c r="AF642" s="103" t="e">
        <f>T642-HLOOKUP(V642,Minimas!$C$3:$CD$12,6,FALSE)</f>
        <v>#N/A</v>
      </c>
      <c r="AG642" s="103" t="e">
        <f>T642-HLOOKUP(V642,Minimas!$C$3:$CD$12,7,FALSE)</f>
        <v>#N/A</v>
      </c>
      <c r="AH642" s="103" t="e">
        <f>T642-HLOOKUP(V642,Minimas!$C$3:$CD$12,8,FALSE)</f>
        <v>#N/A</v>
      </c>
      <c r="AI642" s="103" t="e">
        <f>T642-HLOOKUP(V642,Minimas!$C$3:$CD$12,9,FALSE)</f>
        <v>#N/A</v>
      </c>
      <c r="AJ642" s="103" t="e">
        <f>T642-HLOOKUP(V642,Minimas!$C$3:$CD$12,10,FALSE)</f>
        <v>#N/A</v>
      </c>
      <c r="AK642" s="104" t="str">
        <f t="shared" si="101"/>
        <v xml:space="preserve"> </v>
      </c>
      <c r="AL642" s="105"/>
      <c r="AM642" s="105" t="str">
        <f t="shared" si="102"/>
        <v xml:space="preserve"> </v>
      </c>
      <c r="AN642" s="105" t="str">
        <f t="shared" si="103"/>
        <v xml:space="preserve"> </v>
      </c>
    </row>
    <row r="643" spans="28:40" x14ac:dyDescent="0.2">
      <c r="AB643" s="103" t="e">
        <f>T643-HLOOKUP(V643,Minimas!$C$3:$CD$12,2,FALSE)</f>
        <v>#N/A</v>
      </c>
      <c r="AC643" s="103" t="e">
        <f>T643-HLOOKUP(V643,Minimas!$C$3:$CD$12,3,FALSE)</f>
        <v>#N/A</v>
      </c>
      <c r="AD643" s="103" t="e">
        <f>T643-HLOOKUP(V643,Minimas!$C$3:$CD$12,4,FALSE)</f>
        <v>#N/A</v>
      </c>
      <c r="AE643" s="103" t="e">
        <f>T643-HLOOKUP(V643,Minimas!$C$3:$CD$12,5,FALSE)</f>
        <v>#N/A</v>
      </c>
      <c r="AF643" s="103" t="e">
        <f>T643-HLOOKUP(V643,Minimas!$C$3:$CD$12,6,FALSE)</f>
        <v>#N/A</v>
      </c>
      <c r="AG643" s="103" t="e">
        <f>T643-HLOOKUP(V643,Minimas!$C$3:$CD$12,7,FALSE)</f>
        <v>#N/A</v>
      </c>
      <c r="AH643" s="103" t="e">
        <f>T643-HLOOKUP(V643,Minimas!$C$3:$CD$12,8,FALSE)</f>
        <v>#N/A</v>
      </c>
      <c r="AI643" s="103" t="e">
        <f>T643-HLOOKUP(V643,Minimas!$C$3:$CD$12,9,FALSE)</f>
        <v>#N/A</v>
      </c>
      <c r="AJ643" s="103" t="e">
        <f>T643-HLOOKUP(V643,Minimas!$C$3:$CD$12,10,FALSE)</f>
        <v>#N/A</v>
      </c>
      <c r="AK643" s="104" t="str">
        <f t="shared" si="101"/>
        <v xml:space="preserve"> </v>
      </c>
      <c r="AL643" s="105"/>
      <c r="AM643" s="105" t="str">
        <f t="shared" si="102"/>
        <v xml:space="preserve"> </v>
      </c>
      <c r="AN643" s="105" t="str">
        <f t="shared" si="103"/>
        <v xml:space="preserve"> </v>
      </c>
    </row>
    <row r="644" spans="28:40" x14ac:dyDescent="0.2">
      <c r="AB644" s="103" t="e">
        <f>T644-HLOOKUP(V644,Minimas!$C$3:$CD$12,2,FALSE)</f>
        <v>#N/A</v>
      </c>
      <c r="AC644" s="103" t="e">
        <f>T644-HLOOKUP(V644,Minimas!$C$3:$CD$12,3,FALSE)</f>
        <v>#N/A</v>
      </c>
      <c r="AD644" s="103" t="e">
        <f>T644-HLOOKUP(V644,Minimas!$C$3:$CD$12,4,FALSE)</f>
        <v>#N/A</v>
      </c>
      <c r="AE644" s="103" t="e">
        <f>T644-HLOOKUP(V644,Minimas!$C$3:$CD$12,5,FALSE)</f>
        <v>#N/A</v>
      </c>
      <c r="AF644" s="103" t="e">
        <f>T644-HLOOKUP(V644,Minimas!$C$3:$CD$12,6,FALSE)</f>
        <v>#N/A</v>
      </c>
      <c r="AG644" s="103" t="e">
        <f>T644-HLOOKUP(V644,Minimas!$C$3:$CD$12,7,FALSE)</f>
        <v>#N/A</v>
      </c>
      <c r="AH644" s="103" t="e">
        <f>T644-HLOOKUP(V644,Minimas!$C$3:$CD$12,8,FALSE)</f>
        <v>#N/A</v>
      </c>
      <c r="AI644" s="103" t="e">
        <f>T644-HLOOKUP(V644,Minimas!$C$3:$CD$12,9,FALSE)</f>
        <v>#N/A</v>
      </c>
      <c r="AJ644" s="103" t="e">
        <f>T644-HLOOKUP(V644,Minimas!$C$3:$CD$12,10,FALSE)</f>
        <v>#N/A</v>
      </c>
      <c r="AK644" s="104" t="str">
        <f t="shared" si="101"/>
        <v xml:space="preserve"> </v>
      </c>
      <c r="AL644" s="105"/>
      <c r="AM644" s="105" t="str">
        <f t="shared" si="102"/>
        <v xml:space="preserve"> </v>
      </c>
      <c r="AN644" s="105" t="str">
        <f t="shared" si="103"/>
        <v xml:space="preserve"> </v>
      </c>
    </row>
    <row r="645" spans="28:40" x14ac:dyDescent="0.2">
      <c r="AB645" s="103" t="e">
        <f>T645-HLOOKUP(V645,Minimas!$C$3:$CD$12,2,FALSE)</f>
        <v>#N/A</v>
      </c>
      <c r="AC645" s="103" t="e">
        <f>T645-HLOOKUP(V645,Minimas!$C$3:$CD$12,3,FALSE)</f>
        <v>#N/A</v>
      </c>
      <c r="AD645" s="103" t="e">
        <f>T645-HLOOKUP(V645,Minimas!$C$3:$CD$12,4,FALSE)</f>
        <v>#N/A</v>
      </c>
      <c r="AE645" s="103" t="e">
        <f>T645-HLOOKUP(V645,Minimas!$C$3:$CD$12,5,FALSE)</f>
        <v>#N/A</v>
      </c>
      <c r="AF645" s="103" t="e">
        <f>T645-HLOOKUP(V645,Minimas!$C$3:$CD$12,6,FALSE)</f>
        <v>#N/A</v>
      </c>
      <c r="AG645" s="103" t="e">
        <f>T645-HLOOKUP(V645,Minimas!$C$3:$CD$12,7,FALSE)</f>
        <v>#N/A</v>
      </c>
      <c r="AH645" s="103" t="e">
        <f>T645-HLOOKUP(V645,Minimas!$C$3:$CD$12,8,FALSE)</f>
        <v>#N/A</v>
      </c>
      <c r="AI645" s="103" t="e">
        <f>T645-HLOOKUP(V645,Minimas!$C$3:$CD$12,9,FALSE)</f>
        <v>#N/A</v>
      </c>
      <c r="AJ645" s="103" t="e">
        <f>T645-HLOOKUP(V645,Minimas!$C$3:$CD$12,10,FALSE)</f>
        <v>#N/A</v>
      </c>
      <c r="AK645" s="104" t="str">
        <f t="shared" si="101"/>
        <v xml:space="preserve"> </v>
      </c>
      <c r="AL645" s="105"/>
      <c r="AM645" s="105" t="str">
        <f t="shared" si="102"/>
        <v xml:space="preserve"> </v>
      </c>
      <c r="AN645" s="105" t="str">
        <f t="shared" si="103"/>
        <v xml:space="preserve"> </v>
      </c>
    </row>
    <row r="646" spans="28:40" x14ac:dyDescent="0.2">
      <c r="AB646" s="103" t="e">
        <f>T646-HLOOKUP(V646,Minimas!$C$3:$CD$12,2,FALSE)</f>
        <v>#N/A</v>
      </c>
      <c r="AC646" s="103" t="e">
        <f>T646-HLOOKUP(V646,Minimas!$C$3:$CD$12,3,FALSE)</f>
        <v>#N/A</v>
      </c>
      <c r="AD646" s="103" t="e">
        <f>T646-HLOOKUP(V646,Minimas!$C$3:$CD$12,4,FALSE)</f>
        <v>#N/A</v>
      </c>
      <c r="AE646" s="103" t="e">
        <f>T646-HLOOKUP(V646,Minimas!$C$3:$CD$12,5,FALSE)</f>
        <v>#N/A</v>
      </c>
      <c r="AF646" s="103" t="e">
        <f>T646-HLOOKUP(V646,Minimas!$C$3:$CD$12,6,FALSE)</f>
        <v>#N/A</v>
      </c>
      <c r="AG646" s="103" t="e">
        <f>T646-HLOOKUP(V646,Minimas!$C$3:$CD$12,7,FALSE)</f>
        <v>#N/A</v>
      </c>
      <c r="AH646" s="103" t="e">
        <f>T646-HLOOKUP(V646,Minimas!$C$3:$CD$12,8,FALSE)</f>
        <v>#N/A</v>
      </c>
      <c r="AI646" s="103" t="e">
        <f>T646-HLOOKUP(V646,Minimas!$C$3:$CD$12,9,FALSE)</f>
        <v>#N/A</v>
      </c>
      <c r="AJ646" s="103" t="e">
        <f>T646-HLOOKUP(V646,Minimas!$C$3:$CD$12,10,FALSE)</f>
        <v>#N/A</v>
      </c>
      <c r="AK646" s="104" t="str">
        <f t="shared" si="101"/>
        <v xml:space="preserve"> </v>
      </c>
      <c r="AL646" s="105"/>
      <c r="AM646" s="105" t="str">
        <f t="shared" si="102"/>
        <v xml:space="preserve"> </v>
      </c>
      <c r="AN646" s="105" t="str">
        <f t="shared" si="103"/>
        <v xml:space="preserve"> </v>
      </c>
    </row>
    <row r="647" spans="28:40" x14ac:dyDescent="0.2">
      <c r="AB647" s="103" t="e">
        <f>T647-HLOOKUP(V647,Minimas!$C$3:$CD$12,2,FALSE)</f>
        <v>#N/A</v>
      </c>
      <c r="AC647" s="103" t="e">
        <f>T647-HLOOKUP(V647,Minimas!$C$3:$CD$12,3,FALSE)</f>
        <v>#N/A</v>
      </c>
      <c r="AD647" s="103" t="e">
        <f>T647-HLOOKUP(V647,Minimas!$C$3:$CD$12,4,FALSE)</f>
        <v>#N/A</v>
      </c>
      <c r="AE647" s="103" t="e">
        <f>T647-HLOOKUP(V647,Minimas!$C$3:$CD$12,5,FALSE)</f>
        <v>#N/A</v>
      </c>
      <c r="AF647" s="103" t="e">
        <f>T647-HLOOKUP(V647,Minimas!$C$3:$CD$12,6,FALSE)</f>
        <v>#N/A</v>
      </c>
      <c r="AG647" s="103" t="e">
        <f>T647-HLOOKUP(V647,Minimas!$C$3:$CD$12,7,FALSE)</f>
        <v>#N/A</v>
      </c>
      <c r="AH647" s="103" t="e">
        <f>T647-HLOOKUP(V647,Minimas!$C$3:$CD$12,8,FALSE)</f>
        <v>#N/A</v>
      </c>
      <c r="AI647" s="103" t="e">
        <f>T647-HLOOKUP(V647,Minimas!$C$3:$CD$12,9,FALSE)</f>
        <v>#N/A</v>
      </c>
      <c r="AJ647" s="103" t="e">
        <f>T647-HLOOKUP(V647,Minimas!$C$3:$CD$12,10,FALSE)</f>
        <v>#N/A</v>
      </c>
      <c r="AK647" s="104" t="str">
        <f t="shared" si="101"/>
        <v xml:space="preserve"> </v>
      </c>
      <c r="AL647" s="105"/>
      <c r="AM647" s="105" t="str">
        <f t="shared" si="102"/>
        <v xml:space="preserve"> </v>
      </c>
      <c r="AN647" s="105" t="str">
        <f t="shared" si="103"/>
        <v xml:space="preserve"> </v>
      </c>
    </row>
    <row r="648" spans="28:40" x14ac:dyDescent="0.2">
      <c r="AB648" s="103" t="e">
        <f>T648-HLOOKUP(V648,Minimas!$C$3:$CD$12,2,FALSE)</f>
        <v>#N/A</v>
      </c>
      <c r="AC648" s="103" t="e">
        <f>T648-HLOOKUP(V648,Minimas!$C$3:$CD$12,3,FALSE)</f>
        <v>#N/A</v>
      </c>
      <c r="AD648" s="103" t="e">
        <f>T648-HLOOKUP(V648,Minimas!$C$3:$CD$12,4,FALSE)</f>
        <v>#N/A</v>
      </c>
      <c r="AE648" s="103" t="e">
        <f>T648-HLOOKUP(V648,Minimas!$C$3:$CD$12,5,FALSE)</f>
        <v>#N/A</v>
      </c>
      <c r="AF648" s="103" t="e">
        <f>T648-HLOOKUP(V648,Minimas!$C$3:$CD$12,6,FALSE)</f>
        <v>#N/A</v>
      </c>
      <c r="AG648" s="103" t="e">
        <f>T648-HLOOKUP(V648,Minimas!$C$3:$CD$12,7,FALSE)</f>
        <v>#N/A</v>
      </c>
      <c r="AH648" s="103" t="e">
        <f>T648-HLOOKUP(V648,Minimas!$C$3:$CD$12,8,FALSE)</f>
        <v>#N/A</v>
      </c>
      <c r="AI648" s="103" t="e">
        <f>T648-HLOOKUP(V648,Minimas!$C$3:$CD$12,9,FALSE)</f>
        <v>#N/A</v>
      </c>
      <c r="AJ648" s="103" t="e">
        <f>T648-HLOOKUP(V648,Minimas!$C$3:$CD$12,10,FALSE)</f>
        <v>#N/A</v>
      </c>
      <c r="AK648" s="104" t="str">
        <f t="shared" si="101"/>
        <v xml:space="preserve"> </v>
      </c>
      <c r="AL648" s="105"/>
      <c r="AM648" s="105" t="str">
        <f t="shared" si="102"/>
        <v xml:space="preserve"> </v>
      </c>
      <c r="AN648" s="105" t="str">
        <f t="shared" si="103"/>
        <v xml:space="preserve"> </v>
      </c>
    </row>
    <row r="649" spans="28:40" x14ac:dyDescent="0.2">
      <c r="AB649" s="103" t="e">
        <f>T649-HLOOKUP(V649,Minimas!$C$3:$CD$12,2,FALSE)</f>
        <v>#N/A</v>
      </c>
      <c r="AC649" s="103" t="e">
        <f>T649-HLOOKUP(V649,Minimas!$C$3:$CD$12,3,FALSE)</f>
        <v>#N/A</v>
      </c>
      <c r="AD649" s="103" t="e">
        <f>T649-HLOOKUP(V649,Minimas!$C$3:$CD$12,4,FALSE)</f>
        <v>#N/A</v>
      </c>
      <c r="AE649" s="103" t="e">
        <f>T649-HLOOKUP(V649,Minimas!$C$3:$CD$12,5,FALSE)</f>
        <v>#N/A</v>
      </c>
      <c r="AF649" s="103" t="e">
        <f>T649-HLOOKUP(V649,Minimas!$C$3:$CD$12,6,FALSE)</f>
        <v>#N/A</v>
      </c>
      <c r="AG649" s="103" t="e">
        <f>T649-HLOOKUP(V649,Minimas!$C$3:$CD$12,7,FALSE)</f>
        <v>#N/A</v>
      </c>
      <c r="AH649" s="103" t="e">
        <f>T649-HLOOKUP(V649,Minimas!$C$3:$CD$12,8,FALSE)</f>
        <v>#N/A</v>
      </c>
      <c r="AI649" s="103" t="e">
        <f>T649-HLOOKUP(V649,Minimas!$C$3:$CD$12,9,FALSE)</f>
        <v>#N/A</v>
      </c>
      <c r="AJ649" s="103" t="e">
        <f>T649-HLOOKUP(V649,Minimas!$C$3:$CD$12,10,FALSE)</f>
        <v>#N/A</v>
      </c>
      <c r="AK649" s="104" t="str">
        <f t="shared" si="101"/>
        <v xml:space="preserve"> </v>
      </c>
      <c r="AL649" s="105"/>
      <c r="AM649" s="105" t="str">
        <f t="shared" si="102"/>
        <v xml:space="preserve"> </v>
      </c>
      <c r="AN649" s="105" t="str">
        <f t="shared" si="103"/>
        <v xml:space="preserve"> </v>
      </c>
    </row>
    <row r="650" spans="28:40" x14ac:dyDescent="0.2">
      <c r="AB650" s="103" t="e">
        <f>T650-HLOOKUP(V650,Minimas!$C$3:$CD$12,2,FALSE)</f>
        <v>#N/A</v>
      </c>
      <c r="AC650" s="103" t="e">
        <f>T650-HLOOKUP(V650,Minimas!$C$3:$CD$12,3,FALSE)</f>
        <v>#N/A</v>
      </c>
      <c r="AD650" s="103" t="e">
        <f>T650-HLOOKUP(V650,Minimas!$C$3:$CD$12,4,FALSE)</f>
        <v>#N/A</v>
      </c>
      <c r="AE650" s="103" t="e">
        <f>T650-HLOOKUP(V650,Minimas!$C$3:$CD$12,5,FALSE)</f>
        <v>#N/A</v>
      </c>
      <c r="AF650" s="103" t="e">
        <f>T650-HLOOKUP(V650,Minimas!$C$3:$CD$12,6,FALSE)</f>
        <v>#N/A</v>
      </c>
      <c r="AG650" s="103" t="e">
        <f>T650-HLOOKUP(V650,Minimas!$C$3:$CD$12,7,FALSE)</f>
        <v>#N/A</v>
      </c>
      <c r="AH650" s="103" t="e">
        <f>T650-HLOOKUP(V650,Minimas!$C$3:$CD$12,8,FALSE)</f>
        <v>#N/A</v>
      </c>
      <c r="AI650" s="103" t="e">
        <f>T650-HLOOKUP(V650,Minimas!$C$3:$CD$12,9,FALSE)</f>
        <v>#N/A</v>
      </c>
      <c r="AJ650" s="103" t="e">
        <f>T650-HLOOKUP(V650,Minimas!$C$3:$CD$12,10,FALSE)</f>
        <v>#N/A</v>
      </c>
      <c r="AK650" s="104" t="str">
        <f t="shared" si="101"/>
        <v xml:space="preserve"> </v>
      </c>
      <c r="AL650" s="105"/>
      <c r="AM650" s="105" t="str">
        <f t="shared" si="102"/>
        <v xml:space="preserve"> </v>
      </c>
      <c r="AN650" s="105" t="str">
        <f t="shared" si="103"/>
        <v xml:space="preserve"> </v>
      </c>
    </row>
    <row r="651" spans="28:40" x14ac:dyDescent="0.2">
      <c r="AB651" s="103" t="e">
        <f>T651-HLOOKUP(V651,Minimas!$C$3:$CD$12,2,FALSE)</f>
        <v>#N/A</v>
      </c>
      <c r="AC651" s="103" t="e">
        <f>T651-HLOOKUP(V651,Minimas!$C$3:$CD$12,3,FALSE)</f>
        <v>#N/A</v>
      </c>
      <c r="AD651" s="103" t="e">
        <f>T651-HLOOKUP(V651,Minimas!$C$3:$CD$12,4,FALSE)</f>
        <v>#N/A</v>
      </c>
      <c r="AE651" s="103" t="e">
        <f>T651-HLOOKUP(V651,Minimas!$C$3:$CD$12,5,FALSE)</f>
        <v>#N/A</v>
      </c>
      <c r="AF651" s="103" t="e">
        <f>T651-HLOOKUP(V651,Minimas!$C$3:$CD$12,6,FALSE)</f>
        <v>#N/A</v>
      </c>
      <c r="AG651" s="103" t="e">
        <f>T651-HLOOKUP(V651,Minimas!$C$3:$CD$12,7,FALSE)</f>
        <v>#N/A</v>
      </c>
      <c r="AH651" s="103" t="e">
        <f>T651-HLOOKUP(V651,Minimas!$C$3:$CD$12,8,FALSE)</f>
        <v>#N/A</v>
      </c>
      <c r="AI651" s="103" t="e">
        <f>T651-HLOOKUP(V651,Minimas!$C$3:$CD$12,9,FALSE)</f>
        <v>#N/A</v>
      </c>
      <c r="AJ651" s="103" t="e">
        <f>T651-HLOOKUP(V651,Minimas!$C$3:$CD$12,10,FALSE)</f>
        <v>#N/A</v>
      </c>
      <c r="AK651" s="104" t="str">
        <f t="shared" si="101"/>
        <v xml:space="preserve"> </v>
      </c>
      <c r="AL651" s="105"/>
      <c r="AM651" s="105" t="str">
        <f t="shared" si="102"/>
        <v xml:space="preserve"> </v>
      </c>
      <c r="AN651" s="105" t="str">
        <f t="shared" si="103"/>
        <v xml:space="preserve"> </v>
      </c>
    </row>
    <row r="652" spans="28:40" x14ac:dyDescent="0.2">
      <c r="AB652" s="103" t="e">
        <f>T652-HLOOKUP(V652,Minimas!$C$3:$CD$12,2,FALSE)</f>
        <v>#N/A</v>
      </c>
      <c r="AC652" s="103" t="e">
        <f>T652-HLOOKUP(V652,Minimas!$C$3:$CD$12,3,FALSE)</f>
        <v>#N/A</v>
      </c>
      <c r="AD652" s="103" t="e">
        <f>T652-HLOOKUP(V652,Minimas!$C$3:$CD$12,4,FALSE)</f>
        <v>#N/A</v>
      </c>
      <c r="AE652" s="103" t="e">
        <f>T652-HLOOKUP(V652,Minimas!$C$3:$CD$12,5,FALSE)</f>
        <v>#N/A</v>
      </c>
      <c r="AF652" s="103" t="e">
        <f>T652-HLOOKUP(V652,Minimas!$C$3:$CD$12,6,FALSE)</f>
        <v>#N/A</v>
      </c>
      <c r="AG652" s="103" t="e">
        <f>T652-HLOOKUP(V652,Minimas!$C$3:$CD$12,7,FALSE)</f>
        <v>#N/A</v>
      </c>
      <c r="AH652" s="103" t="e">
        <f>T652-HLOOKUP(V652,Minimas!$C$3:$CD$12,8,FALSE)</f>
        <v>#N/A</v>
      </c>
      <c r="AI652" s="103" t="e">
        <f>T652-HLOOKUP(V652,Minimas!$C$3:$CD$12,9,FALSE)</f>
        <v>#N/A</v>
      </c>
      <c r="AJ652" s="103" t="e">
        <f>T652-HLOOKUP(V652,Minimas!$C$3:$CD$12,10,FALSE)</f>
        <v>#N/A</v>
      </c>
      <c r="AK652" s="104" t="str">
        <f t="shared" si="101"/>
        <v xml:space="preserve"> </v>
      </c>
      <c r="AL652" s="105"/>
      <c r="AM652" s="105" t="str">
        <f t="shared" si="102"/>
        <v xml:space="preserve"> </v>
      </c>
      <c r="AN652" s="105" t="str">
        <f t="shared" si="103"/>
        <v xml:space="preserve"> </v>
      </c>
    </row>
    <row r="653" spans="28:40" x14ac:dyDescent="0.2">
      <c r="AB653" s="103" t="e">
        <f>T653-HLOOKUP(V653,Minimas!$C$3:$CD$12,2,FALSE)</f>
        <v>#N/A</v>
      </c>
      <c r="AC653" s="103" t="e">
        <f>T653-HLOOKUP(V653,Minimas!$C$3:$CD$12,3,FALSE)</f>
        <v>#N/A</v>
      </c>
      <c r="AD653" s="103" t="e">
        <f>T653-HLOOKUP(V653,Minimas!$C$3:$CD$12,4,FALSE)</f>
        <v>#N/A</v>
      </c>
      <c r="AE653" s="103" t="e">
        <f>T653-HLOOKUP(V653,Minimas!$C$3:$CD$12,5,FALSE)</f>
        <v>#N/A</v>
      </c>
      <c r="AF653" s="103" t="e">
        <f>T653-HLOOKUP(V653,Minimas!$C$3:$CD$12,6,FALSE)</f>
        <v>#N/A</v>
      </c>
      <c r="AG653" s="103" t="e">
        <f>T653-HLOOKUP(V653,Minimas!$C$3:$CD$12,7,FALSE)</f>
        <v>#N/A</v>
      </c>
      <c r="AH653" s="103" t="e">
        <f>T653-HLOOKUP(V653,Minimas!$C$3:$CD$12,8,FALSE)</f>
        <v>#N/A</v>
      </c>
      <c r="AI653" s="103" t="e">
        <f>T653-HLOOKUP(V653,Minimas!$C$3:$CD$12,9,FALSE)</f>
        <v>#N/A</v>
      </c>
      <c r="AJ653" s="103" t="e">
        <f>T653-HLOOKUP(V653,Minimas!$C$3:$CD$12,10,FALSE)</f>
        <v>#N/A</v>
      </c>
      <c r="AK653" s="104" t="str">
        <f t="shared" si="101"/>
        <v xml:space="preserve"> </v>
      </c>
      <c r="AL653" s="105"/>
      <c r="AM653" s="105" t="str">
        <f t="shared" si="102"/>
        <v xml:space="preserve"> </v>
      </c>
      <c r="AN653" s="105" t="str">
        <f t="shared" si="103"/>
        <v xml:space="preserve"> </v>
      </c>
    </row>
    <row r="654" spans="28:40" x14ac:dyDescent="0.2">
      <c r="AB654" s="103" t="e">
        <f>T654-HLOOKUP(V654,Minimas!$C$3:$CD$12,2,FALSE)</f>
        <v>#N/A</v>
      </c>
      <c r="AC654" s="103" t="e">
        <f>T654-HLOOKUP(V654,Minimas!$C$3:$CD$12,3,FALSE)</f>
        <v>#N/A</v>
      </c>
      <c r="AD654" s="103" t="e">
        <f>T654-HLOOKUP(V654,Minimas!$C$3:$CD$12,4,FALSE)</f>
        <v>#N/A</v>
      </c>
      <c r="AE654" s="103" t="e">
        <f>T654-HLOOKUP(V654,Minimas!$C$3:$CD$12,5,FALSE)</f>
        <v>#N/A</v>
      </c>
      <c r="AF654" s="103" t="e">
        <f>T654-HLOOKUP(V654,Minimas!$C$3:$CD$12,6,FALSE)</f>
        <v>#N/A</v>
      </c>
      <c r="AG654" s="103" t="e">
        <f>T654-HLOOKUP(V654,Minimas!$C$3:$CD$12,7,FALSE)</f>
        <v>#N/A</v>
      </c>
      <c r="AH654" s="103" t="e">
        <f>T654-HLOOKUP(V654,Minimas!$C$3:$CD$12,8,FALSE)</f>
        <v>#N/A</v>
      </c>
      <c r="AI654" s="103" t="e">
        <f>T654-HLOOKUP(V654,Minimas!$C$3:$CD$12,9,FALSE)</f>
        <v>#N/A</v>
      </c>
      <c r="AJ654" s="103" t="e">
        <f>T654-HLOOKUP(V654,Minimas!$C$3:$CD$12,10,FALSE)</f>
        <v>#N/A</v>
      </c>
      <c r="AK654" s="104" t="str">
        <f t="shared" si="101"/>
        <v xml:space="preserve"> </v>
      </c>
      <c r="AL654" s="105"/>
      <c r="AM654" s="105" t="str">
        <f t="shared" si="102"/>
        <v xml:space="preserve"> </v>
      </c>
      <c r="AN654" s="105" t="str">
        <f t="shared" si="103"/>
        <v xml:space="preserve"> </v>
      </c>
    </row>
    <row r="655" spans="28:40" x14ac:dyDescent="0.2">
      <c r="AB655" s="103" t="e">
        <f>T655-HLOOKUP(V655,Minimas!$C$3:$CD$12,2,FALSE)</f>
        <v>#N/A</v>
      </c>
      <c r="AC655" s="103" t="e">
        <f>T655-HLOOKUP(V655,Minimas!$C$3:$CD$12,3,FALSE)</f>
        <v>#N/A</v>
      </c>
      <c r="AD655" s="103" t="e">
        <f>T655-HLOOKUP(V655,Minimas!$C$3:$CD$12,4,FALSE)</f>
        <v>#N/A</v>
      </c>
      <c r="AE655" s="103" t="e">
        <f>T655-HLOOKUP(V655,Minimas!$C$3:$CD$12,5,FALSE)</f>
        <v>#N/A</v>
      </c>
      <c r="AF655" s="103" t="e">
        <f>T655-HLOOKUP(V655,Minimas!$C$3:$CD$12,6,FALSE)</f>
        <v>#N/A</v>
      </c>
      <c r="AG655" s="103" t="e">
        <f>T655-HLOOKUP(V655,Minimas!$C$3:$CD$12,7,FALSE)</f>
        <v>#N/A</v>
      </c>
      <c r="AH655" s="103" t="e">
        <f>T655-HLOOKUP(V655,Minimas!$C$3:$CD$12,8,FALSE)</f>
        <v>#N/A</v>
      </c>
      <c r="AI655" s="103" t="e">
        <f>T655-HLOOKUP(V655,Minimas!$C$3:$CD$12,9,FALSE)</f>
        <v>#N/A</v>
      </c>
      <c r="AJ655" s="103" t="e">
        <f>T655-HLOOKUP(V655,Minimas!$C$3:$CD$12,10,FALSE)</f>
        <v>#N/A</v>
      </c>
      <c r="AK655" s="104" t="str">
        <f t="shared" si="101"/>
        <v xml:space="preserve"> </v>
      </c>
      <c r="AL655" s="105"/>
      <c r="AM655" s="105" t="str">
        <f t="shared" si="102"/>
        <v xml:space="preserve"> </v>
      </c>
      <c r="AN655" s="105" t="str">
        <f t="shared" si="103"/>
        <v xml:space="preserve"> </v>
      </c>
    </row>
    <row r="656" spans="28:40" x14ac:dyDescent="0.2">
      <c r="AB656" s="103" t="e">
        <f>T656-HLOOKUP(V656,Minimas!$C$3:$CD$12,2,FALSE)</f>
        <v>#N/A</v>
      </c>
      <c r="AC656" s="103" t="e">
        <f>T656-HLOOKUP(V656,Minimas!$C$3:$CD$12,3,FALSE)</f>
        <v>#N/A</v>
      </c>
      <c r="AD656" s="103" t="e">
        <f>T656-HLOOKUP(V656,Minimas!$C$3:$CD$12,4,FALSE)</f>
        <v>#N/A</v>
      </c>
      <c r="AE656" s="103" t="e">
        <f>T656-HLOOKUP(V656,Minimas!$C$3:$CD$12,5,FALSE)</f>
        <v>#N/A</v>
      </c>
      <c r="AF656" s="103" t="e">
        <f>T656-HLOOKUP(V656,Minimas!$C$3:$CD$12,6,FALSE)</f>
        <v>#N/A</v>
      </c>
      <c r="AG656" s="103" t="e">
        <f>T656-HLOOKUP(V656,Minimas!$C$3:$CD$12,7,FALSE)</f>
        <v>#N/A</v>
      </c>
      <c r="AH656" s="103" t="e">
        <f>T656-HLOOKUP(V656,Minimas!$C$3:$CD$12,8,FALSE)</f>
        <v>#N/A</v>
      </c>
      <c r="AI656" s="103" t="e">
        <f>T656-HLOOKUP(V656,Minimas!$C$3:$CD$12,9,FALSE)</f>
        <v>#N/A</v>
      </c>
      <c r="AJ656" s="103" t="e">
        <f>T656-HLOOKUP(V656,Minimas!$C$3:$CD$12,10,FALSE)</f>
        <v>#N/A</v>
      </c>
      <c r="AK656" s="104" t="str">
        <f t="shared" si="101"/>
        <v xml:space="preserve"> </v>
      </c>
      <c r="AL656" s="105"/>
      <c r="AM656" s="105" t="str">
        <f t="shared" si="102"/>
        <v xml:space="preserve"> </v>
      </c>
      <c r="AN656" s="105" t="str">
        <f t="shared" si="103"/>
        <v xml:space="preserve"> </v>
      </c>
    </row>
    <row r="657" spans="28:40" x14ac:dyDescent="0.2">
      <c r="AB657" s="103" t="e">
        <f>T657-HLOOKUP(V657,Minimas!$C$3:$CD$12,2,FALSE)</f>
        <v>#N/A</v>
      </c>
      <c r="AC657" s="103" t="e">
        <f>T657-HLOOKUP(V657,Minimas!$C$3:$CD$12,3,FALSE)</f>
        <v>#N/A</v>
      </c>
      <c r="AD657" s="103" t="e">
        <f>T657-HLOOKUP(V657,Minimas!$C$3:$CD$12,4,FALSE)</f>
        <v>#N/A</v>
      </c>
      <c r="AE657" s="103" t="e">
        <f>T657-HLOOKUP(V657,Minimas!$C$3:$CD$12,5,FALSE)</f>
        <v>#N/A</v>
      </c>
      <c r="AF657" s="103" t="e">
        <f>T657-HLOOKUP(V657,Minimas!$C$3:$CD$12,6,FALSE)</f>
        <v>#N/A</v>
      </c>
      <c r="AG657" s="103" t="e">
        <f>T657-HLOOKUP(V657,Minimas!$C$3:$CD$12,7,FALSE)</f>
        <v>#N/A</v>
      </c>
      <c r="AH657" s="103" t="e">
        <f>T657-HLOOKUP(V657,Minimas!$C$3:$CD$12,8,FALSE)</f>
        <v>#N/A</v>
      </c>
      <c r="AI657" s="103" t="e">
        <f>T657-HLOOKUP(V657,Minimas!$C$3:$CD$12,9,FALSE)</f>
        <v>#N/A</v>
      </c>
      <c r="AJ657" s="103" t="e">
        <f>T657-HLOOKUP(V657,Minimas!$C$3:$CD$12,10,FALSE)</f>
        <v>#N/A</v>
      </c>
      <c r="AK657" s="104" t="str">
        <f t="shared" si="101"/>
        <v xml:space="preserve"> </v>
      </c>
      <c r="AL657" s="105"/>
      <c r="AM657" s="105" t="str">
        <f t="shared" si="102"/>
        <v xml:space="preserve"> </v>
      </c>
      <c r="AN657" s="105" t="str">
        <f t="shared" si="103"/>
        <v xml:space="preserve"> </v>
      </c>
    </row>
    <row r="658" spans="28:40" x14ac:dyDescent="0.2">
      <c r="AB658" s="103" t="e">
        <f>T658-HLOOKUP(V658,Minimas!$C$3:$CD$12,2,FALSE)</f>
        <v>#N/A</v>
      </c>
      <c r="AC658" s="103" t="e">
        <f>T658-HLOOKUP(V658,Minimas!$C$3:$CD$12,3,FALSE)</f>
        <v>#N/A</v>
      </c>
      <c r="AD658" s="103" t="e">
        <f>T658-HLOOKUP(V658,Minimas!$C$3:$CD$12,4,FALSE)</f>
        <v>#N/A</v>
      </c>
      <c r="AE658" s="103" t="e">
        <f>T658-HLOOKUP(V658,Minimas!$C$3:$CD$12,5,FALSE)</f>
        <v>#N/A</v>
      </c>
      <c r="AF658" s="103" t="e">
        <f>T658-HLOOKUP(V658,Minimas!$C$3:$CD$12,6,FALSE)</f>
        <v>#N/A</v>
      </c>
      <c r="AG658" s="103" t="e">
        <f>T658-HLOOKUP(V658,Minimas!$C$3:$CD$12,7,FALSE)</f>
        <v>#N/A</v>
      </c>
      <c r="AH658" s="103" t="e">
        <f>T658-HLOOKUP(V658,Minimas!$C$3:$CD$12,8,FALSE)</f>
        <v>#N/A</v>
      </c>
      <c r="AI658" s="103" t="e">
        <f>T658-HLOOKUP(V658,Minimas!$C$3:$CD$12,9,FALSE)</f>
        <v>#N/A</v>
      </c>
      <c r="AJ658" s="103" t="e">
        <f>T658-HLOOKUP(V658,Minimas!$C$3:$CD$12,10,FALSE)</f>
        <v>#N/A</v>
      </c>
      <c r="AK658" s="104" t="str">
        <f t="shared" si="101"/>
        <v xml:space="preserve"> </v>
      </c>
      <c r="AL658" s="105"/>
      <c r="AM658" s="105" t="str">
        <f t="shared" si="102"/>
        <v xml:space="preserve"> </v>
      </c>
      <c r="AN658" s="105" t="str">
        <f t="shared" si="103"/>
        <v xml:space="preserve"> </v>
      </c>
    </row>
    <row r="659" spans="28:40" x14ac:dyDescent="0.2">
      <c r="AB659" s="103" t="e">
        <f>T659-HLOOKUP(V659,Minimas!$C$3:$CD$12,2,FALSE)</f>
        <v>#N/A</v>
      </c>
      <c r="AC659" s="103" t="e">
        <f>T659-HLOOKUP(V659,Minimas!$C$3:$CD$12,3,FALSE)</f>
        <v>#N/A</v>
      </c>
      <c r="AD659" s="103" t="e">
        <f>T659-HLOOKUP(V659,Minimas!$C$3:$CD$12,4,FALSE)</f>
        <v>#N/A</v>
      </c>
      <c r="AE659" s="103" t="e">
        <f>T659-HLOOKUP(V659,Minimas!$C$3:$CD$12,5,FALSE)</f>
        <v>#N/A</v>
      </c>
      <c r="AF659" s="103" t="e">
        <f>T659-HLOOKUP(V659,Minimas!$C$3:$CD$12,6,FALSE)</f>
        <v>#N/A</v>
      </c>
      <c r="AG659" s="103" t="e">
        <f>T659-HLOOKUP(V659,Minimas!$C$3:$CD$12,7,FALSE)</f>
        <v>#N/A</v>
      </c>
      <c r="AH659" s="103" t="e">
        <f>T659-HLOOKUP(V659,Minimas!$C$3:$CD$12,8,FALSE)</f>
        <v>#N/A</v>
      </c>
      <c r="AI659" s="103" t="e">
        <f>T659-HLOOKUP(V659,Minimas!$C$3:$CD$12,9,FALSE)</f>
        <v>#N/A</v>
      </c>
      <c r="AJ659" s="103" t="e">
        <f>T659-HLOOKUP(V659,Minimas!$C$3:$CD$12,10,FALSE)</f>
        <v>#N/A</v>
      </c>
      <c r="AK659" s="104" t="str">
        <f t="shared" si="101"/>
        <v xml:space="preserve"> </v>
      </c>
      <c r="AL659" s="105"/>
      <c r="AM659" s="105" t="str">
        <f t="shared" si="102"/>
        <v xml:space="preserve"> </v>
      </c>
      <c r="AN659" s="105" t="str">
        <f t="shared" si="103"/>
        <v xml:space="preserve"> </v>
      </c>
    </row>
    <row r="660" spans="28:40" x14ac:dyDescent="0.2">
      <c r="AB660" s="103" t="e">
        <f>T660-HLOOKUP(V660,Minimas!$C$3:$CD$12,2,FALSE)</f>
        <v>#N/A</v>
      </c>
      <c r="AC660" s="103" t="e">
        <f>T660-HLOOKUP(V660,Minimas!$C$3:$CD$12,3,FALSE)</f>
        <v>#N/A</v>
      </c>
      <c r="AD660" s="103" t="e">
        <f>T660-HLOOKUP(V660,Minimas!$C$3:$CD$12,4,FALSE)</f>
        <v>#N/A</v>
      </c>
      <c r="AE660" s="103" t="e">
        <f>T660-HLOOKUP(V660,Minimas!$C$3:$CD$12,5,FALSE)</f>
        <v>#N/A</v>
      </c>
      <c r="AF660" s="103" t="e">
        <f>T660-HLOOKUP(V660,Minimas!$C$3:$CD$12,6,FALSE)</f>
        <v>#N/A</v>
      </c>
      <c r="AG660" s="103" t="e">
        <f>T660-HLOOKUP(V660,Minimas!$C$3:$CD$12,7,FALSE)</f>
        <v>#N/A</v>
      </c>
      <c r="AH660" s="103" t="e">
        <f>T660-HLOOKUP(V660,Minimas!$C$3:$CD$12,8,FALSE)</f>
        <v>#N/A</v>
      </c>
      <c r="AI660" s="103" t="e">
        <f>T660-HLOOKUP(V660,Minimas!$C$3:$CD$12,9,FALSE)</f>
        <v>#N/A</v>
      </c>
      <c r="AJ660" s="103" t="e">
        <f>T660-HLOOKUP(V660,Minimas!$C$3:$CD$12,10,FALSE)</f>
        <v>#N/A</v>
      </c>
      <c r="AK660" s="104" t="str">
        <f t="shared" si="101"/>
        <v xml:space="preserve"> </v>
      </c>
      <c r="AL660" s="105"/>
      <c r="AM660" s="105" t="str">
        <f t="shared" si="102"/>
        <v xml:space="preserve"> </v>
      </c>
      <c r="AN660" s="105" t="str">
        <f t="shared" si="103"/>
        <v xml:space="preserve"> </v>
      </c>
    </row>
    <row r="661" spans="28:40" x14ac:dyDescent="0.2">
      <c r="AB661" s="103" t="e">
        <f>T661-HLOOKUP(V661,Minimas!$C$3:$CD$12,2,FALSE)</f>
        <v>#N/A</v>
      </c>
      <c r="AC661" s="103" t="e">
        <f>T661-HLOOKUP(V661,Minimas!$C$3:$CD$12,3,FALSE)</f>
        <v>#N/A</v>
      </c>
      <c r="AD661" s="103" t="e">
        <f>T661-HLOOKUP(V661,Minimas!$C$3:$CD$12,4,FALSE)</f>
        <v>#N/A</v>
      </c>
      <c r="AE661" s="103" t="e">
        <f>T661-HLOOKUP(V661,Minimas!$C$3:$CD$12,5,FALSE)</f>
        <v>#N/A</v>
      </c>
      <c r="AF661" s="103" t="e">
        <f>T661-HLOOKUP(V661,Minimas!$C$3:$CD$12,6,FALSE)</f>
        <v>#N/A</v>
      </c>
      <c r="AG661" s="103" t="e">
        <f>T661-HLOOKUP(V661,Minimas!$C$3:$CD$12,7,FALSE)</f>
        <v>#N/A</v>
      </c>
      <c r="AH661" s="103" t="e">
        <f>T661-HLOOKUP(V661,Minimas!$C$3:$CD$12,8,FALSE)</f>
        <v>#N/A</v>
      </c>
      <c r="AI661" s="103" t="e">
        <f>T661-HLOOKUP(V661,Minimas!$C$3:$CD$12,9,FALSE)</f>
        <v>#N/A</v>
      </c>
      <c r="AJ661" s="103" t="e">
        <f>T661-HLOOKUP(V661,Minimas!$C$3:$CD$12,10,FALSE)</f>
        <v>#N/A</v>
      </c>
      <c r="AK661" s="104" t="str">
        <f t="shared" si="101"/>
        <v xml:space="preserve"> </v>
      </c>
      <c r="AL661" s="105"/>
      <c r="AM661" s="105" t="str">
        <f t="shared" si="102"/>
        <v xml:space="preserve"> </v>
      </c>
      <c r="AN661" s="105" t="str">
        <f t="shared" si="103"/>
        <v xml:space="preserve"> </v>
      </c>
    </row>
    <row r="662" spans="28:40" x14ac:dyDescent="0.2">
      <c r="AB662" s="103" t="e">
        <f>T662-HLOOKUP(V662,Minimas!$C$3:$CD$12,2,FALSE)</f>
        <v>#N/A</v>
      </c>
      <c r="AC662" s="103" t="e">
        <f>T662-HLOOKUP(V662,Minimas!$C$3:$CD$12,3,FALSE)</f>
        <v>#N/A</v>
      </c>
      <c r="AD662" s="103" t="e">
        <f>T662-HLOOKUP(V662,Minimas!$C$3:$CD$12,4,FALSE)</f>
        <v>#N/A</v>
      </c>
      <c r="AE662" s="103" t="e">
        <f>T662-HLOOKUP(V662,Minimas!$C$3:$CD$12,5,FALSE)</f>
        <v>#N/A</v>
      </c>
      <c r="AF662" s="103" t="e">
        <f>T662-HLOOKUP(V662,Minimas!$C$3:$CD$12,6,FALSE)</f>
        <v>#N/A</v>
      </c>
      <c r="AG662" s="103" t="e">
        <f>T662-HLOOKUP(V662,Minimas!$C$3:$CD$12,7,FALSE)</f>
        <v>#N/A</v>
      </c>
      <c r="AH662" s="103" t="e">
        <f>T662-HLOOKUP(V662,Minimas!$C$3:$CD$12,8,FALSE)</f>
        <v>#N/A</v>
      </c>
      <c r="AI662" s="103" t="e">
        <f>T662-HLOOKUP(V662,Minimas!$C$3:$CD$12,9,FALSE)</f>
        <v>#N/A</v>
      </c>
      <c r="AJ662" s="103" t="e">
        <f>T662-HLOOKUP(V662,Minimas!$C$3:$CD$12,10,FALSE)</f>
        <v>#N/A</v>
      </c>
      <c r="AK662" s="104" t="str">
        <f t="shared" si="101"/>
        <v xml:space="preserve"> </v>
      </c>
      <c r="AL662" s="105"/>
      <c r="AM662" s="105" t="str">
        <f t="shared" si="102"/>
        <v xml:space="preserve"> </v>
      </c>
      <c r="AN662" s="105" t="str">
        <f t="shared" si="103"/>
        <v xml:space="preserve"> </v>
      </c>
    </row>
    <row r="663" spans="28:40" x14ac:dyDescent="0.2">
      <c r="AB663" s="103" t="e">
        <f>T663-HLOOKUP(V663,Minimas!$C$3:$CD$12,2,FALSE)</f>
        <v>#N/A</v>
      </c>
      <c r="AC663" s="103" t="e">
        <f>T663-HLOOKUP(V663,Minimas!$C$3:$CD$12,3,FALSE)</f>
        <v>#N/A</v>
      </c>
      <c r="AD663" s="103" t="e">
        <f>T663-HLOOKUP(V663,Minimas!$C$3:$CD$12,4,FALSE)</f>
        <v>#N/A</v>
      </c>
      <c r="AE663" s="103" t="e">
        <f>T663-HLOOKUP(V663,Minimas!$C$3:$CD$12,5,FALSE)</f>
        <v>#N/A</v>
      </c>
      <c r="AF663" s="103" t="e">
        <f>T663-HLOOKUP(V663,Minimas!$C$3:$CD$12,6,FALSE)</f>
        <v>#N/A</v>
      </c>
      <c r="AG663" s="103" t="e">
        <f>T663-HLOOKUP(V663,Minimas!$C$3:$CD$12,7,FALSE)</f>
        <v>#N/A</v>
      </c>
      <c r="AH663" s="103" t="e">
        <f>T663-HLOOKUP(V663,Minimas!$C$3:$CD$12,8,FALSE)</f>
        <v>#N/A</v>
      </c>
      <c r="AI663" s="103" t="e">
        <f>T663-HLOOKUP(V663,Minimas!$C$3:$CD$12,9,FALSE)</f>
        <v>#N/A</v>
      </c>
      <c r="AJ663" s="103" t="e">
        <f>T663-HLOOKUP(V663,Minimas!$C$3:$CD$12,10,FALSE)</f>
        <v>#N/A</v>
      </c>
      <c r="AK663" s="104" t="str">
        <f t="shared" si="101"/>
        <v xml:space="preserve"> </v>
      </c>
      <c r="AL663" s="105"/>
      <c r="AM663" s="105" t="str">
        <f t="shared" si="102"/>
        <v xml:space="preserve"> </v>
      </c>
      <c r="AN663" s="105" t="str">
        <f t="shared" si="103"/>
        <v xml:space="preserve"> </v>
      </c>
    </row>
    <row r="664" spans="28:40" x14ac:dyDescent="0.2">
      <c r="AB664" s="103" t="e">
        <f>T664-HLOOKUP(V664,Minimas!$C$3:$CD$12,2,FALSE)</f>
        <v>#N/A</v>
      </c>
      <c r="AC664" s="103" t="e">
        <f>T664-HLOOKUP(V664,Minimas!$C$3:$CD$12,3,FALSE)</f>
        <v>#N/A</v>
      </c>
      <c r="AD664" s="103" t="e">
        <f>T664-HLOOKUP(V664,Minimas!$C$3:$CD$12,4,FALSE)</f>
        <v>#N/A</v>
      </c>
      <c r="AE664" s="103" t="e">
        <f>T664-HLOOKUP(V664,Minimas!$C$3:$CD$12,5,FALSE)</f>
        <v>#N/A</v>
      </c>
      <c r="AF664" s="103" t="e">
        <f>T664-HLOOKUP(V664,Minimas!$C$3:$CD$12,6,FALSE)</f>
        <v>#N/A</v>
      </c>
      <c r="AG664" s="103" t="e">
        <f>T664-HLOOKUP(V664,Minimas!$C$3:$CD$12,7,FALSE)</f>
        <v>#N/A</v>
      </c>
      <c r="AH664" s="103" t="e">
        <f>T664-HLOOKUP(V664,Minimas!$C$3:$CD$12,8,FALSE)</f>
        <v>#N/A</v>
      </c>
      <c r="AI664" s="103" t="e">
        <f>T664-HLOOKUP(V664,Minimas!$C$3:$CD$12,9,FALSE)</f>
        <v>#N/A</v>
      </c>
      <c r="AJ664" s="103" t="e">
        <f>T664-HLOOKUP(V664,Minimas!$C$3:$CD$12,10,FALSE)</f>
        <v>#N/A</v>
      </c>
      <c r="AK664" s="104" t="str">
        <f t="shared" si="101"/>
        <v xml:space="preserve"> </v>
      </c>
      <c r="AL664" s="105"/>
      <c r="AM664" s="105" t="str">
        <f t="shared" si="102"/>
        <v xml:space="preserve"> </v>
      </c>
      <c r="AN664" s="105" t="str">
        <f t="shared" si="103"/>
        <v xml:space="preserve"> </v>
      </c>
    </row>
    <row r="665" spans="28:40" x14ac:dyDescent="0.2">
      <c r="AB665" s="103" t="e">
        <f>T665-HLOOKUP(V665,Minimas!$C$3:$CD$12,2,FALSE)</f>
        <v>#N/A</v>
      </c>
      <c r="AC665" s="103" t="e">
        <f>T665-HLOOKUP(V665,Minimas!$C$3:$CD$12,3,FALSE)</f>
        <v>#N/A</v>
      </c>
      <c r="AD665" s="103" t="e">
        <f>T665-HLOOKUP(V665,Minimas!$C$3:$CD$12,4,FALSE)</f>
        <v>#N/A</v>
      </c>
      <c r="AE665" s="103" t="e">
        <f>T665-HLOOKUP(V665,Minimas!$C$3:$CD$12,5,FALSE)</f>
        <v>#N/A</v>
      </c>
      <c r="AF665" s="103" t="e">
        <f>T665-HLOOKUP(V665,Minimas!$C$3:$CD$12,6,FALSE)</f>
        <v>#N/A</v>
      </c>
      <c r="AG665" s="103" t="e">
        <f>T665-HLOOKUP(V665,Minimas!$C$3:$CD$12,7,FALSE)</f>
        <v>#N/A</v>
      </c>
      <c r="AH665" s="103" t="e">
        <f>T665-HLOOKUP(V665,Minimas!$C$3:$CD$12,8,FALSE)</f>
        <v>#N/A</v>
      </c>
      <c r="AI665" s="103" t="e">
        <f>T665-HLOOKUP(V665,Minimas!$C$3:$CD$12,9,FALSE)</f>
        <v>#N/A</v>
      </c>
      <c r="AJ665" s="103" t="e">
        <f>T665-HLOOKUP(V665,Minimas!$C$3:$CD$12,10,FALSE)</f>
        <v>#N/A</v>
      </c>
      <c r="AK665" s="104" t="str">
        <f t="shared" si="101"/>
        <v xml:space="preserve"> </v>
      </c>
      <c r="AL665" s="105"/>
      <c r="AM665" s="105" t="str">
        <f t="shared" si="102"/>
        <v xml:space="preserve"> </v>
      </c>
      <c r="AN665" s="105" t="str">
        <f t="shared" si="103"/>
        <v xml:space="preserve"> </v>
      </c>
    </row>
    <row r="666" spans="28:40" x14ac:dyDescent="0.2">
      <c r="AB666" s="103" t="e">
        <f>T666-HLOOKUP(V666,Minimas!$C$3:$CD$12,2,FALSE)</f>
        <v>#N/A</v>
      </c>
      <c r="AC666" s="103" t="e">
        <f>T666-HLOOKUP(V666,Minimas!$C$3:$CD$12,3,FALSE)</f>
        <v>#N/A</v>
      </c>
      <c r="AD666" s="103" t="e">
        <f>T666-HLOOKUP(V666,Minimas!$C$3:$CD$12,4,FALSE)</f>
        <v>#N/A</v>
      </c>
      <c r="AE666" s="103" t="e">
        <f>T666-HLOOKUP(V666,Minimas!$C$3:$CD$12,5,FALSE)</f>
        <v>#N/A</v>
      </c>
      <c r="AF666" s="103" t="e">
        <f>T666-HLOOKUP(V666,Minimas!$C$3:$CD$12,6,FALSE)</f>
        <v>#N/A</v>
      </c>
      <c r="AG666" s="103" t="e">
        <f>T666-HLOOKUP(V666,Minimas!$C$3:$CD$12,7,FALSE)</f>
        <v>#N/A</v>
      </c>
      <c r="AH666" s="103" t="e">
        <f>T666-HLOOKUP(V666,Minimas!$C$3:$CD$12,8,FALSE)</f>
        <v>#N/A</v>
      </c>
      <c r="AI666" s="103" t="e">
        <f>T666-HLOOKUP(V666,Minimas!$C$3:$CD$12,9,FALSE)</f>
        <v>#N/A</v>
      </c>
      <c r="AJ666" s="103" t="e">
        <f>T666-HLOOKUP(V666,Minimas!$C$3:$CD$12,10,FALSE)</f>
        <v>#N/A</v>
      </c>
      <c r="AK666" s="104" t="str">
        <f t="shared" si="101"/>
        <v xml:space="preserve"> </v>
      </c>
      <c r="AL666" s="105"/>
      <c r="AM666" s="105" t="str">
        <f t="shared" si="102"/>
        <v xml:space="preserve"> </v>
      </c>
      <c r="AN666" s="105" t="str">
        <f t="shared" si="103"/>
        <v xml:space="preserve"> </v>
      </c>
    </row>
    <row r="667" spans="28:40" x14ac:dyDescent="0.2">
      <c r="AB667" s="103" t="e">
        <f>T667-HLOOKUP(V667,Minimas!$C$3:$CD$12,2,FALSE)</f>
        <v>#N/A</v>
      </c>
      <c r="AC667" s="103" t="e">
        <f>T667-HLOOKUP(V667,Minimas!$C$3:$CD$12,3,FALSE)</f>
        <v>#N/A</v>
      </c>
      <c r="AD667" s="103" t="e">
        <f>T667-HLOOKUP(V667,Minimas!$C$3:$CD$12,4,FALSE)</f>
        <v>#N/A</v>
      </c>
      <c r="AE667" s="103" t="e">
        <f>T667-HLOOKUP(V667,Minimas!$C$3:$CD$12,5,FALSE)</f>
        <v>#N/A</v>
      </c>
      <c r="AF667" s="103" t="e">
        <f>T667-HLOOKUP(V667,Minimas!$C$3:$CD$12,6,FALSE)</f>
        <v>#N/A</v>
      </c>
      <c r="AG667" s="103" t="e">
        <f>T667-HLOOKUP(V667,Minimas!$C$3:$CD$12,7,FALSE)</f>
        <v>#N/A</v>
      </c>
      <c r="AH667" s="103" t="e">
        <f>T667-HLOOKUP(V667,Minimas!$C$3:$CD$12,8,FALSE)</f>
        <v>#N/A</v>
      </c>
      <c r="AI667" s="103" t="e">
        <f>T667-HLOOKUP(V667,Minimas!$C$3:$CD$12,9,FALSE)</f>
        <v>#N/A</v>
      </c>
      <c r="AJ667" s="103" t="e">
        <f>T667-HLOOKUP(V667,Minimas!$C$3:$CD$12,10,FALSE)</f>
        <v>#N/A</v>
      </c>
      <c r="AK667" s="104" t="str">
        <f t="shared" si="101"/>
        <v xml:space="preserve"> </v>
      </c>
      <c r="AL667" s="105"/>
      <c r="AM667" s="105" t="str">
        <f t="shared" si="102"/>
        <v xml:space="preserve"> </v>
      </c>
      <c r="AN667" s="105" t="str">
        <f t="shared" si="103"/>
        <v xml:space="preserve"> </v>
      </c>
    </row>
    <row r="668" spans="28:40" x14ac:dyDescent="0.2">
      <c r="AB668" s="103" t="e">
        <f>T668-HLOOKUP(V668,Minimas!$C$3:$CD$12,2,FALSE)</f>
        <v>#N/A</v>
      </c>
      <c r="AC668" s="103" t="e">
        <f>T668-HLOOKUP(V668,Minimas!$C$3:$CD$12,3,FALSE)</f>
        <v>#N/A</v>
      </c>
      <c r="AD668" s="103" t="e">
        <f>T668-HLOOKUP(V668,Minimas!$C$3:$CD$12,4,FALSE)</f>
        <v>#N/A</v>
      </c>
      <c r="AE668" s="103" t="e">
        <f>T668-HLOOKUP(V668,Minimas!$C$3:$CD$12,5,FALSE)</f>
        <v>#N/A</v>
      </c>
      <c r="AF668" s="103" t="e">
        <f>T668-HLOOKUP(V668,Minimas!$C$3:$CD$12,6,FALSE)</f>
        <v>#N/A</v>
      </c>
      <c r="AG668" s="103" t="e">
        <f>T668-HLOOKUP(V668,Minimas!$C$3:$CD$12,7,FALSE)</f>
        <v>#N/A</v>
      </c>
      <c r="AH668" s="103" t="e">
        <f>T668-HLOOKUP(V668,Minimas!$C$3:$CD$12,8,FALSE)</f>
        <v>#N/A</v>
      </c>
      <c r="AI668" s="103" t="e">
        <f>T668-HLOOKUP(V668,Minimas!$C$3:$CD$12,9,FALSE)</f>
        <v>#N/A</v>
      </c>
      <c r="AJ668" s="103" t="e">
        <f>T668-HLOOKUP(V668,Minimas!$C$3:$CD$12,10,FALSE)</f>
        <v>#N/A</v>
      </c>
      <c r="AK668" s="104" t="str">
        <f t="shared" si="101"/>
        <v xml:space="preserve"> </v>
      </c>
      <c r="AL668" s="105"/>
      <c r="AM668" s="105" t="str">
        <f t="shared" si="102"/>
        <v xml:space="preserve"> </v>
      </c>
      <c r="AN668" s="105" t="str">
        <f t="shared" si="103"/>
        <v xml:space="preserve"> </v>
      </c>
    </row>
    <row r="669" spans="28:40" x14ac:dyDescent="0.2">
      <c r="AB669" s="103" t="e">
        <f>T669-HLOOKUP(V669,Minimas!$C$3:$CD$12,2,FALSE)</f>
        <v>#N/A</v>
      </c>
      <c r="AC669" s="103" t="e">
        <f>T669-HLOOKUP(V669,Minimas!$C$3:$CD$12,3,FALSE)</f>
        <v>#N/A</v>
      </c>
      <c r="AD669" s="103" t="e">
        <f>T669-HLOOKUP(V669,Minimas!$C$3:$CD$12,4,FALSE)</f>
        <v>#N/A</v>
      </c>
      <c r="AE669" s="103" t="e">
        <f>T669-HLOOKUP(V669,Minimas!$C$3:$CD$12,5,FALSE)</f>
        <v>#N/A</v>
      </c>
      <c r="AF669" s="103" t="e">
        <f>T669-HLOOKUP(V669,Minimas!$C$3:$CD$12,6,FALSE)</f>
        <v>#N/A</v>
      </c>
      <c r="AG669" s="103" t="e">
        <f>T669-HLOOKUP(V669,Minimas!$C$3:$CD$12,7,FALSE)</f>
        <v>#N/A</v>
      </c>
      <c r="AH669" s="103" t="e">
        <f>T669-HLOOKUP(V669,Minimas!$C$3:$CD$12,8,FALSE)</f>
        <v>#N/A</v>
      </c>
      <c r="AI669" s="103" t="e">
        <f>T669-HLOOKUP(V669,Minimas!$C$3:$CD$12,9,FALSE)</f>
        <v>#N/A</v>
      </c>
      <c r="AJ669" s="103" t="e">
        <f>T669-HLOOKUP(V669,Minimas!$C$3:$CD$12,10,FALSE)</f>
        <v>#N/A</v>
      </c>
      <c r="AK669" s="104" t="str">
        <f t="shared" si="101"/>
        <v xml:space="preserve"> </v>
      </c>
      <c r="AL669" s="105"/>
      <c r="AM669" s="105" t="str">
        <f t="shared" si="102"/>
        <v xml:space="preserve"> </v>
      </c>
      <c r="AN669" s="105" t="str">
        <f t="shared" si="103"/>
        <v xml:space="preserve"> </v>
      </c>
    </row>
    <row r="670" spans="28:40" x14ac:dyDescent="0.2">
      <c r="AB670" s="103" t="e">
        <f>T670-HLOOKUP(V670,Minimas!$C$3:$CD$12,2,FALSE)</f>
        <v>#N/A</v>
      </c>
      <c r="AC670" s="103" t="e">
        <f>T670-HLOOKUP(V670,Minimas!$C$3:$CD$12,3,FALSE)</f>
        <v>#N/A</v>
      </c>
      <c r="AD670" s="103" t="e">
        <f>T670-HLOOKUP(V670,Minimas!$C$3:$CD$12,4,FALSE)</f>
        <v>#N/A</v>
      </c>
      <c r="AE670" s="103" t="e">
        <f>T670-HLOOKUP(V670,Minimas!$C$3:$CD$12,5,FALSE)</f>
        <v>#N/A</v>
      </c>
      <c r="AF670" s="103" t="e">
        <f>T670-HLOOKUP(V670,Minimas!$C$3:$CD$12,6,FALSE)</f>
        <v>#N/A</v>
      </c>
      <c r="AG670" s="103" t="e">
        <f>T670-HLOOKUP(V670,Minimas!$C$3:$CD$12,7,FALSE)</f>
        <v>#N/A</v>
      </c>
      <c r="AH670" s="103" t="e">
        <f>T670-HLOOKUP(V670,Minimas!$C$3:$CD$12,8,FALSE)</f>
        <v>#N/A</v>
      </c>
      <c r="AI670" s="103" t="e">
        <f>T670-HLOOKUP(V670,Minimas!$C$3:$CD$12,9,FALSE)</f>
        <v>#N/A</v>
      </c>
      <c r="AJ670" s="103" t="e">
        <f>T670-HLOOKUP(V670,Minimas!$C$3:$CD$12,10,FALSE)</f>
        <v>#N/A</v>
      </c>
      <c r="AK670" s="104" t="str">
        <f t="shared" si="101"/>
        <v xml:space="preserve"> </v>
      </c>
      <c r="AL670" s="105"/>
      <c r="AM670" s="105" t="str">
        <f t="shared" si="102"/>
        <v xml:space="preserve"> </v>
      </c>
      <c r="AN670" s="105" t="str">
        <f t="shared" si="103"/>
        <v xml:space="preserve"> </v>
      </c>
    </row>
    <row r="671" spans="28:40" x14ac:dyDescent="0.2">
      <c r="AB671" s="103" t="e">
        <f>T671-HLOOKUP(V671,Minimas!$C$3:$CD$12,2,FALSE)</f>
        <v>#N/A</v>
      </c>
      <c r="AC671" s="103" t="e">
        <f>T671-HLOOKUP(V671,Minimas!$C$3:$CD$12,3,FALSE)</f>
        <v>#N/A</v>
      </c>
      <c r="AD671" s="103" t="e">
        <f>T671-HLOOKUP(V671,Minimas!$C$3:$CD$12,4,FALSE)</f>
        <v>#N/A</v>
      </c>
      <c r="AE671" s="103" t="e">
        <f>T671-HLOOKUP(V671,Minimas!$C$3:$CD$12,5,FALSE)</f>
        <v>#N/A</v>
      </c>
      <c r="AF671" s="103" t="e">
        <f>T671-HLOOKUP(V671,Minimas!$C$3:$CD$12,6,FALSE)</f>
        <v>#N/A</v>
      </c>
      <c r="AG671" s="103" t="e">
        <f>T671-HLOOKUP(V671,Minimas!$C$3:$CD$12,7,FALSE)</f>
        <v>#N/A</v>
      </c>
      <c r="AH671" s="103" t="e">
        <f>T671-HLOOKUP(V671,Minimas!$C$3:$CD$12,8,FALSE)</f>
        <v>#N/A</v>
      </c>
      <c r="AI671" s="103" t="e">
        <f>T671-HLOOKUP(V671,Minimas!$C$3:$CD$12,9,FALSE)</f>
        <v>#N/A</v>
      </c>
      <c r="AJ671" s="103" t="e">
        <f>T671-HLOOKUP(V671,Minimas!$C$3:$CD$12,10,FALSE)</f>
        <v>#N/A</v>
      </c>
      <c r="AK671" s="104" t="str">
        <f t="shared" si="101"/>
        <v xml:space="preserve"> </v>
      </c>
      <c r="AL671" s="105"/>
      <c r="AM671" s="105" t="str">
        <f t="shared" si="102"/>
        <v xml:space="preserve"> </v>
      </c>
      <c r="AN671" s="105" t="str">
        <f t="shared" si="103"/>
        <v xml:space="preserve"> </v>
      </c>
    </row>
    <row r="672" spans="28:40" x14ac:dyDescent="0.2">
      <c r="AB672" s="103" t="e">
        <f>T672-HLOOKUP(V672,Minimas!$C$3:$CD$12,2,FALSE)</f>
        <v>#N/A</v>
      </c>
      <c r="AC672" s="103" t="e">
        <f>T672-HLOOKUP(V672,Minimas!$C$3:$CD$12,3,FALSE)</f>
        <v>#N/A</v>
      </c>
      <c r="AD672" s="103" t="e">
        <f>T672-HLOOKUP(V672,Minimas!$C$3:$CD$12,4,FALSE)</f>
        <v>#N/A</v>
      </c>
      <c r="AE672" s="103" t="e">
        <f>T672-HLOOKUP(V672,Minimas!$C$3:$CD$12,5,FALSE)</f>
        <v>#N/A</v>
      </c>
      <c r="AF672" s="103" t="e">
        <f>T672-HLOOKUP(V672,Minimas!$C$3:$CD$12,6,FALSE)</f>
        <v>#N/A</v>
      </c>
      <c r="AG672" s="103" t="e">
        <f>T672-HLOOKUP(V672,Minimas!$C$3:$CD$12,7,FALSE)</f>
        <v>#N/A</v>
      </c>
      <c r="AH672" s="103" t="e">
        <f>T672-HLOOKUP(V672,Minimas!$C$3:$CD$12,8,FALSE)</f>
        <v>#N/A</v>
      </c>
      <c r="AI672" s="103" t="e">
        <f>T672-HLOOKUP(V672,Minimas!$C$3:$CD$12,9,FALSE)</f>
        <v>#N/A</v>
      </c>
      <c r="AJ672" s="103" t="e">
        <f>T672-HLOOKUP(V672,Minimas!$C$3:$CD$12,10,FALSE)</f>
        <v>#N/A</v>
      </c>
      <c r="AK672" s="104" t="str">
        <f t="shared" si="101"/>
        <v xml:space="preserve"> </v>
      </c>
      <c r="AL672" s="105"/>
      <c r="AM672" s="105" t="str">
        <f t="shared" si="102"/>
        <v xml:space="preserve"> </v>
      </c>
      <c r="AN672" s="105" t="str">
        <f t="shared" si="103"/>
        <v xml:space="preserve"> </v>
      </c>
    </row>
    <row r="673" spans="28:40" x14ac:dyDescent="0.2">
      <c r="AB673" s="103" t="e">
        <f>T673-HLOOKUP(V673,Minimas!$C$3:$CD$12,2,FALSE)</f>
        <v>#N/A</v>
      </c>
      <c r="AC673" s="103" t="e">
        <f>T673-HLOOKUP(V673,Minimas!$C$3:$CD$12,3,FALSE)</f>
        <v>#N/A</v>
      </c>
      <c r="AD673" s="103" t="e">
        <f>T673-HLOOKUP(V673,Minimas!$C$3:$CD$12,4,FALSE)</f>
        <v>#N/A</v>
      </c>
      <c r="AE673" s="103" t="e">
        <f>T673-HLOOKUP(V673,Minimas!$C$3:$CD$12,5,FALSE)</f>
        <v>#N/A</v>
      </c>
      <c r="AF673" s="103" t="e">
        <f>T673-HLOOKUP(V673,Minimas!$C$3:$CD$12,6,FALSE)</f>
        <v>#N/A</v>
      </c>
      <c r="AG673" s="103" t="e">
        <f>T673-HLOOKUP(V673,Minimas!$C$3:$CD$12,7,FALSE)</f>
        <v>#N/A</v>
      </c>
      <c r="AH673" s="103" t="e">
        <f>T673-HLOOKUP(V673,Minimas!$C$3:$CD$12,8,FALSE)</f>
        <v>#N/A</v>
      </c>
      <c r="AI673" s="103" t="e">
        <f>T673-HLOOKUP(V673,Minimas!$C$3:$CD$12,9,FALSE)</f>
        <v>#N/A</v>
      </c>
      <c r="AJ673" s="103" t="e">
        <f>T673-HLOOKUP(V673,Minimas!$C$3:$CD$12,10,FALSE)</f>
        <v>#N/A</v>
      </c>
      <c r="AK673" s="104" t="str">
        <f t="shared" si="101"/>
        <v xml:space="preserve"> </v>
      </c>
      <c r="AL673" s="105"/>
      <c r="AM673" s="105" t="str">
        <f t="shared" si="102"/>
        <v xml:space="preserve"> </v>
      </c>
      <c r="AN673" s="105" t="str">
        <f t="shared" si="103"/>
        <v xml:space="preserve"> </v>
      </c>
    </row>
    <row r="674" spans="28:40" x14ac:dyDescent="0.2">
      <c r="AB674" s="103" t="e">
        <f>T674-HLOOKUP(V674,Minimas!$C$3:$CD$12,2,FALSE)</f>
        <v>#N/A</v>
      </c>
      <c r="AC674" s="103" t="e">
        <f>T674-HLOOKUP(V674,Minimas!$C$3:$CD$12,3,FALSE)</f>
        <v>#N/A</v>
      </c>
      <c r="AD674" s="103" t="e">
        <f>T674-HLOOKUP(V674,Minimas!$C$3:$CD$12,4,FALSE)</f>
        <v>#N/A</v>
      </c>
      <c r="AE674" s="103" t="e">
        <f>T674-HLOOKUP(V674,Minimas!$C$3:$CD$12,5,FALSE)</f>
        <v>#N/A</v>
      </c>
      <c r="AF674" s="103" t="e">
        <f>T674-HLOOKUP(V674,Minimas!$C$3:$CD$12,6,FALSE)</f>
        <v>#N/A</v>
      </c>
      <c r="AG674" s="103" t="e">
        <f>T674-HLOOKUP(V674,Minimas!$C$3:$CD$12,7,FALSE)</f>
        <v>#N/A</v>
      </c>
      <c r="AH674" s="103" t="e">
        <f>T674-HLOOKUP(V674,Minimas!$C$3:$CD$12,8,FALSE)</f>
        <v>#N/A</v>
      </c>
      <c r="AI674" s="103" t="e">
        <f>T674-HLOOKUP(V674,Minimas!$C$3:$CD$12,9,FALSE)</f>
        <v>#N/A</v>
      </c>
      <c r="AJ674" s="103" t="e">
        <f>T674-HLOOKUP(V674,Minimas!$C$3:$CD$12,10,FALSE)</f>
        <v>#N/A</v>
      </c>
      <c r="AK674" s="104" t="str">
        <f t="shared" si="101"/>
        <v xml:space="preserve"> </v>
      </c>
      <c r="AL674" s="105"/>
      <c r="AM674" s="105" t="str">
        <f t="shared" si="102"/>
        <v xml:space="preserve"> </v>
      </c>
      <c r="AN674" s="105" t="str">
        <f t="shared" si="103"/>
        <v xml:space="preserve"> </v>
      </c>
    </row>
    <row r="675" spans="28:40" x14ac:dyDescent="0.2">
      <c r="AB675" s="103" t="e">
        <f>T675-HLOOKUP(V675,Minimas!$C$3:$CD$12,2,FALSE)</f>
        <v>#N/A</v>
      </c>
      <c r="AC675" s="103" t="e">
        <f>T675-HLOOKUP(V675,Minimas!$C$3:$CD$12,3,FALSE)</f>
        <v>#N/A</v>
      </c>
      <c r="AD675" s="103" t="e">
        <f>T675-HLOOKUP(V675,Minimas!$C$3:$CD$12,4,FALSE)</f>
        <v>#N/A</v>
      </c>
      <c r="AE675" s="103" t="e">
        <f>T675-HLOOKUP(V675,Minimas!$C$3:$CD$12,5,FALSE)</f>
        <v>#N/A</v>
      </c>
      <c r="AF675" s="103" t="e">
        <f>T675-HLOOKUP(V675,Minimas!$C$3:$CD$12,6,FALSE)</f>
        <v>#N/A</v>
      </c>
      <c r="AG675" s="103" t="e">
        <f>T675-HLOOKUP(V675,Minimas!$C$3:$CD$12,7,FALSE)</f>
        <v>#N/A</v>
      </c>
      <c r="AH675" s="103" t="e">
        <f>T675-HLOOKUP(V675,Minimas!$C$3:$CD$12,8,FALSE)</f>
        <v>#N/A</v>
      </c>
      <c r="AI675" s="103" t="e">
        <f>T675-HLOOKUP(V675,Minimas!$C$3:$CD$12,9,FALSE)</f>
        <v>#N/A</v>
      </c>
      <c r="AJ675" s="103" t="e">
        <f>T675-HLOOKUP(V675,Minimas!$C$3:$CD$12,10,FALSE)</f>
        <v>#N/A</v>
      </c>
      <c r="AK675" s="104" t="str">
        <f t="shared" si="101"/>
        <v xml:space="preserve"> </v>
      </c>
      <c r="AL675" s="105"/>
      <c r="AM675" s="105" t="str">
        <f t="shared" si="102"/>
        <v xml:space="preserve"> </v>
      </c>
      <c r="AN675" s="105" t="str">
        <f t="shared" si="103"/>
        <v xml:space="preserve"> </v>
      </c>
    </row>
    <row r="676" spans="28:40" x14ac:dyDescent="0.2">
      <c r="AB676" s="103" t="e">
        <f>T676-HLOOKUP(V676,Minimas!$C$3:$CD$12,2,FALSE)</f>
        <v>#N/A</v>
      </c>
      <c r="AC676" s="103" t="e">
        <f>T676-HLOOKUP(V676,Minimas!$C$3:$CD$12,3,FALSE)</f>
        <v>#N/A</v>
      </c>
      <c r="AD676" s="103" t="e">
        <f>T676-HLOOKUP(V676,Minimas!$C$3:$CD$12,4,FALSE)</f>
        <v>#N/A</v>
      </c>
      <c r="AE676" s="103" t="e">
        <f>T676-HLOOKUP(V676,Minimas!$C$3:$CD$12,5,FALSE)</f>
        <v>#N/A</v>
      </c>
      <c r="AF676" s="103" t="e">
        <f>T676-HLOOKUP(V676,Minimas!$C$3:$CD$12,6,FALSE)</f>
        <v>#N/A</v>
      </c>
      <c r="AG676" s="103" t="e">
        <f>T676-HLOOKUP(V676,Minimas!$C$3:$CD$12,7,FALSE)</f>
        <v>#N/A</v>
      </c>
      <c r="AH676" s="103" t="e">
        <f>T676-HLOOKUP(V676,Minimas!$C$3:$CD$12,8,FALSE)</f>
        <v>#N/A</v>
      </c>
      <c r="AI676" s="103" t="e">
        <f>T676-HLOOKUP(V676,Minimas!$C$3:$CD$12,9,FALSE)</f>
        <v>#N/A</v>
      </c>
      <c r="AJ676" s="103" t="e">
        <f>T676-HLOOKUP(V676,Minimas!$C$3:$CD$12,10,FALSE)</f>
        <v>#N/A</v>
      </c>
      <c r="AK676" s="104" t="str">
        <f t="shared" si="101"/>
        <v xml:space="preserve"> </v>
      </c>
      <c r="AL676" s="105"/>
      <c r="AM676" s="105" t="str">
        <f t="shared" si="102"/>
        <v xml:space="preserve"> </v>
      </c>
      <c r="AN676" s="105" t="str">
        <f t="shared" si="103"/>
        <v xml:space="preserve"> </v>
      </c>
    </row>
    <row r="677" spans="28:40" x14ac:dyDescent="0.2">
      <c r="AB677" s="103" t="e">
        <f>T677-HLOOKUP(V677,Minimas!$C$3:$CD$12,2,FALSE)</f>
        <v>#N/A</v>
      </c>
      <c r="AC677" s="103" t="e">
        <f>T677-HLOOKUP(V677,Minimas!$C$3:$CD$12,3,FALSE)</f>
        <v>#N/A</v>
      </c>
      <c r="AD677" s="103" t="e">
        <f>T677-HLOOKUP(V677,Minimas!$C$3:$CD$12,4,FALSE)</f>
        <v>#N/A</v>
      </c>
      <c r="AE677" s="103" t="e">
        <f>T677-HLOOKUP(V677,Minimas!$C$3:$CD$12,5,FALSE)</f>
        <v>#N/A</v>
      </c>
      <c r="AF677" s="103" t="e">
        <f>T677-HLOOKUP(V677,Minimas!$C$3:$CD$12,6,FALSE)</f>
        <v>#N/A</v>
      </c>
      <c r="AG677" s="103" t="e">
        <f>T677-HLOOKUP(V677,Minimas!$C$3:$CD$12,7,FALSE)</f>
        <v>#N/A</v>
      </c>
      <c r="AH677" s="103" t="e">
        <f>T677-HLOOKUP(V677,Minimas!$C$3:$CD$12,8,FALSE)</f>
        <v>#N/A</v>
      </c>
      <c r="AI677" s="103" t="e">
        <f>T677-HLOOKUP(V677,Minimas!$C$3:$CD$12,9,FALSE)</f>
        <v>#N/A</v>
      </c>
      <c r="AJ677" s="103" t="e">
        <f>T677-HLOOKUP(V677,Minimas!$C$3:$CD$12,10,FALSE)</f>
        <v>#N/A</v>
      </c>
      <c r="AK677" s="104" t="str">
        <f t="shared" si="101"/>
        <v xml:space="preserve"> </v>
      </c>
      <c r="AL677" s="105"/>
      <c r="AM677" s="105" t="str">
        <f t="shared" si="102"/>
        <v xml:space="preserve"> </v>
      </c>
      <c r="AN677" s="105" t="str">
        <f t="shared" si="103"/>
        <v xml:space="preserve"> </v>
      </c>
    </row>
    <row r="678" spans="28:40" x14ac:dyDescent="0.2">
      <c r="AB678" s="103" t="e">
        <f>T678-HLOOKUP(V678,Minimas!$C$3:$CD$12,2,FALSE)</f>
        <v>#N/A</v>
      </c>
      <c r="AC678" s="103" t="e">
        <f>T678-HLOOKUP(V678,Minimas!$C$3:$CD$12,3,FALSE)</f>
        <v>#N/A</v>
      </c>
      <c r="AD678" s="103" t="e">
        <f>T678-HLOOKUP(V678,Minimas!$C$3:$CD$12,4,FALSE)</f>
        <v>#N/A</v>
      </c>
      <c r="AE678" s="103" t="e">
        <f>T678-HLOOKUP(V678,Minimas!$C$3:$CD$12,5,FALSE)</f>
        <v>#N/A</v>
      </c>
      <c r="AF678" s="103" t="e">
        <f>T678-HLOOKUP(V678,Minimas!$C$3:$CD$12,6,FALSE)</f>
        <v>#N/A</v>
      </c>
      <c r="AG678" s="103" t="e">
        <f>T678-HLOOKUP(V678,Minimas!$C$3:$CD$12,7,FALSE)</f>
        <v>#N/A</v>
      </c>
      <c r="AH678" s="103" t="e">
        <f>T678-HLOOKUP(V678,Minimas!$C$3:$CD$12,8,FALSE)</f>
        <v>#N/A</v>
      </c>
      <c r="AI678" s="103" t="e">
        <f>T678-HLOOKUP(V678,Minimas!$C$3:$CD$12,9,FALSE)</f>
        <v>#N/A</v>
      </c>
      <c r="AJ678" s="103" t="e">
        <f>T678-HLOOKUP(V678,Minimas!$C$3:$CD$12,10,FALSE)</f>
        <v>#N/A</v>
      </c>
      <c r="AK678" s="104" t="str">
        <f t="shared" si="101"/>
        <v xml:space="preserve"> </v>
      </c>
      <c r="AL678" s="105"/>
      <c r="AM678" s="105" t="str">
        <f t="shared" si="102"/>
        <v xml:space="preserve"> </v>
      </c>
      <c r="AN678" s="105" t="str">
        <f t="shared" si="103"/>
        <v xml:space="preserve"> </v>
      </c>
    </row>
    <row r="679" spans="28:40" x14ac:dyDescent="0.2">
      <c r="AB679" s="103" t="e">
        <f>T679-HLOOKUP(V679,Minimas!$C$3:$CD$12,2,FALSE)</f>
        <v>#N/A</v>
      </c>
      <c r="AC679" s="103" t="e">
        <f>T679-HLOOKUP(V679,Minimas!$C$3:$CD$12,3,FALSE)</f>
        <v>#N/A</v>
      </c>
      <c r="AD679" s="103" t="e">
        <f>T679-HLOOKUP(V679,Minimas!$C$3:$CD$12,4,FALSE)</f>
        <v>#N/A</v>
      </c>
      <c r="AE679" s="103" t="e">
        <f>T679-HLOOKUP(V679,Minimas!$C$3:$CD$12,5,FALSE)</f>
        <v>#N/A</v>
      </c>
      <c r="AF679" s="103" t="e">
        <f>T679-HLOOKUP(V679,Minimas!$C$3:$CD$12,6,FALSE)</f>
        <v>#N/A</v>
      </c>
      <c r="AG679" s="103" t="e">
        <f>T679-HLOOKUP(V679,Minimas!$C$3:$CD$12,7,FALSE)</f>
        <v>#N/A</v>
      </c>
      <c r="AH679" s="103" t="e">
        <f>T679-HLOOKUP(V679,Minimas!$C$3:$CD$12,8,FALSE)</f>
        <v>#N/A</v>
      </c>
      <c r="AI679" s="103" t="e">
        <f>T679-HLOOKUP(V679,Minimas!$C$3:$CD$12,9,FALSE)</f>
        <v>#N/A</v>
      </c>
      <c r="AJ679" s="103" t="e">
        <f>T679-HLOOKUP(V679,Minimas!$C$3:$CD$12,10,FALSE)</f>
        <v>#N/A</v>
      </c>
      <c r="AK679" s="104" t="str">
        <f t="shared" si="101"/>
        <v xml:space="preserve"> </v>
      </c>
      <c r="AL679" s="105"/>
      <c r="AM679" s="105" t="str">
        <f t="shared" si="102"/>
        <v xml:space="preserve"> </v>
      </c>
      <c r="AN679" s="105" t="str">
        <f t="shared" si="103"/>
        <v xml:space="preserve"> </v>
      </c>
    </row>
    <row r="680" spans="28:40" x14ac:dyDescent="0.2">
      <c r="AB680" s="103" t="e">
        <f>T680-HLOOKUP(V680,Minimas!$C$3:$CD$12,2,FALSE)</f>
        <v>#N/A</v>
      </c>
      <c r="AC680" s="103" t="e">
        <f>T680-HLOOKUP(V680,Minimas!$C$3:$CD$12,3,FALSE)</f>
        <v>#N/A</v>
      </c>
      <c r="AD680" s="103" t="e">
        <f>T680-HLOOKUP(V680,Minimas!$C$3:$CD$12,4,FALSE)</f>
        <v>#N/A</v>
      </c>
      <c r="AE680" s="103" t="e">
        <f>T680-HLOOKUP(V680,Minimas!$C$3:$CD$12,5,FALSE)</f>
        <v>#N/A</v>
      </c>
      <c r="AF680" s="103" t="e">
        <f>T680-HLOOKUP(V680,Minimas!$C$3:$CD$12,6,FALSE)</f>
        <v>#N/A</v>
      </c>
      <c r="AG680" s="103" t="e">
        <f>T680-HLOOKUP(V680,Minimas!$C$3:$CD$12,7,FALSE)</f>
        <v>#N/A</v>
      </c>
      <c r="AH680" s="103" t="e">
        <f>T680-HLOOKUP(V680,Minimas!$C$3:$CD$12,8,FALSE)</f>
        <v>#N/A</v>
      </c>
      <c r="AI680" s="103" t="e">
        <f>T680-HLOOKUP(V680,Minimas!$C$3:$CD$12,9,FALSE)</f>
        <v>#N/A</v>
      </c>
      <c r="AJ680" s="103" t="e">
        <f>T680-HLOOKUP(V680,Minimas!$C$3:$CD$12,10,FALSE)</f>
        <v>#N/A</v>
      </c>
      <c r="AK680" s="104" t="str">
        <f t="shared" si="101"/>
        <v xml:space="preserve"> </v>
      </c>
      <c r="AL680" s="105"/>
      <c r="AM680" s="105" t="str">
        <f t="shared" si="102"/>
        <v xml:space="preserve"> </v>
      </c>
      <c r="AN680" s="105" t="str">
        <f t="shared" si="103"/>
        <v xml:space="preserve"> </v>
      </c>
    </row>
    <row r="681" spans="28:40" x14ac:dyDescent="0.2">
      <c r="AB681" s="103" t="e">
        <f>T681-HLOOKUP(V681,Minimas!$C$3:$CD$12,2,FALSE)</f>
        <v>#N/A</v>
      </c>
      <c r="AC681" s="103" t="e">
        <f>T681-HLOOKUP(V681,Minimas!$C$3:$CD$12,3,FALSE)</f>
        <v>#N/A</v>
      </c>
      <c r="AD681" s="103" t="e">
        <f>T681-HLOOKUP(V681,Minimas!$C$3:$CD$12,4,FALSE)</f>
        <v>#N/A</v>
      </c>
      <c r="AE681" s="103" t="e">
        <f>T681-HLOOKUP(V681,Minimas!$C$3:$CD$12,5,FALSE)</f>
        <v>#N/A</v>
      </c>
      <c r="AF681" s="103" t="e">
        <f>T681-HLOOKUP(V681,Minimas!$C$3:$CD$12,6,FALSE)</f>
        <v>#N/A</v>
      </c>
      <c r="AG681" s="103" t="e">
        <f>T681-HLOOKUP(V681,Minimas!$C$3:$CD$12,7,FALSE)</f>
        <v>#N/A</v>
      </c>
      <c r="AH681" s="103" t="e">
        <f>T681-HLOOKUP(V681,Minimas!$C$3:$CD$12,8,FALSE)</f>
        <v>#N/A</v>
      </c>
      <c r="AI681" s="103" t="e">
        <f>T681-HLOOKUP(V681,Minimas!$C$3:$CD$12,9,FALSE)</f>
        <v>#N/A</v>
      </c>
      <c r="AJ681" s="103" t="e">
        <f>T681-HLOOKUP(V681,Minimas!$C$3:$CD$12,10,FALSE)</f>
        <v>#N/A</v>
      </c>
      <c r="AK681" s="104" t="str">
        <f t="shared" si="101"/>
        <v xml:space="preserve"> </v>
      </c>
      <c r="AL681" s="105"/>
      <c r="AM681" s="105" t="str">
        <f t="shared" si="102"/>
        <v xml:space="preserve"> </v>
      </c>
      <c r="AN681" s="105" t="str">
        <f t="shared" si="103"/>
        <v xml:space="preserve"> </v>
      </c>
    </row>
    <row r="682" spans="28:40" x14ac:dyDescent="0.2">
      <c r="AB682" s="103" t="e">
        <f>T682-HLOOKUP(V682,Minimas!$C$3:$CD$12,2,FALSE)</f>
        <v>#N/A</v>
      </c>
      <c r="AC682" s="103" t="e">
        <f>T682-HLOOKUP(V682,Minimas!$C$3:$CD$12,3,FALSE)</f>
        <v>#N/A</v>
      </c>
      <c r="AD682" s="103" t="e">
        <f>T682-HLOOKUP(V682,Minimas!$C$3:$CD$12,4,FALSE)</f>
        <v>#N/A</v>
      </c>
      <c r="AE682" s="103" t="e">
        <f>T682-HLOOKUP(V682,Minimas!$C$3:$CD$12,5,FALSE)</f>
        <v>#N/A</v>
      </c>
      <c r="AF682" s="103" t="e">
        <f>T682-HLOOKUP(V682,Minimas!$C$3:$CD$12,6,FALSE)</f>
        <v>#N/A</v>
      </c>
      <c r="AG682" s="103" t="e">
        <f>T682-HLOOKUP(V682,Minimas!$C$3:$CD$12,7,FALSE)</f>
        <v>#N/A</v>
      </c>
      <c r="AH682" s="103" t="e">
        <f>T682-HLOOKUP(V682,Minimas!$C$3:$CD$12,8,FALSE)</f>
        <v>#N/A</v>
      </c>
      <c r="AI682" s="103" t="e">
        <f>T682-HLOOKUP(V682,Minimas!$C$3:$CD$12,9,FALSE)</f>
        <v>#N/A</v>
      </c>
      <c r="AJ682" s="103" t="e">
        <f>T682-HLOOKUP(V682,Minimas!$C$3:$CD$12,10,FALSE)</f>
        <v>#N/A</v>
      </c>
      <c r="AK682" s="104" t="str">
        <f t="shared" si="101"/>
        <v xml:space="preserve"> </v>
      </c>
      <c r="AL682" s="105"/>
      <c r="AM682" s="105" t="str">
        <f t="shared" si="102"/>
        <v xml:space="preserve"> </v>
      </c>
      <c r="AN682" s="105" t="str">
        <f t="shared" si="103"/>
        <v xml:space="preserve"> </v>
      </c>
    </row>
    <row r="683" spans="28:40" x14ac:dyDescent="0.2">
      <c r="AB683" s="103" t="e">
        <f>T683-HLOOKUP(V683,Minimas!$C$3:$CD$12,2,FALSE)</f>
        <v>#N/A</v>
      </c>
      <c r="AC683" s="103" t="e">
        <f>T683-HLOOKUP(V683,Minimas!$C$3:$CD$12,3,FALSE)</f>
        <v>#N/A</v>
      </c>
      <c r="AD683" s="103" t="e">
        <f>T683-HLOOKUP(V683,Minimas!$C$3:$CD$12,4,FALSE)</f>
        <v>#N/A</v>
      </c>
      <c r="AE683" s="103" t="e">
        <f>T683-HLOOKUP(V683,Minimas!$C$3:$CD$12,5,FALSE)</f>
        <v>#N/A</v>
      </c>
      <c r="AF683" s="103" t="e">
        <f>T683-HLOOKUP(V683,Minimas!$C$3:$CD$12,6,FALSE)</f>
        <v>#N/A</v>
      </c>
      <c r="AG683" s="103" t="e">
        <f>T683-HLOOKUP(V683,Minimas!$C$3:$CD$12,7,FALSE)</f>
        <v>#N/A</v>
      </c>
      <c r="AH683" s="103" t="e">
        <f>T683-HLOOKUP(V683,Minimas!$C$3:$CD$12,8,FALSE)</f>
        <v>#N/A</v>
      </c>
      <c r="AI683" s="103" t="e">
        <f>T683-HLOOKUP(V683,Minimas!$C$3:$CD$12,9,FALSE)</f>
        <v>#N/A</v>
      </c>
      <c r="AJ683" s="103" t="e">
        <f>T683-HLOOKUP(V683,Minimas!$C$3:$CD$12,10,FALSE)</f>
        <v>#N/A</v>
      </c>
      <c r="AK683" s="104" t="str">
        <f t="shared" si="101"/>
        <v xml:space="preserve"> </v>
      </c>
      <c r="AL683" s="105"/>
      <c r="AM683" s="105" t="str">
        <f t="shared" si="102"/>
        <v xml:space="preserve"> </v>
      </c>
      <c r="AN683" s="105" t="str">
        <f t="shared" si="103"/>
        <v xml:space="preserve"> </v>
      </c>
    </row>
    <row r="684" spans="28:40" x14ac:dyDescent="0.2">
      <c r="AB684" s="103" t="e">
        <f>T684-HLOOKUP(V684,Minimas!$C$3:$CD$12,2,FALSE)</f>
        <v>#N/A</v>
      </c>
      <c r="AC684" s="103" t="e">
        <f>T684-HLOOKUP(V684,Minimas!$C$3:$CD$12,3,FALSE)</f>
        <v>#N/A</v>
      </c>
      <c r="AD684" s="103" t="e">
        <f>T684-HLOOKUP(V684,Minimas!$C$3:$CD$12,4,FALSE)</f>
        <v>#N/A</v>
      </c>
      <c r="AE684" s="103" t="e">
        <f>T684-HLOOKUP(V684,Minimas!$C$3:$CD$12,5,FALSE)</f>
        <v>#N/A</v>
      </c>
      <c r="AF684" s="103" t="e">
        <f>T684-HLOOKUP(V684,Minimas!$C$3:$CD$12,6,FALSE)</f>
        <v>#N/A</v>
      </c>
      <c r="AG684" s="103" t="e">
        <f>T684-HLOOKUP(V684,Minimas!$C$3:$CD$12,7,FALSE)</f>
        <v>#N/A</v>
      </c>
      <c r="AH684" s="103" t="e">
        <f>T684-HLOOKUP(V684,Minimas!$C$3:$CD$12,8,FALSE)</f>
        <v>#N/A</v>
      </c>
      <c r="AI684" s="103" t="e">
        <f>T684-HLOOKUP(V684,Minimas!$C$3:$CD$12,9,FALSE)</f>
        <v>#N/A</v>
      </c>
      <c r="AJ684" s="103" t="e">
        <f>T684-HLOOKUP(V684,Minimas!$C$3:$CD$12,10,FALSE)</f>
        <v>#N/A</v>
      </c>
      <c r="AK684" s="104" t="str">
        <f t="shared" si="101"/>
        <v xml:space="preserve"> </v>
      </c>
      <c r="AL684" s="105"/>
      <c r="AM684" s="105" t="str">
        <f t="shared" si="102"/>
        <v xml:space="preserve"> </v>
      </c>
      <c r="AN684" s="105" t="str">
        <f t="shared" si="103"/>
        <v xml:space="preserve"> </v>
      </c>
    </row>
    <row r="685" spans="28:40" x14ac:dyDescent="0.2">
      <c r="AB685" s="103" t="e">
        <f>T685-HLOOKUP(V685,Minimas!$C$3:$CD$12,2,FALSE)</f>
        <v>#N/A</v>
      </c>
      <c r="AC685" s="103" t="e">
        <f>T685-HLOOKUP(V685,Minimas!$C$3:$CD$12,3,FALSE)</f>
        <v>#N/A</v>
      </c>
      <c r="AD685" s="103" t="e">
        <f>T685-HLOOKUP(V685,Minimas!$C$3:$CD$12,4,FALSE)</f>
        <v>#N/A</v>
      </c>
      <c r="AE685" s="103" t="e">
        <f>T685-HLOOKUP(V685,Minimas!$C$3:$CD$12,5,FALSE)</f>
        <v>#N/A</v>
      </c>
      <c r="AF685" s="103" t="e">
        <f>T685-HLOOKUP(V685,Minimas!$C$3:$CD$12,6,FALSE)</f>
        <v>#N/A</v>
      </c>
      <c r="AG685" s="103" t="e">
        <f>T685-HLOOKUP(V685,Minimas!$C$3:$CD$12,7,FALSE)</f>
        <v>#N/A</v>
      </c>
      <c r="AH685" s="103" t="e">
        <f>T685-HLOOKUP(V685,Minimas!$C$3:$CD$12,8,FALSE)</f>
        <v>#N/A</v>
      </c>
      <c r="AI685" s="103" t="e">
        <f>T685-HLOOKUP(V685,Minimas!$C$3:$CD$12,9,FALSE)</f>
        <v>#N/A</v>
      </c>
      <c r="AJ685" s="103" t="e">
        <f>T685-HLOOKUP(V685,Minimas!$C$3:$CD$12,10,FALSE)</f>
        <v>#N/A</v>
      </c>
      <c r="AK685" s="104" t="str">
        <f t="shared" si="101"/>
        <v xml:space="preserve"> </v>
      </c>
      <c r="AL685" s="105"/>
      <c r="AM685" s="105" t="str">
        <f t="shared" si="102"/>
        <v xml:space="preserve"> </v>
      </c>
      <c r="AN685" s="105" t="str">
        <f t="shared" si="103"/>
        <v xml:space="preserve"> </v>
      </c>
    </row>
    <row r="686" spans="28:40" x14ac:dyDescent="0.2">
      <c r="AB686" s="103" t="e">
        <f>T686-HLOOKUP(V686,Minimas!$C$3:$CD$12,2,FALSE)</f>
        <v>#N/A</v>
      </c>
      <c r="AC686" s="103" t="e">
        <f>T686-HLOOKUP(V686,Minimas!$C$3:$CD$12,3,FALSE)</f>
        <v>#N/A</v>
      </c>
      <c r="AD686" s="103" t="e">
        <f>T686-HLOOKUP(V686,Minimas!$C$3:$CD$12,4,FALSE)</f>
        <v>#N/A</v>
      </c>
      <c r="AE686" s="103" t="e">
        <f>T686-HLOOKUP(V686,Minimas!$C$3:$CD$12,5,FALSE)</f>
        <v>#N/A</v>
      </c>
      <c r="AF686" s="103" t="e">
        <f>T686-HLOOKUP(V686,Minimas!$C$3:$CD$12,6,FALSE)</f>
        <v>#N/A</v>
      </c>
      <c r="AG686" s="103" t="e">
        <f>T686-HLOOKUP(V686,Minimas!$C$3:$CD$12,7,FALSE)</f>
        <v>#N/A</v>
      </c>
      <c r="AH686" s="103" t="e">
        <f>T686-HLOOKUP(V686,Minimas!$C$3:$CD$12,8,FALSE)</f>
        <v>#N/A</v>
      </c>
      <c r="AI686" s="103" t="e">
        <f>T686-HLOOKUP(V686,Minimas!$C$3:$CD$12,9,FALSE)</f>
        <v>#N/A</v>
      </c>
      <c r="AJ686" s="103" t="e">
        <f>T686-HLOOKUP(V686,Minimas!$C$3:$CD$12,10,FALSE)</f>
        <v>#N/A</v>
      </c>
      <c r="AK686" s="104" t="str">
        <f t="shared" si="101"/>
        <v xml:space="preserve"> </v>
      </c>
      <c r="AL686" s="105"/>
      <c r="AM686" s="105" t="str">
        <f t="shared" si="102"/>
        <v xml:space="preserve"> </v>
      </c>
      <c r="AN686" s="105" t="str">
        <f t="shared" si="103"/>
        <v xml:space="preserve"> </v>
      </c>
    </row>
    <row r="687" spans="28:40" x14ac:dyDescent="0.2">
      <c r="AB687" s="103" t="e">
        <f>T687-HLOOKUP(V687,Minimas!$C$3:$CD$12,2,FALSE)</f>
        <v>#N/A</v>
      </c>
      <c r="AC687" s="103" t="e">
        <f>T687-HLOOKUP(V687,Minimas!$C$3:$CD$12,3,FALSE)</f>
        <v>#N/A</v>
      </c>
      <c r="AD687" s="103" t="e">
        <f>T687-HLOOKUP(V687,Minimas!$C$3:$CD$12,4,FALSE)</f>
        <v>#N/A</v>
      </c>
      <c r="AE687" s="103" t="e">
        <f>T687-HLOOKUP(V687,Minimas!$C$3:$CD$12,5,FALSE)</f>
        <v>#N/A</v>
      </c>
      <c r="AF687" s="103" t="e">
        <f>T687-HLOOKUP(V687,Minimas!$C$3:$CD$12,6,FALSE)</f>
        <v>#N/A</v>
      </c>
      <c r="AG687" s="103" t="e">
        <f>T687-HLOOKUP(V687,Minimas!$C$3:$CD$12,7,FALSE)</f>
        <v>#N/A</v>
      </c>
      <c r="AH687" s="103" t="e">
        <f>T687-HLOOKUP(V687,Minimas!$C$3:$CD$12,8,FALSE)</f>
        <v>#N/A</v>
      </c>
      <c r="AI687" s="103" t="e">
        <f>T687-HLOOKUP(V687,Minimas!$C$3:$CD$12,9,FALSE)</f>
        <v>#N/A</v>
      </c>
      <c r="AJ687" s="103" t="e">
        <f>T687-HLOOKUP(V687,Minimas!$C$3:$CD$12,10,FALSE)</f>
        <v>#N/A</v>
      </c>
      <c r="AK687" s="104" t="str">
        <f t="shared" si="101"/>
        <v xml:space="preserve"> </v>
      </c>
      <c r="AL687" s="105"/>
      <c r="AM687" s="105" t="str">
        <f t="shared" si="102"/>
        <v xml:space="preserve"> </v>
      </c>
      <c r="AN687" s="105" t="str">
        <f t="shared" si="103"/>
        <v xml:space="preserve"> </v>
      </c>
    </row>
    <row r="688" spans="28:40" x14ac:dyDescent="0.2">
      <c r="AB688" s="103" t="e">
        <f>T688-HLOOKUP(V688,Minimas!$C$3:$CD$12,2,FALSE)</f>
        <v>#N/A</v>
      </c>
      <c r="AC688" s="103" t="e">
        <f>T688-HLOOKUP(V688,Minimas!$C$3:$CD$12,3,FALSE)</f>
        <v>#N/A</v>
      </c>
      <c r="AD688" s="103" t="e">
        <f>T688-HLOOKUP(V688,Minimas!$C$3:$CD$12,4,FALSE)</f>
        <v>#N/A</v>
      </c>
      <c r="AE688" s="103" t="e">
        <f>T688-HLOOKUP(V688,Minimas!$C$3:$CD$12,5,FALSE)</f>
        <v>#N/A</v>
      </c>
      <c r="AF688" s="103" t="e">
        <f>T688-HLOOKUP(V688,Minimas!$C$3:$CD$12,6,FALSE)</f>
        <v>#N/A</v>
      </c>
      <c r="AG688" s="103" t="e">
        <f>T688-HLOOKUP(V688,Minimas!$C$3:$CD$12,7,FALSE)</f>
        <v>#N/A</v>
      </c>
      <c r="AH688" s="103" t="e">
        <f>T688-HLOOKUP(V688,Minimas!$C$3:$CD$12,8,FALSE)</f>
        <v>#N/A</v>
      </c>
      <c r="AI688" s="103" t="e">
        <f>T688-HLOOKUP(V688,Minimas!$C$3:$CD$12,9,FALSE)</f>
        <v>#N/A</v>
      </c>
      <c r="AJ688" s="103" t="e">
        <f>T688-HLOOKUP(V688,Minimas!$C$3:$CD$12,10,FALSE)</f>
        <v>#N/A</v>
      </c>
      <c r="AK688" s="104" t="str">
        <f t="shared" ref="AK688:AK751" si="104">IF(E688=0," ",IF(AJ688&gt;=0,$AJ$5,IF(AI688&gt;=0,$AI$5,IF(AH688&gt;=0,$AH$5,IF(AG688&gt;=0,$AG$5,IF(AF688&gt;=0,$AF$5,IF(AE688&gt;=0,$AE$5,IF(AD688&gt;=0,$AD$5,IF(AC688&gt;=0,$AC$5,$AB$5)))))))))</f>
        <v xml:space="preserve"> </v>
      </c>
      <c r="AL688" s="105"/>
      <c r="AM688" s="105" t="str">
        <f t="shared" ref="AM688:AM751" si="105">IF(AK688="","",AK688)</f>
        <v xml:space="preserve"> </v>
      </c>
      <c r="AN688" s="105" t="str">
        <f t="shared" ref="AN688:AN751" si="106">IF(E688=0," ",IF(AJ688&gt;=0,AJ688,IF(AI688&gt;=0,AI688,IF(AH688&gt;=0,AH688,IF(AG688&gt;=0,AG688,IF(AF688&gt;=0,AF688,IF(AE688&gt;=0,AE688,IF(AD688&gt;=0,AD688,IF(AC688&gt;=0,AC688,AB688)))))))))</f>
        <v xml:space="preserve"> </v>
      </c>
    </row>
    <row r="689" spans="28:40" x14ac:dyDescent="0.2">
      <c r="AB689" s="103" t="e">
        <f>T689-HLOOKUP(V689,Minimas!$C$3:$CD$12,2,FALSE)</f>
        <v>#N/A</v>
      </c>
      <c r="AC689" s="103" t="e">
        <f>T689-HLOOKUP(V689,Minimas!$C$3:$CD$12,3,FALSE)</f>
        <v>#N/A</v>
      </c>
      <c r="AD689" s="103" t="e">
        <f>T689-HLOOKUP(V689,Minimas!$C$3:$CD$12,4,FALSE)</f>
        <v>#N/A</v>
      </c>
      <c r="AE689" s="103" t="e">
        <f>T689-HLOOKUP(V689,Minimas!$C$3:$CD$12,5,FALSE)</f>
        <v>#N/A</v>
      </c>
      <c r="AF689" s="103" t="e">
        <f>T689-HLOOKUP(V689,Minimas!$C$3:$CD$12,6,FALSE)</f>
        <v>#N/A</v>
      </c>
      <c r="AG689" s="103" t="e">
        <f>T689-HLOOKUP(V689,Minimas!$C$3:$CD$12,7,FALSE)</f>
        <v>#N/A</v>
      </c>
      <c r="AH689" s="103" t="e">
        <f>T689-HLOOKUP(V689,Minimas!$C$3:$CD$12,8,FALSE)</f>
        <v>#N/A</v>
      </c>
      <c r="AI689" s="103" t="e">
        <f>T689-HLOOKUP(V689,Minimas!$C$3:$CD$12,9,FALSE)</f>
        <v>#N/A</v>
      </c>
      <c r="AJ689" s="103" t="e">
        <f>T689-HLOOKUP(V689,Minimas!$C$3:$CD$12,10,FALSE)</f>
        <v>#N/A</v>
      </c>
      <c r="AK689" s="104" t="str">
        <f t="shared" si="104"/>
        <v xml:space="preserve"> </v>
      </c>
      <c r="AL689" s="105"/>
      <c r="AM689" s="105" t="str">
        <f t="shared" si="105"/>
        <v xml:space="preserve"> </v>
      </c>
      <c r="AN689" s="105" t="str">
        <f t="shared" si="106"/>
        <v xml:space="preserve"> </v>
      </c>
    </row>
    <row r="690" spans="28:40" x14ac:dyDescent="0.2">
      <c r="AB690" s="103" t="e">
        <f>T690-HLOOKUP(V690,Minimas!$C$3:$CD$12,2,FALSE)</f>
        <v>#N/A</v>
      </c>
      <c r="AC690" s="103" t="e">
        <f>T690-HLOOKUP(V690,Minimas!$C$3:$CD$12,3,FALSE)</f>
        <v>#N/A</v>
      </c>
      <c r="AD690" s="103" t="e">
        <f>T690-HLOOKUP(V690,Minimas!$C$3:$CD$12,4,FALSE)</f>
        <v>#N/A</v>
      </c>
      <c r="AE690" s="103" t="e">
        <f>T690-HLOOKUP(V690,Minimas!$C$3:$CD$12,5,FALSE)</f>
        <v>#N/A</v>
      </c>
      <c r="AF690" s="103" t="e">
        <f>T690-HLOOKUP(V690,Minimas!$C$3:$CD$12,6,FALSE)</f>
        <v>#N/A</v>
      </c>
      <c r="AG690" s="103" t="e">
        <f>T690-HLOOKUP(V690,Minimas!$C$3:$CD$12,7,FALSE)</f>
        <v>#N/A</v>
      </c>
      <c r="AH690" s="103" t="e">
        <f>T690-HLOOKUP(V690,Minimas!$C$3:$CD$12,8,FALSE)</f>
        <v>#N/A</v>
      </c>
      <c r="AI690" s="103" t="e">
        <f>T690-HLOOKUP(V690,Minimas!$C$3:$CD$12,9,FALSE)</f>
        <v>#N/A</v>
      </c>
      <c r="AJ690" s="103" t="e">
        <f>T690-HLOOKUP(V690,Minimas!$C$3:$CD$12,10,FALSE)</f>
        <v>#N/A</v>
      </c>
      <c r="AK690" s="104" t="str">
        <f t="shared" si="104"/>
        <v xml:space="preserve"> </v>
      </c>
      <c r="AL690" s="105"/>
      <c r="AM690" s="105" t="str">
        <f t="shared" si="105"/>
        <v xml:space="preserve"> </v>
      </c>
      <c r="AN690" s="105" t="str">
        <f t="shared" si="106"/>
        <v xml:space="preserve"> </v>
      </c>
    </row>
    <row r="691" spans="28:40" x14ac:dyDescent="0.2">
      <c r="AB691" s="103" t="e">
        <f>T691-HLOOKUP(V691,Minimas!$C$3:$CD$12,2,FALSE)</f>
        <v>#N/A</v>
      </c>
      <c r="AC691" s="103" t="e">
        <f>T691-HLOOKUP(V691,Minimas!$C$3:$CD$12,3,FALSE)</f>
        <v>#N/A</v>
      </c>
      <c r="AD691" s="103" t="e">
        <f>T691-HLOOKUP(V691,Minimas!$C$3:$CD$12,4,FALSE)</f>
        <v>#N/A</v>
      </c>
      <c r="AE691" s="103" t="e">
        <f>T691-HLOOKUP(V691,Minimas!$C$3:$CD$12,5,FALSE)</f>
        <v>#N/A</v>
      </c>
      <c r="AF691" s="103" t="e">
        <f>T691-HLOOKUP(V691,Minimas!$C$3:$CD$12,6,FALSE)</f>
        <v>#N/A</v>
      </c>
      <c r="AG691" s="103" t="e">
        <f>T691-HLOOKUP(V691,Minimas!$C$3:$CD$12,7,FALSE)</f>
        <v>#N/A</v>
      </c>
      <c r="AH691" s="103" t="e">
        <f>T691-HLOOKUP(V691,Minimas!$C$3:$CD$12,8,FALSE)</f>
        <v>#N/A</v>
      </c>
      <c r="AI691" s="103" t="e">
        <f>T691-HLOOKUP(V691,Minimas!$C$3:$CD$12,9,FALSE)</f>
        <v>#N/A</v>
      </c>
      <c r="AJ691" s="103" t="e">
        <f>T691-HLOOKUP(V691,Minimas!$C$3:$CD$12,10,FALSE)</f>
        <v>#N/A</v>
      </c>
      <c r="AK691" s="104" t="str">
        <f t="shared" si="104"/>
        <v xml:space="preserve"> </v>
      </c>
      <c r="AL691" s="105"/>
      <c r="AM691" s="105" t="str">
        <f t="shared" si="105"/>
        <v xml:space="preserve"> </v>
      </c>
      <c r="AN691" s="105" t="str">
        <f t="shared" si="106"/>
        <v xml:space="preserve"> </v>
      </c>
    </row>
    <row r="692" spans="28:40" x14ac:dyDescent="0.2">
      <c r="AB692" s="103" t="e">
        <f>T692-HLOOKUP(V692,Minimas!$C$3:$CD$12,2,FALSE)</f>
        <v>#N/A</v>
      </c>
      <c r="AC692" s="103" t="e">
        <f>T692-HLOOKUP(V692,Minimas!$C$3:$CD$12,3,FALSE)</f>
        <v>#N/A</v>
      </c>
      <c r="AD692" s="103" t="e">
        <f>T692-HLOOKUP(V692,Minimas!$C$3:$CD$12,4,FALSE)</f>
        <v>#N/A</v>
      </c>
      <c r="AE692" s="103" t="e">
        <f>T692-HLOOKUP(V692,Minimas!$C$3:$CD$12,5,FALSE)</f>
        <v>#N/A</v>
      </c>
      <c r="AF692" s="103" t="e">
        <f>T692-HLOOKUP(V692,Minimas!$C$3:$CD$12,6,FALSE)</f>
        <v>#N/A</v>
      </c>
      <c r="AG692" s="103" t="e">
        <f>T692-HLOOKUP(V692,Minimas!$C$3:$CD$12,7,FALSE)</f>
        <v>#N/A</v>
      </c>
      <c r="AH692" s="103" t="e">
        <f>T692-HLOOKUP(V692,Minimas!$C$3:$CD$12,8,FALSE)</f>
        <v>#N/A</v>
      </c>
      <c r="AI692" s="103" t="e">
        <f>T692-HLOOKUP(V692,Minimas!$C$3:$CD$12,9,FALSE)</f>
        <v>#N/A</v>
      </c>
      <c r="AJ692" s="103" t="e">
        <f>T692-HLOOKUP(V692,Minimas!$C$3:$CD$12,10,FALSE)</f>
        <v>#N/A</v>
      </c>
      <c r="AK692" s="104" t="str">
        <f t="shared" si="104"/>
        <v xml:space="preserve"> </v>
      </c>
      <c r="AL692" s="105"/>
      <c r="AM692" s="105" t="str">
        <f t="shared" si="105"/>
        <v xml:space="preserve"> </v>
      </c>
      <c r="AN692" s="105" t="str">
        <f t="shared" si="106"/>
        <v xml:space="preserve"> </v>
      </c>
    </row>
    <row r="693" spans="28:40" x14ac:dyDescent="0.2">
      <c r="AB693" s="103" t="e">
        <f>T693-HLOOKUP(V693,Minimas!$C$3:$CD$12,2,FALSE)</f>
        <v>#N/A</v>
      </c>
      <c r="AC693" s="103" t="e">
        <f>T693-HLOOKUP(V693,Minimas!$C$3:$CD$12,3,FALSE)</f>
        <v>#N/A</v>
      </c>
      <c r="AD693" s="103" t="e">
        <f>T693-HLOOKUP(V693,Minimas!$C$3:$CD$12,4,FALSE)</f>
        <v>#N/A</v>
      </c>
      <c r="AE693" s="103" t="e">
        <f>T693-HLOOKUP(V693,Minimas!$C$3:$CD$12,5,FALSE)</f>
        <v>#N/A</v>
      </c>
      <c r="AF693" s="103" t="e">
        <f>T693-HLOOKUP(V693,Minimas!$C$3:$CD$12,6,FALSE)</f>
        <v>#N/A</v>
      </c>
      <c r="AG693" s="103" t="e">
        <f>T693-HLOOKUP(V693,Minimas!$C$3:$CD$12,7,FALSE)</f>
        <v>#N/A</v>
      </c>
      <c r="AH693" s="103" t="e">
        <f>T693-HLOOKUP(V693,Minimas!$C$3:$CD$12,8,FALSE)</f>
        <v>#N/A</v>
      </c>
      <c r="AI693" s="103" t="e">
        <f>T693-HLOOKUP(V693,Minimas!$C$3:$CD$12,9,FALSE)</f>
        <v>#N/A</v>
      </c>
      <c r="AJ693" s="103" t="e">
        <f>T693-HLOOKUP(V693,Minimas!$C$3:$CD$12,10,FALSE)</f>
        <v>#N/A</v>
      </c>
      <c r="AK693" s="104" t="str">
        <f t="shared" si="104"/>
        <v xml:space="preserve"> </v>
      </c>
      <c r="AL693" s="105"/>
      <c r="AM693" s="105" t="str">
        <f t="shared" si="105"/>
        <v xml:space="preserve"> </v>
      </c>
      <c r="AN693" s="105" t="str">
        <f t="shared" si="106"/>
        <v xml:space="preserve"> </v>
      </c>
    </row>
    <row r="694" spans="28:40" x14ac:dyDescent="0.2">
      <c r="AB694" s="103" t="e">
        <f>T694-HLOOKUP(V694,Minimas!$C$3:$CD$12,2,FALSE)</f>
        <v>#N/A</v>
      </c>
      <c r="AC694" s="103" t="e">
        <f>T694-HLOOKUP(V694,Minimas!$C$3:$CD$12,3,FALSE)</f>
        <v>#N/A</v>
      </c>
      <c r="AD694" s="103" t="e">
        <f>T694-HLOOKUP(V694,Minimas!$C$3:$CD$12,4,FALSE)</f>
        <v>#N/A</v>
      </c>
      <c r="AE694" s="103" t="e">
        <f>T694-HLOOKUP(V694,Minimas!$C$3:$CD$12,5,FALSE)</f>
        <v>#N/A</v>
      </c>
      <c r="AF694" s="103" t="e">
        <f>T694-HLOOKUP(V694,Minimas!$C$3:$CD$12,6,FALSE)</f>
        <v>#N/A</v>
      </c>
      <c r="AG694" s="103" t="e">
        <f>T694-HLOOKUP(V694,Minimas!$C$3:$CD$12,7,FALSE)</f>
        <v>#N/A</v>
      </c>
      <c r="AH694" s="103" t="e">
        <f>T694-HLOOKUP(V694,Minimas!$C$3:$CD$12,8,FALSE)</f>
        <v>#N/A</v>
      </c>
      <c r="AI694" s="103" t="e">
        <f>T694-HLOOKUP(V694,Minimas!$C$3:$CD$12,9,FALSE)</f>
        <v>#N/A</v>
      </c>
      <c r="AJ694" s="103" t="e">
        <f>T694-HLOOKUP(V694,Minimas!$C$3:$CD$12,10,FALSE)</f>
        <v>#N/A</v>
      </c>
      <c r="AK694" s="104" t="str">
        <f t="shared" si="104"/>
        <v xml:space="preserve"> </v>
      </c>
      <c r="AL694" s="105"/>
      <c r="AM694" s="105" t="str">
        <f t="shared" si="105"/>
        <v xml:space="preserve"> </v>
      </c>
      <c r="AN694" s="105" t="str">
        <f t="shared" si="106"/>
        <v xml:space="preserve"> </v>
      </c>
    </row>
    <row r="695" spans="28:40" x14ac:dyDescent="0.2">
      <c r="AB695" s="103" t="e">
        <f>T695-HLOOKUP(V695,Minimas!$C$3:$CD$12,2,FALSE)</f>
        <v>#N/A</v>
      </c>
      <c r="AC695" s="103" t="e">
        <f>T695-HLOOKUP(V695,Minimas!$C$3:$CD$12,3,FALSE)</f>
        <v>#N/A</v>
      </c>
      <c r="AD695" s="103" t="e">
        <f>T695-HLOOKUP(V695,Minimas!$C$3:$CD$12,4,FALSE)</f>
        <v>#N/A</v>
      </c>
      <c r="AE695" s="103" t="e">
        <f>T695-HLOOKUP(V695,Minimas!$C$3:$CD$12,5,FALSE)</f>
        <v>#N/A</v>
      </c>
      <c r="AF695" s="103" t="e">
        <f>T695-HLOOKUP(V695,Minimas!$C$3:$CD$12,6,FALSE)</f>
        <v>#N/A</v>
      </c>
      <c r="AG695" s="103" t="e">
        <f>T695-HLOOKUP(V695,Minimas!$C$3:$CD$12,7,FALSE)</f>
        <v>#N/A</v>
      </c>
      <c r="AH695" s="103" t="e">
        <f>T695-HLOOKUP(V695,Minimas!$C$3:$CD$12,8,FALSE)</f>
        <v>#N/A</v>
      </c>
      <c r="AI695" s="103" t="e">
        <f>T695-HLOOKUP(V695,Minimas!$C$3:$CD$12,9,FALSE)</f>
        <v>#N/A</v>
      </c>
      <c r="AJ695" s="103" t="e">
        <f>T695-HLOOKUP(V695,Minimas!$C$3:$CD$12,10,FALSE)</f>
        <v>#N/A</v>
      </c>
      <c r="AK695" s="104" t="str">
        <f t="shared" si="104"/>
        <v xml:space="preserve"> </v>
      </c>
      <c r="AL695" s="105"/>
      <c r="AM695" s="105" t="str">
        <f t="shared" si="105"/>
        <v xml:space="preserve"> </v>
      </c>
      <c r="AN695" s="105" t="str">
        <f t="shared" si="106"/>
        <v xml:space="preserve"> </v>
      </c>
    </row>
    <row r="696" spans="28:40" x14ac:dyDescent="0.2">
      <c r="AB696" s="103" t="e">
        <f>T696-HLOOKUP(V696,Minimas!$C$3:$CD$12,2,FALSE)</f>
        <v>#N/A</v>
      </c>
      <c r="AC696" s="103" t="e">
        <f>T696-HLOOKUP(V696,Minimas!$C$3:$CD$12,3,FALSE)</f>
        <v>#N/A</v>
      </c>
      <c r="AD696" s="103" t="e">
        <f>T696-HLOOKUP(V696,Minimas!$C$3:$CD$12,4,FALSE)</f>
        <v>#N/A</v>
      </c>
      <c r="AE696" s="103" t="e">
        <f>T696-HLOOKUP(V696,Minimas!$C$3:$CD$12,5,FALSE)</f>
        <v>#N/A</v>
      </c>
      <c r="AF696" s="103" t="e">
        <f>T696-HLOOKUP(V696,Minimas!$C$3:$CD$12,6,FALSE)</f>
        <v>#N/A</v>
      </c>
      <c r="AG696" s="103" t="e">
        <f>T696-HLOOKUP(V696,Minimas!$C$3:$CD$12,7,FALSE)</f>
        <v>#N/A</v>
      </c>
      <c r="AH696" s="103" t="e">
        <f>T696-HLOOKUP(V696,Minimas!$C$3:$CD$12,8,FALSE)</f>
        <v>#N/A</v>
      </c>
      <c r="AI696" s="103" t="e">
        <f>T696-HLOOKUP(V696,Minimas!$C$3:$CD$12,9,FALSE)</f>
        <v>#N/A</v>
      </c>
      <c r="AJ696" s="103" t="e">
        <f>T696-HLOOKUP(V696,Minimas!$C$3:$CD$12,10,FALSE)</f>
        <v>#N/A</v>
      </c>
      <c r="AK696" s="104" t="str">
        <f t="shared" si="104"/>
        <v xml:space="preserve"> </v>
      </c>
      <c r="AL696" s="105"/>
      <c r="AM696" s="105" t="str">
        <f t="shared" si="105"/>
        <v xml:space="preserve"> </v>
      </c>
      <c r="AN696" s="105" t="str">
        <f t="shared" si="106"/>
        <v xml:space="preserve"> </v>
      </c>
    </row>
    <row r="697" spans="28:40" x14ac:dyDescent="0.2">
      <c r="AB697" s="103" t="e">
        <f>T697-HLOOKUP(V697,Minimas!$C$3:$CD$12,2,FALSE)</f>
        <v>#N/A</v>
      </c>
      <c r="AC697" s="103" t="e">
        <f>T697-HLOOKUP(V697,Minimas!$C$3:$CD$12,3,FALSE)</f>
        <v>#N/A</v>
      </c>
      <c r="AD697" s="103" t="e">
        <f>T697-HLOOKUP(V697,Minimas!$C$3:$CD$12,4,FALSE)</f>
        <v>#N/A</v>
      </c>
      <c r="AE697" s="103" t="e">
        <f>T697-HLOOKUP(V697,Minimas!$C$3:$CD$12,5,FALSE)</f>
        <v>#N/A</v>
      </c>
      <c r="AF697" s="103" t="e">
        <f>T697-HLOOKUP(V697,Minimas!$C$3:$CD$12,6,FALSE)</f>
        <v>#N/A</v>
      </c>
      <c r="AG697" s="103" t="e">
        <f>T697-HLOOKUP(V697,Minimas!$C$3:$CD$12,7,FALSE)</f>
        <v>#N/A</v>
      </c>
      <c r="AH697" s="103" t="e">
        <f>T697-HLOOKUP(V697,Minimas!$C$3:$CD$12,8,FALSE)</f>
        <v>#N/A</v>
      </c>
      <c r="AI697" s="103" t="e">
        <f>T697-HLOOKUP(V697,Minimas!$C$3:$CD$12,9,FALSE)</f>
        <v>#N/A</v>
      </c>
      <c r="AJ697" s="103" t="e">
        <f>T697-HLOOKUP(V697,Minimas!$C$3:$CD$12,10,FALSE)</f>
        <v>#N/A</v>
      </c>
      <c r="AK697" s="104" t="str">
        <f t="shared" si="104"/>
        <v xml:space="preserve"> </v>
      </c>
      <c r="AL697" s="105"/>
      <c r="AM697" s="105" t="str">
        <f t="shared" si="105"/>
        <v xml:space="preserve"> </v>
      </c>
      <c r="AN697" s="105" t="str">
        <f t="shared" si="106"/>
        <v xml:space="preserve"> </v>
      </c>
    </row>
    <row r="698" spans="28:40" x14ac:dyDescent="0.2">
      <c r="AB698" s="103" t="e">
        <f>T698-HLOOKUP(V698,Minimas!$C$3:$CD$12,2,FALSE)</f>
        <v>#N/A</v>
      </c>
      <c r="AC698" s="103" t="e">
        <f>T698-HLOOKUP(V698,Minimas!$C$3:$CD$12,3,FALSE)</f>
        <v>#N/A</v>
      </c>
      <c r="AD698" s="103" t="e">
        <f>T698-HLOOKUP(V698,Minimas!$C$3:$CD$12,4,FALSE)</f>
        <v>#N/A</v>
      </c>
      <c r="AE698" s="103" t="e">
        <f>T698-HLOOKUP(V698,Minimas!$C$3:$CD$12,5,FALSE)</f>
        <v>#N/A</v>
      </c>
      <c r="AF698" s="103" t="e">
        <f>T698-HLOOKUP(V698,Minimas!$C$3:$CD$12,6,FALSE)</f>
        <v>#N/A</v>
      </c>
      <c r="AG698" s="103" t="e">
        <f>T698-HLOOKUP(V698,Minimas!$C$3:$CD$12,7,FALSE)</f>
        <v>#N/A</v>
      </c>
      <c r="AH698" s="103" t="e">
        <f>T698-HLOOKUP(V698,Minimas!$C$3:$CD$12,8,FALSE)</f>
        <v>#N/A</v>
      </c>
      <c r="AI698" s="103" t="e">
        <f>T698-HLOOKUP(V698,Minimas!$C$3:$CD$12,9,FALSE)</f>
        <v>#N/A</v>
      </c>
      <c r="AJ698" s="103" t="e">
        <f>T698-HLOOKUP(V698,Minimas!$C$3:$CD$12,10,FALSE)</f>
        <v>#N/A</v>
      </c>
      <c r="AK698" s="104" t="str">
        <f t="shared" si="104"/>
        <v xml:space="preserve"> </v>
      </c>
      <c r="AL698" s="105"/>
      <c r="AM698" s="105" t="str">
        <f t="shared" si="105"/>
        <v xml:space="preserve"> </v>
      </c>
      <c r="AN698" s="105" t="str">
        <f t="shared" si="106"/>
        <v xml:space="preserve"> </v>
      </c>
    </row>
    <row r="699" spans="28:40" x14ac:dyDescent="0.2">
      <c r="AB699" s="103" t="e">
        <f>T699-HLOOKUP(V699,Minimas!$C$3:$CD$12,2,FALSE)</f>
        <v>#N/A</v>
      </c>
      <c r="AC699" s="103" t="e">
        <f>T699-HLOOKUP(V699,Minimas!$C$3:$CD$12,3,FALSE)</f>
        <v>#N/A</v>
      </c>
      <c r="AD699" s="103" t="e">
        <f>T699-HLOOKUP(V699,Minimas!$C$3:$CD$12,4,FALSE)</f>
        <v>#N/A</v>
      </c>
      <c r="AE699" s="103" t="e">
        <f>T699-HLOOKUP(V699,Minimas!$C$3:$CD$12,5,FALSE)</f>
        <v>#N/A</v>
      </c>
      <c r="AF699" s="103" t="e">
        <f>T699-HLOOKUP(V699,Minimas!$C$3:$CD$12,6,FALSE)</f>
        <v>#N/A</v>
      </c>
      <c r="AG699" s="103" t="e">
        <f>T699-HLOOKUP(V699,Minimas!$C$3:$CD$12,7,FALSE)</f>
        <v>#N/A</v>
      </c>
      <c r="AH699" s="103" t="e">
        <f>T699-HLOOKUP(V699,Minimas!$C$3:$CD$12,8,FALSE)</f>
        <v>#N/A</v>
      </c>
      <c r="AI699" s="103" t="e">
        <f>T699-HLOOKUP(V699,Minimas!$C$3:$CD$12,9,FALSE)</f>
        <v>#N/A</v>
      </c>
      <c r="AJ699" s="103" t="e">
        <f>T699-HLOOKUP(V699,Minimas!$C$3:$CD$12,10,FALSE)</f>
        <v>#N/A</v>
      </c>
      <c r="AK699" s="104" t="str">
        <f t="shared" si="104"/>
        <v xml:space="preserve"> </v>
      </c>
      <c r="AL699" s="105"/>
      <c r="AM699" s="105" t="str">
        <f t="shared" si="105"/>
        <v xml:space="preserve"> </v>
      </c>
      <c r="AN699" s="105" t="str">
        <f t="shared" si="106"/>
        <v xml:space="preserve"> </v>
      </c>
    </row>
    <row r="700" spans="28:40" x14ac:dyDescent="0.2">
      <c r="AB700" s="103" t="e">
        <f>T700-HLOOKUP(V700,Minimas!$C$3:$CD$12,2,FALSE)</f>
        <v>#N/A</v>
      </c>
      <c r="AC700" s="103" t="e">
        <f>T700-HLOOKUP(V700,Minimas!$C$3:$CD$12,3,FALSE)</f>
        <v>#N/A</v>
      </c>
      <c r="AD700" s="103" t="e">
        <f>T700-HLOOKUP(V700,Minimas!$C$3:$CD$12,4,FALSE)</f>
        <v>#N/A</v>
      </c>
      <c r="AE700" s="103" t="e">
        <f>T700-HLOOKUP(V700,Minimas!$C$3:$CD$12,5,FALSE)</f>
        <v>#N/A</v>
      </c>
      <c r="AF700" s="103" t="e">
        <f>T700-HLOOKUP(V700,Minimas!$C$3:$CD$12,6,FALSE)</f>
        <v>#N/A</v>
      </c>
      <c r="AG700" s="103" t="e">
        <f>T700-HLOOKUP(V700,Minimas!$C$3:$CD$12,7,FALSE)</f>
        <v>#N/A</v>
      </c>
      <c r="AH700" s="103" t="e">
        <f>T700-HLOOKUP(V700,Minimas!$C$3:$CD$12,8,FALSE)</f>
        <v>#N/A</v>
      </c>
      <c r="AI700" s="103" t="e">
        <f>T700-HLOOKUP(V700,Minimas!$C$3:$CD$12,9,FALSE)</f>
        <v>#N/A</v>
      </c>
      <c r="AJ700" s="103" t="e">
        <f>T700-HLOOKUP(V700,Minimas!$C$3:$CD$12,10,FALSE)</f>
        <v>#N/A</v>
      </c>
      <c r="AK700" s="104" t="str">
        <f t="shared" si="104"/>
        <v xml:space="preserve"> </v>
      </c>
      <c r="AL700" s="105"/>
      <c r="AM700" s="105" t="str">
        <f t="shared" si="105"/>
        <v xml:space="preserve"> </v>
      </c>
      <c r="AN700" s="105" t="str">
        <f t="shared" si="106"/>
        <v xml:space="preserve"> </v>
      </c>
    </row>
    <row r="701" spans="28:40" x14ac:dyDescent="0.2">
      <c r="AB701" s="103" t="e">
        <f>T701-HLOOKUP(V701,Minimas!$C$3:$CD$12,2,FALSE)</f>
        <v>#N/A</v>
      </c>
      <c r="AC701" s="103" t="e">
        <f>T701-HLOOKUP(V701,Minimas!$C$3:$CD$12,3,FALSE)</f>
        <v>#N/A</v>
      </c>
      <c r="AD701" s="103" t="e">
        <f>T701-HLOOKUP(V701,Minimas!$C$3:$CD$12,4,FALSE)</f>
        <v>#N/A</v>
      </c>
      <c r="AE701" s="103" t="e">
        <f>T701-HLOOKUP(V701,Minimas!$C$3:$CD$12,5,FALSE)</f>
        <v>#N/A</v>
      </c>
      <c r="AF701" s="103" t="e">
        <f>T701-HLOOKUP(V701,Minimas!$C$3:$CD$12,6,FALSE)</f>
        <v>#N/A</v>
      </c>
      <c r="AG701" s="103" t="e">
        <f>T701-HLOOKUP(V701,Minimas!$C$3:$CD$12,7,FALSE)</f>
        <v>#N/A</v>
      </c>
      <c r="AH701" s="103" t="e">
        <f>T701-HLOOKUP(V701,Minimas!$C$3:$CD$12,8,FALSE)</f>
        <v>#N/A</v>
      </c>
      <c r="AI701" s="103" t="e">
        <f>T701-HLOOKUP(V701,Minimas!$C$3:$CD$12,9,FALSE)</f>
        <v>#N/A</v>
      </c>
      <c r="AJ701" s="103" t="e">
        <f>T701-HLOOKUP(V701,Minimas!$C$3:$CD$12,10,FALSE)</f>
        <v>#N/A</v>
      </c>
      <c r="AK701" s="104" t="str">
        <f t="shared" si="104"/>
        <v xml:space="preserve"> </v>
      </c>
      <c r="AL701" s="105"/>
      <c r="AM701" s="105" t="str">
        <f t="shared" si="105"/>
        <v xml:space="preserve"> </v>
      </c>
      <c r="AN701" s="105" t="str">
        <f t="shared" si="106"/>
        <v xml:space="preserve"> </v>
      </c>
    </row>
    <row r="702" spans="28:40" x14ac:dyDescent="0.2">
      <c r="AB702" s="103" t="e">
        <f>T702-HLOOKUP(V702,Minimas!$C$3:$CD$12,2,FALSE)</f>
        <v>#N/A</v>
      </c>
      <c r="AC702" s="103" t="e">
        <f>T702-HLOOKUP(V702,Minimas!$C$3:$CD$12,3,FALSE)</f>
        <v>#N/A</v>
      </c>
      <c r="AD702" s="103" t="e">
        <f>T702-HLOOKUP(V702,Minimas!$C$3:$CD$12,4,FALSE)</f>
        <v>#N/A</v>
      </c>
      <c r="AE702" s="103" t="e">
        <f>T702-HLOOKUP(V702,Minimas!$C$3:$CD$12,5,FALSE)</f>
        <v>#N/A</v>
      </c>
      <c r="AF702" s="103" t="e">
        <f>T702-HLOOKUP(V702,Minimas!$C$3:$CD$12,6,FALSE)</f>
        <v>#N/A</v>
      </c>
      <c r="AG702" s="103" t="e">
        <f>T702-HLOOKUP(V702,Minimas!$C$3:$CD$12,7,FALSE)</f>
        <v>#N/A</v>
      </c>
      <c r="AH702" s="103" t="e">
        <f>T702-HLOOKUP(V702,Minimas!$C$3:$CD$12,8,FALSE)</f>
        <v>#N/A</v>
      </c>
      <c r="AI702" s="103" t="e">
        <f>T702-HLOOKUP(V702,Minimas!$C$3:$CD$12,9,FALSE)</f>
        <v>#N/A</v>
      </c>
      <c r="AJ702" s="103" t="e">
        <f>T702-HLOOKUP(V702,Minimas!$C$3:$CD$12,10,FALSE)</f>
        <v>#N/A</v>
      </c>
      <c r="AK702" s="104" t="str">
        <f t="shared" si="104"/>
        <v xml:space="preserve"> </v>
      </c>
      <c r="AL702" s="105"/>
      <c r="AM702" s="105" t="str">
        <f t="shared" si="105"/>
        <v xml:space="preserve"> </v>
      </c>
      <c r="AN702" s="105" t="str">
        <f t="shared" si="106"/>
        <v xml:space="preserve"> </v>
      </c>
    </row>
    <row r="703" spans="28:40" x14ac:dyDescent="0.2">
      <c r="AB703" s="103" t="e">
        <f>T703-HLOOKUP(V703,Minimas!$C$3:$CD$12,2,FALSE)</f>
        <v>#N/A</v>
      </c>
      <c r="AC703" s="103" t="e">
        <f>T703-HLOOKUP(V703,Minimas!$C$3:$CD$12,3,FALSE)</f>
        <v>#N/A</v>
      </c>
      <c r="AD703" s="103" t="e">
        <f>T703-HLOOKUP(V703,Minimas!$C$3:$CD$12,4,FALSE)</f>
        <v>#N/A</v>
      </c>
      <c r="AE703" s="103" t="e">
        <f>T703-HLOOKUP(V703,Minimas!$C$3:$CD$12,5,FALSE)</f>
        <v>#N/A</v>
      </c>
      <c r="AF703" s="103" t="e">
        <f>T703-HLOOKUP(V703,Minimas!$C$3:$CD$12,6,FALSE)</f>
        <v>#N/A</v>
      </c>
      <c r="AG703" s="103" t="e">
        <f>T703-HLOOKUP(V703,Minimas!$C$3:$CD$12,7,FALSE)</f>
        <v>#N/A</v>
      </c>
      <c r="AH703" s="103" t="e">
        <f>T703-HLOOKUP(V703,Minimas!$C$3:$CD$12,8,FALSE)</f>
        <v>#N/A</v>
      </c>
      <c r="AI703" s="103" t="e">
        <f>T703-HLOOKUP(V703,Minimas!$C$3:$CD$12,9,FALSE)</f>
        <v>#N/A</v>
      </c>
      <c r="AJ703" s="103" t="e">
        <f>T703-HLOOKUP(V703,Minimas!$C$3:$CD$12,10,FALSE)</f>
        <v>#N/A</v>
      </c>
      <c r="AK703" s="104" t="str">
        <f t="shared" si="104"/>
        <v xml:space="preserve"> </v>
      </c>
      <c r="AL703" s="105"/>
      <c r="AM703" s="105" t="str">
        <f t="shared" si="105"/>
        <v xml:space="preserve"> </v>
      </c>
      <c r="AN703" s="105" t="str">
        <f t="shared" si="106"/>
        <v xml:space="preserve"> </v>
      </c>
    </row>
    <row r="704" spans="28:40" x14ac:dyDescent="0.2">
      <c r="AB704" s="103" t="e">
        <f>T704-HLOOKUP(V704,Minimas!$C$3:$CD$12,2,FALSE)</f>
        <v>#N/A</v>
      </c>
      <c r="AC704" s="103" t="e">
        <f>T704-HLOOKUP(V704,Minimas!$C$3:$CD$12,3,FALSE)</f>
        <v>#N/A</v>
      </c>
      <c r="AD704" s="103" t="e">
        <f>T704-HLOOKUP(V704,Minimas!$C$3:$CD$12,4,FALSE)</f>
        <v>#N/A</v>
      </c>
      <c r="AE704" s="103" t="e">
        <f>T704-HLOOKUP(V704,Minimas!$C$3:$CD$12,5,FALSE)</f>
        <v>#N/A</v>
      </c>
      <c r="AF704" s="103" t="e">
        <f>T704-HLOOKUP(V704,Minimas!$C$3:$CD$12,6,FALSE)</f>
        <v>#N/A</v>
      </c>
      <c r="AG704" s="103" t="e">
        <f>T704-HLOOKUP(V704,Minimas!$C$3:$CD$12,7,FALSE)</f>
        <v>#N/A</v>
      </c>
      <c r="AH704" s="103" t="e">
        <f>T704-HLOOKUP(V704,Minimas!$C$3:$CD$12,8,FALSE)</f>
        <v>#N/A</v>
      </c>
      <c r="AI704" s="103" t="e">
        <f>T704-HLOOKUP(V704,Minimas!$C$3:$CD$12,9,FALSE)</f>
        <v>#N/A</v>
      </c>
      <c r="AJ704" s="103" t="e">
        <f>T704-HLOOKUP(V704,Minimas!$C$3:$CD$12,10,FALSE)</f>
        <v>#N/A</v>
      </c>
      <c r="AK704" s="104" t="str">
        <f t="shared" si="104"/>
        <v xml:space="preserve"> </v>
      </c>
      <c r="AL704" s="105"/>
      <c r="AM704" s="105" t="str">
        <f t="shared" si="105"/>
        <v xml:space="preserve"> </v>
      </c>
      <c r="AN704" s="105" t="str">
        <f t="shared" si="106"/>
        <v xml:space="preserve"> </v>
      </c>
    </row>
    <row r="705" spans="28:40" x14ac:dyDescent="0.2">
      <c r="AB705" s="103" t="e">
        <f>T705-HLOOKUP(V705,Minimas!$C$3:$CD$12,2,FALSE)</f>
        <v>#N/A</v>
      </c>
      <c r="AC705" s="103" t="e">
        <f>T705-HLOOKUP(V705,Minimas!$C$3:$CD$12,3,FALSE)</f>
        <v>#N/A</v>
      </c>
      <c r="AD705" s="103" t="e">
        <f>T705-HLOOKUP(V705,Minimas!$C$3:$CD$12,4,FALSE)</f>
        <v>#N/A</v>
      </c>
      <c r="AE705" s="103" t="e">
        <f>T705-HLOOKUP(V705,Minimas!$C$3:$CD$12,5,FALSE)</f>
        <v>#N/A</v>
      </c>
      <c r="AF705" s="103" t="e">
        <f>T705-HLOOKUP(V705,Minimas!$C$3:$CD$12,6,FALSE)</f>
        <v>#N/A</v>
      </c>
      <c r="AG705" s="103" t="e">
        <f>T705-HLOOKUP(V705,Minimas!$C$3:$CD$12,7,FALSE)</f>
        <v>#N/A</v>
      </c>
      <c r="AH705" s="103" t="e">
        <f>T705-HLOOKUP(V705,Minimas!$C$3:$CD$12,8,FALSE)</f>
        <v>#N/A</v>
      </c>
      <c r="AI705" s="103" t="e">
        <f>T705-HLOOKUP(V705,Minimas!$C$3:$CD$12,9,FALSE)</f>
        <v>#N/A</v>
      </c>
      <c r="AJ705" s="103" t="e">
        <f>T705-HLOOKUP(V705,Minimas!$C$3:$CD$12,10,FALSE)</f>
        <v>#N/A</v>
      </c>
      <c r="AK705" s="104" t="str">
        <f t="shared" si="104"/>
        <v xml:space="preserve"> </v>
      </c>
      <c r="AL705" s="105"/>
      <c r="AM705" s="105" t="str">
        <f t="shared" si="105"/>
        <v xml:space="preserve"> </v>
      </c>
      <c r="AN705" s="105" t="str">
        <f t="shared" si="106"/>
        <v xml:space="preserve"> </v>
      </c>
    </row>
    <row r="706" spans="28:40" x14ac:dyDescent="0.2">
      <c r="AB706" s="103" t="e">
        <f>T706-HLOOKUP(V706,Minimas!$C$3:$CD$12,2,FALSE)</f>
        <v>#N/A</v>
      </c>
      <c r="AC706" s="103" t="e">
        <f>T706-HLOOKUP(V706,Minimas!$C$3:$CD$12,3,FALSE)</f>
        <v>#N/A</v>
      </c>
      <c r="AD706" s="103" t="e">
        <f>T706-HLOOKUP(V706,Minimas!$C$3:$CD$12,4,FALSE)</f>
        <v>#N/A</v>
      </c>
      <c r="AE706" s="103" t="e">
        <f>T706-HLOOKUP(V706,Minimas!$C$3:$CD$12,5,FALSE)</f>
        <v>#N/A</v>
      </c>
      <c r="AF706" s="103" t="e">
        <f>T706-HLOOKUP(V706,Minimas!$C$3:$CD$12,6,FALSE)</f>
        <v>#N/A</v>
      </c>
      <c r="AG706" s="103" t="e">
        <f>T706-HLOOKUP(V706,Minimas!$C$3:$CD$12,7,FALSE)</f>
        <v>#N/A</v>
      </c>
      <c r="AH706" s="103" t="e">
        <f>T706-HLOOKUP(V706,Minimas!$C$3:$CD$12,8,FALSE)</f>
        <v>#N/A</v>
      </c>
      <c r="AI706" s="103" t="e">
        <f>T706-HLOOKUP(V706,Minimas!$C$3:$CD$12,9,FALSE)</f>
        <v>#N/A</v>
      </c>
      <c r="AJ706" s="103" t="e">
        <f>T706-HLOOKUP(V706,Minimas!$C$3:$CD$12,10,FALSE)</f>
        <v>#N/A</v>
      </c>
      <c r="AK706" s="104" t="str">
        <f t="shared" si="104"/>
        <v xml:space="preserve"> </v>
      </c>
      <c r="AL706" s="105"/>
      <c r="AM706" s="105" t="str">
        <f t="shared" si="105"/>
        <v xml:space="preserve"> </v>
      </c>
      <c r="AN706" s="105" t="str">
        <f t="shared" si="106"/>
        <v xml:space="preserve"> </v>
      </c>
    </row>
    <row r="707" spans="28:40" x14ac:dyDescent="0.2">
      <c r="AB707" s="103" t="e">
        <f>T707-HLOOKUP(V707,Minimas!$C$3:$CD$12,2,FALSE)</f>
        <v>#N/A</v>
      </c>
      <c r="AC707" s="103" t="e">
        <f>T707-HLOOKUP(V707,Minimas!$C$3:$CD$12,3,FALSE)</f>
        <v>#N/A</v>
      </c>
      <c r="AD707" s="103" t="e">
        <f>T707-HLOOKUP(V707,Minimas!$C$3:$CD$12,4,FALSE)</f>
        <v>#N/A</v>
      </c>
      <c r="AE707" s="103" t="e">
        <f>T707-HLOOKUP(V707,Minimas!$C$3:$CD$12,5,FALSE)</f>
        <v>#N/A</v>
      </c>
      <c r="AF707" s="103" t="e">
        <f>T707-HLOOKUP(V707,Minimas!$C$3:$CD$12,6,FALSE)</f>
        <v>#N/A</v>
      </c>
      <c r="AG707" s="103" t="e">
        <f>T707-HLOOKUP(V707,Minimas!$C$3:$CD$12,7,FALSE)</f>
        <v>#N/A</v>
      </c>
      <c r="AH707" s="103" t="e">
        <f>T707-HLOOKUP(V707,Minimas!$C$3:$CD$12,8,FALSE)</f>
        <v>#N/A</v>
      </c>
      <c r="AI707" s="103" t="e">
        <f>T707-HLOOKUP(V707,Minimas!$C$3:$CD$12,9,FALSE)</f>
        <v>#N/A</v>
      </c>
      <c r="AJ707" s="103" t="e">
        <f>T707-HLOOKUP(V707,Minimas!$C$3:$CD$12,10,FALSE)</f>
        <v>#N/A</v>
      </c>
      <c r="AK707" s="104" t="str">
        <f t="shared" si="104"/>
        <v xml:space="preserve"> </v>
      </c>
      <c r="AL707" s="105"/>
      <c r="AM707" s="105" t="str">
        <f t="shared" si="105"/>
        <v xml:space="preserve"> </v>
      </c>
      <c r="AN707" s="105" t="str">
        <f t="shared" si="106"/>
        <v xml:space="preserve"> </v>
      </c>
    </row>
    <row r="708" spans="28:40" x14ac:dyDescent="0.2">
      <c r="AB708" s="103" t="e">
        <f>T708-HLOOKUP(V708,Minimas!$C$3:$CD$12,2,FALSE)</f>
        <v>#N/A</v>
      </c>
      <c r="AC708" s="103" t="e">
        <f>T708-HLOOKUP(V708,Minimas!$C$3:$CD$12,3,FALSE)</f>
        <v>#N/A</v>
      </c>
      <c r="AD708" s="103" t="e">
        <f>T708-HLOOKUP(V708,Minimas!$C$3:$CD$12,4,FALSE)</f>
        <v>#N/A</v>
      </c>
      <c r="AE708" s="103" t="e">
        <f>T708-HLOOKUP(V708,Minimas!$C$3:$CD$12,5,FALSE)</f>
        <v>#N/A</v>
      </c>
      <c r="AF708" s="103" t="e">
        <f>T708-HLOOKUP(V708,Minimas!$C$3:$CD$12,6,FALSE)</f>
        <v>#N/A</v>
      </c>
      <c r="AG708" s="103" t="e">
        <f>T708-HLOOKUP(V708,Minimas!$C$3:$CD$12,7,FALSE)</f>
        <v>#N/A</v>
      </c>
      <c r="AH708" s="103" t="e">
        <f>T708-HLOOKUP(V708,Minimas!$C$3:$CD$12,8,FALSE)</f>
        <v>#N/A</v>
      </c>
      <c r="AI708" s="103" t="e">
        <f>T708-HLOOKUP(V708,Minimas!$C$3:$CD$12,9,FALSE)</f>
        <v>#N/A</v>
      </c>
      <c r="AJ708" s="103" t="e">
        <f>T708-HLOOKUP(V708,Minimas!$C$3:$CD$12,10,FALSE)</f>
        <v>#N/A</v>
      </c>
      <c r="AK708" s="104" t="str">
        <f t="shared" si="104"/>
        <v xml:space="preserve"> </v>
      </c>
      <c r="AL708" s="105"/>
      <c r="AM708" s="105" t="str">
        <f t="shared" si="105"/>
        <v xml:space="preserve"> </v>
      </c>
      <c r="AN708" s="105" t="str">
        <f t="shared" si="106"/>
        <v xml:space="preserve"> </v>
      </c>
    </row>
    <row r="709" spans="28:40" x14ac:dyDescent="0.2">
      <c r="AB709" s="103" t="e">
        <f>T709-HLOOKUP(V709,Minimas!$C$3:$CD$12,2,FALSE)</f>
        <v>#N/A</v>
      </c>
      <c r="AC709" s="103" t="e">
        <f>T709-HLOOKUP(V709,Minimas!$C$3:$CD$12,3,FALSE)</f>
        <v>#N/A</v>
      </c>
      <c r="AD709" s="103" t="e">
        <f>T709-HLOOKUP(V709,Minimas!$C$3:$CD$12,4,FALSE)</f>
        <v>#N/A</v>
      </c>
      <c r="AE709" s="103" t="e">
        <f>T709-HLOOKUP(V709,Minimas!$C$3:$CD$12,5,FALSE)</f>
        <v>#N/A</v>
      </c>
      <c r="AF709" s="103" t="e">
        <f>T709-HLOOKUP(V709,Minimas!$C$3:$CD$12,6,FALSE)</f>
        <v>#N/A</v>
      </c>
      <c r="AG709" s="103" t="e">
        <f>T709-HLOOKUP(V709,Minimas!$C$3:$CD$12,7,FALSE)</f>
        <v>#N/A</v>
      </c>
      <c r="AH709" s="103" t="e">
        <f>T709-HLOOKUP(V709,Minimas!$C$3:$CD$12,8,FALSE)</f>
        <v>#N/A</v>
      </c>
      <c r="AI709" s="103" t="e">
        <f>T709-HLOOKUP(V709,Minimas!$C$3:$CD$12,9,FALSE)</f>
        <v>#N/A</v>
      </c>
      <c r="AJ709" s="103" t="e">
        <f>T709-HLOOKUP(V709,Minimas!$C$3:$CD$12,10,FALSE)</f>
        <v>#N/A</v>
      </c>
      <c r="AK709" s="104" t="str">
        <f t="shared" si="104"/>
        <v xml:space="preserve"> </v>
      </c>
      <c r="AL709" s="105"/>
      <c r="AM709" s="105" t="str">
        <f t="shared" si="105"/>
        <v xml:space="preserve"> </v>
      </c>
      <c r="AN709" s="105" t="str">
        <f t="shared" si="106"/>
        <v xml:space="preserve"> </v>
      </c>
    </row>
    <row r="710" spans="28:40" x14ac:dyDescent="0.2">
      <c r="AB710" s="103" t="e">
        <f>T710-HLOOKUP(V710,Minimas!$C$3:$CD$12,2,FALSE)</f>
        <v>#N/A</v>
      </c>
      <c r="AC710" s="103" t="e">
        <f>T710-HLOOKUP(V710,Minimas!$C$3:$CD$12,3,FALSE)</f>
        <v>#N/A</v>
      </c>
      <c r="AD710" s="103" t="e">
        <f>T710-HLOOKUP(V710,Minimas!$C$3:$CD$12,4,FALSE)</f>
        <v>#N/A</v>
      </c>
      <c r="AE710" s="103" t="e">
        <f>T710-HLOOKUP(V710,Minimas!$C$3:$CD$12,5,FALSE)</f>
        <v>#N/A</v>
      </c>
      <c r="AF710" s="103" t="e">
        <f>T710-HLOOKUP(V710,Minimas!$C$3:$CD$12,6,FALSE)</f>
        <v>#N/A</v>
      </c>
      <c r="AG710" s="103" t="e">
        <f>T710-HLOOKUP(V710,Minimas!$C$3:$CD$12,7,FALSE)</f>
        <v>#N/A</v>
      </c>
      <c r="AH710" s="103" t="e">
        <f>T710-HLOOKUP(V710,Minimas!$C$3:$CD$12,8,FALSE)</f>
        <v>#N/A</v>
      </c>
      <c r="AI710" s="103" t="e">
        <f>T710-HLOOKUP(V710,Minimas!$C$3:$CD$12,9,FALSE)</f>
        <v>#N/A</v>
      </c>
      <c r="AJ710" s="103" t="e">
        <f>T710-HLOOKUP(V710,Minimas!$C$3:$CD$12,10,FALSE)</f>
        <v>#N/A</v>
      </c>
      <c r="AK710" s="104" t="str">
        <f t="shared" si="104"/>
        <v xml:space="preserve"> </v>
      </c>
      <c r="AL710" s="105"/>
      <c r="AM710" s="105" t="str">
        <f t="shared" si="105"/>
        <v xml:space="preserve"> </v>
      </c>
      <c r="AN710" s="105" t="str">
        <f t="shared" si="106"/>
        <v xml:space="preserve"> </v>
      </c>
    </row>
    <row r="711" spans="28:40" x14ac:dyDescent="0.2">
      <c r="AB711" s="103" t="e">
        <f>T711-HLOOKUP(V711,Minimas!$C$3:$CD$12,2,FALSE)</f>
        <v>#N/A</v>
      </c>
      <c r="AC711" s="103" t="e">
        <f>T711-HLOOKUP(V711,Minimas!$C$3:$CD$12,3,FALSE)</f>
        <v>#N/A</v>
      </c>
      <c r="AD711" s="103" t="e">
        <f>T711-HLOOKUP(V711,Minimas!$C$3:$CD$12,4,FALSE)</f>
        <v>#N/A</v>
      </c>
      <c r="AE711" s="103" t="e">
        <f>T711-HLOOKUP(V711,Minimas!$C$3:$CD$12,5,FALSE)</f>
        <v>#N/A</v>
      </c>
      <c r="AF711" s="103" t="e">
        <f>T711-HLOOKUP(V711,Minimas!$C$3:$CD$12,6,FALSE)</f>
        <v>#N/A</v>
      </c>
      <c r="AG711" s="103" t="e">
        <f>T711-HLOOKUP(V711,Minimas!$C$3:$CD$12,7,FALSE)</f>
        <v>#N/A</v>
      </c>
      <c r="AH711" s="103" t="e">
        <f>T711-HLOOKUP(V711,Minimas!$C$3:$CD$12,8,FALSE)</f>
        <v>#N/A</v>
      </c>
      <c r="AI711" s="103" t="e">
        <f>T711-HLOOKUP(V711,Minimas!$C$3:$CD$12,9,FALSE)</f>
        <v>#N/A</v>
      </c>
      <c r="AJ711" s="103" t="e">
        <f>T711-HLOOKUP(V711,Minimas!$C$3:$CD$12,10,FALSE)</f>
        <v>#N/A</v>
      </c>
      <c r="AK711" s="104" t="str">
        <f t="shared" si="104"/>
        <v xml:space="preserve"> </v>
      </c>
      <c r="AL711" s="105"/>
      <c r="AM711" s="105" t="str">
        <f t="shared" si="105"/>
        <v xml:space="preserve"> </v>
      </c>
      <c r="AN711" s="105" t="str">
        <f t="shared" si="106"/>
        <v xml:space="preserve"> </v>
      </c>
    </row>
    <row r="712" spans="28:40" x14ac:dyDescent="0.2">
      <c r="AB712" s="103" t="e">
        <f>T712-HLOOKUP(V712,Minimas!$C$3:$CD$12,2,FALSE)</f>
        <v>#N/A</v>
      </c>
      <c r="AC712" s="103" t="e">
        <f>T712-HLOOKUP(V712,Minimas!$C$3:$CD$12,3,FALSE)</f>
        <v>#N/A</v>
      </c>
      <c r="AD712" s="103" t="e">
        <f>T712-HLOOKUP(V712,Minimas!$C$3:$CD$12,4,FALSE)</f>
        <v>#N/A</v>
      </c>
      <c r="AE712" s="103" t="e">
        <f>T712-HLOOKUP(V712,Minimas!$C$3:$CD$12,5,FALSE)</f>
        <v>#N/A</v>
      </c>
      <c r="AF712" s="103" t="e">
        <f>T712-HLOOKUP(V712,Minimas!$C$3:$CD$12,6,FALSE)</f>
        <v>#N/A</v>
      </c>
      <c r="AG712" s="103" t="e">
        <f>T712-HLOOKUP(V712,Minimas!$C$3:$CD$12,7,FALSE)</f>
        <v>#N/A</v>
      </c>
      <c r="AH712" s="103" t="e">
        <f>T712-HLOOKUP(V712,Minimas!$C$3:$CD$12,8,FALSE)</f>
        <v>#N/A</v>
      </c>
      <c r="AI712" s="103" t="e">
        <f>T712-HLOOKUP(V712,Minimas!$C$3:$CD$12,9,FALSE)</f>
        <v>#N/A</v>
      </c>
      <c r="AJ712" s="103" t="e">
        <f>T712-HLOOKUP(V712,Minimas!$C$3:$CD$12,10,FALSE)</f>
        <v>#N/A</v>
      </c>
      <c r="AK712" s="104" t="str">
        <f t="shared" si="104"/>
        <v xml:space="preserve"> </v>
      </c>
      <c r="AL712" s="105"/>
      <c r="AM712" s="105" t="str">
        <f t="shared" si="105"/>
        <v xml:space="preserve"> </v>
      </c>
      <c r="AN712" s="105" t="str">
        <f t="shared" si="106"/>
        <v xml:space="preserve"> </v>
      </c>
    </row>
    <row r="713" spans="28:40" x14ac:dyDescent="0.2">
      <c r="AB713" s="103" t="e">
        <f>T713-HLOOKUP(V713,Minimas!$C$3:$CD$12,2,FALSE)</f>
        <v>#N/A</v>
      </c>
      <c r="AC713" s="103" t="e">
        <f>T713-HLOOKUP(V713,Minimas!$C$3:$CD$12,3,FALSE)</f>
        <v>#N/A</v>
      </c>
      <c r="AD713" s="103" t="e">
        <f>T713-HLOOKUP(V713,Minimas!$C$3:$CD$12,4,FALSE)</f>
        <v>#N/A</v>
      </c>
      <c r="AE713" s="103" t="e">
        <f>T713-HLOOKUP(V713,Minimas!$C$3:$CD$12,5,FALSE)</f>
        <v>#N/A</v>
      </c>
      <c r="AF713" s="103" t="e">
        <f>T713-HLOOKUP(V713,Minimas!$C$3:$CD$12,6,FALSE)</f>
        <v>#N/A</v>
      </c>
      <c r="AG713" s="103" t="e">
        <f>T713-HLOOKUP(V713,Minimas!$C$3:$CD$12,7,FALSE)</f>
        <v>#N/A</v>
      </c>
      <c r="AH713" s="103" t="e">
        <f>T713-HLOOKUP(V713,Minimas!$C$3:$CD$12,8,FALSE)</f>
        <v>#N/A</v>
      </c>
      <c r="AI713" s="103" t="e">
        <f>T713-HLOOKUP(V713,Minimas!$C$3:$CD$12,9,FALSE)</f>
        <v>#N/A</v>
      </c>
      <c r="AJ713" s="103" t="e">
        <f>T713-HLOOKUP(V713,Minimas!$C$3:$CD$12,10,FALSE)</f>
        <v>#N/A</v>
      </c>
      <c r="AK713" s="104" t="str">
        <f t="shared" si="104"/>
        <v xml:space="preserve"> </v>
      </c>
      <c r="AL713" s="105"/>
      <c r="AM713" s="105" t="str">
        <f t="shared" si="105"/>
        <v xml:space="preserve"> </v>
      </c>
      <c r="AN713" s="105" t="str">
        <f t="shared" si="106"/>
        <v xml:space="preserve"> </v>
      </c>
    </row>
    <row r="714" spans="28:40" x14ac:dyDescent="0.2">
      <c r="AB714" s="103" t="e">
        <f>T714-HLOOKUP(V714,Minimas!$C$3:$CD$12,2,FALSE)</f>
        <v>#N/A</v>
      </c>
      <c r="AC714" s="103" t="e">
        <f>T714-HLOOKUP(V714,Minimas!$C$3:$CD$12,3,FALSE)</f>
        <v>#N/A</v>
      </c>
      <c r="AD714" s="103" t="e">
        <f>T714-HLOOKUP(V714,Minimas!$C$3:$CD$12,4,FALSE)</f>
        <v>#N/A</v>
      </c>
      <c r="AE714" s="103" t="e">
        <f>T714-HLOOKUP(V714,Minimas!$C$3:$CD$12,5,FALSE)</f>
        <v>#N/A</v>
      </c>
      <c r="AF714" s="103" t="e">
        <f>T714-HLOOKUP(V714,Minimas!$C$3:$CD$12,6,FALSE)</f>
        <v>#N/A</v>
      </c>
      <c r="AG714" s="103" t="e">
        <f>T714-HLOOKUP(V714,Minimas!$C$3:$CD$12,7,FALSE)</f>
        <v>#N/A</v>
      </c>
      <c r="AH714" s="103" t="e">
        <f>T714-HLOOKUP(V714,Minimas!$C$3:$CD$12,8,FALSE)</f>
        <v>#N/A</v>
      </c>
      <c r="AI714" s="103" t="e">
        <f>T714-HLOOKUP(V714,Minimas!$C$3:$CD$12,9,FALSE)</f>
        <v>#N/A</v>
      </c>
      <c r="AJ714" s="103" t="e">
        <f>T714-HLOOKUP(V714,Minimas!$C$3:$CD$12,10,FALSE)</f>
        <v>#N/A</v>
      </c>
      <c r="AK714" s="104" t="str">
        <f t="shared" si="104"/>
        <v xml:space="preserve"> </v>
      </c>
      <c r="AL714" s="105"/>
      <c r="AM714" s="105" t="str">
        <f t="shared" si="105"/>
        <v xml:space="preserve"> </v>
      </c>
      <c r="AN714" s="105" t="str">
        <f t="shared" si="106"/>
        <v xml:space="preserve"> </v>
      </c>
    </row>
    <row r="715" spans="28:40" x14ac:dyDescent="0.2">
      <c r="AB715" s="103" t="e">
        <f>T715-HLOOKUP(V715,Minimas!$C$3:$CD$12,2,FALSE)</f>
        <v>#N/A</v>
      </c>
      <c r="AC715" s="103" t="e">
        <f>T715-HLOOKUP(V715,Minimas!$C$3:$CD$12,3,FALSE)</f>
        <v>#N/A</v>
      </c>
      <c r="AD715" s="103" t="e">
        <f>T715-HLOOKUP(V715,Minimas!$C$3:$CD$12,4,FALSE)</f>
        <v>#N/A</v>
      </c>
      <c r="AE715" s="103" t="e">
        <f>T715-HLOOKUP(V715,Minimas!$C$3:$CD$12,5,FALSE)</f>
        <v>#N/A</v>
      </c>
      <c r="AF715" s="103" t="e">
        <f>T715-HLOOKUP(V715,Minimas!$C$3:$CD$12,6,FALSE)</f>
        <v>#N/A</v>
      </c>
      <c r="AG715" s="103" t="e">
        <f>T715-HLOOKUP(V715,Minimas!$C$3:$CD$12,7,FALSE)</f>
        <v>#N/A</v>
      </c>
      <c r="AH715" s="103" t="e">
        <f>T715-HLOOKUP(V715,Minimas!$C$3:$CD$12,8,FALSE)</f>
        <v>#N/A</v>
      </c>
      <c r="AI715" s="103" t="e">
        <f>T715-HLOOKUP(V715,Minimas!$C$3:$CD$12,9,FALSE)</f>
        <v>#N/A</v>
      </c>
      <c r="AJ715" s="103" t="e">
        <f>T715-HLOOKUP(V715,Minimas!$C$3:$CD$12,10,FALSE)</f>
        <v>#N/A</v>
      </c>
      <c r="AK715" s="104" t="str">
        <f t="shared" si="104"/>
        <v xml:space="preserve"> </v>
      </c>
      <c r="AL715" s="105"/>
      <c r="AM715" s="105" t="str">
        <f t="shared" si="105"/>
        <v xml:space="preserve"> </v>
      </c>
      <c r="AN715" s="105" t="str">
        <f t="shared" si="106"/>
        <v xml:space="preserve"> </v>
      </c>
    </row>
    <row r="716" spans="28:40" x14ac:dyDescent="0.2">
      <c r="AB716" s="103" t="e">
        <f>T716-HLOOKUP(V716,Minimas!$C$3:$CD$12,2,FALSE)</f>
        <v>#N/A</v>
      </c>
      <c r="AC716" s="103" t="e">
        <f>T716-HLOOKUP(V716,Minimas!$C$3:$CD$12,3,FALSE)</f>
        <v>#N/A</v>
      </c>
      <c r="AD716" s="103" t="e">
        <f>T716-HLOOKUP(V716,Minimas!$C$3:$CD$12,4,FALSE)</f>
        <v>#N/A</v>
      </c>
      <c r="AE716" s="103" t="e">
        <f>T716-HLOOKUP(V716,Minimas!$C$3:$CD$12,5,FALSE)</f>
        <v>#N/A</v>
      </c>
      <c r="AF716" s="103" t="e">
        <f>T716-HLOOKUP(V716,Minimas!$C$3:$CD$12,6,FALSE)</f>
        <v>#N/A</v>
      </c>
      <c r="AG716" s="103" t="e">
        <f>T716-HLOOKUP(V716,Minimas!$C$3:$CD$12,7,FALSE)</f>
        <v>#N/A</v>
      </c>
      <c r="AH716" s="103" t="e">
        <f>T716-HLOOKUP(V716,Minimas!$C$3:$CD$12,8,FALSE)</f>
        <v>#N/A</v>
      </c>
      <c r="AI716" s="103" t="e">
        <f>T716-HLOOKUP(V716,Minimas!$C$3:$CD$12,9,FALSE)</f>
        <v>#N/A</v>
      </c>
      <c r="AJ716" s="103" t="e">
        <f>T716-HLOOKUP(V716,Minimas!$C$3:$CD$12,10,FALSE)</f>
        <v>#N/A</v>
      </c>
      <c r="AK716" s="104" t="str">
        <f t="shared" si="104"/>
        <v xml:space="preserve"> </v>
      </c>
      <c r="AL716" s="105"/>
      <c r="AM716" s="105" t="str">
        <f t="shared" si="105"/>
        <v xml:space="preserve"> </v>
      </c>
      <c r="AN716" s="105" t="str">
        <f t="shared" si="106"/>
        <v xml:space="preserve"> </v>
      </c>
    </row>
    <row r="717" spans="28:40" x14ac:dyDescent="0.2">
      <c r="AB717" s="103" t="e">
        <f>T717-HLOOKUP(V717,Minimas!$C$3:$CD$12,2,FALSE)</f>
        <v>#N/A</v>
      </c>
      <c r="AC717" s="103" t="e">
        <f>T717-HLOOKUP(V717,Minimas!$C$3:$CD$12,3,FALSE)</f>
        <v>#N/A</v>
      </c>
      <c r="AD717" s="103" t="e">
        <f>T717-HLOOKUP(V717,Minimas!$C$3:$CD$12,4,FALSE)</f>
        <v>#N/A</v>
      </c>
      <c r="AE717" s="103" t="e">
        <f>T717-HLOOKUP(V717,Minimas!$C$3:$CD$12,5,FALSE)</f>
        <v>#N/A</v>
      </c>
      <c r="AF717" s="103" t="e">
        <f>T717-HLOOKUP(V717,Minimas!$C$3:$CD$12,6,FALSE)</f>
        <v>#N/A</v>
      </c>
      <c r="AG717" s="103" t="e">
        <f>T717-HLOOKUP(V717,Minimas!$C$3:$CD$12,7,FALSE)</f>
        <v>#N/A</v>
      </c>
      <c r="AH717" s="103" t="e">
        <f>T717-HLOOKUP(V717,Minimas!$C$3:$CD$12,8,FALSE)</f>
        <v>#N/A</v>
      </c>
      <c r="AI717" s="103" t="e">
        <f>T717-HLOOKUP(V717,Minimas!$C$3:$CD$12,9,FALSE)</f>
        <v>#N/A</v>
      </c>
      <c r="AJ717" s="103" t="e">
        <f>T717-HLOOKUP(V717,Minimas!$C$3:$CD$12,10,FALSE)</f>
        <v>#N/A</v>
      </c>
      <c r="AK717" s="104" t="str">
        <f t="shared" si="104"/>
        <v xml:space="preserve"> </v>
      </c>
      <c r="AL717" s="105"/>
      <c r="AM717" s="105" t="str">
        <f t="shared" si="105"/>
        <v xml:space="preserve"> </v>
      </c>
      <c r="AN717" s="105" t="str">
        <f t="shared" si="106"/>
        <v xml:space="preserve"> </v>
      </c>
    </row>
    <row r="718" spans="28:40" x14ac:dyDescent="0.2">
      <c r="AB718" s="103" t="e">
        <f>T718-HLOOKUP(V718,Minimas!$C$3:$CD$12,2,FALSE)</f>
        <v>#N/A</v>
      </c>
      <c r="AC718" s="103" t="e">
        <f>T718-HLOOKUP(V718,Minimas!$C$3:$CD$12,3,FALSE)</f>
        <v>#N/A</v>
      </c>
      <c r="AD718" s="103" t="e">
        <f>T718-HLOOKUP(V718,Minimas!$C$3:$CD$12,4,FALSE)</f>
        <v>#N/A</v>
      </c>
      <c r="AE718" s="103" t="e">
        <f>T718-HLOOKUP(V718,Minimas!$C$3:$CD$12,5,FALSE)</f>
        <v>#N/A</v>
      </c>
      <c r="AF718" s="103" t="e">
        <f>T718-HLOOKUP(V718,Minimas!$C$3:$CD$12,6,FALSE)</f>
        <v>#N/A</v>
      </c>
      <c r="AG718" s="103" t="e">
        <f>T718-HLOOKUP(V718,Minimas!$C$3:$CD$12,7,FALSE)</f>
        <v>#N/A</v>
      </c>
      <c r="AH718" s="103" t="e">
        <f>T718-HLOOKUP(V718,Minimas!$C$3:$CD$12,8,FALSE)</f>
        <v>#N/A</v>
      </c>
      <c r="AI718" s="103" t="e">
        <f>T718-HLOOKUP(V718,Minimas!$C$3:$CD$12,9,FALSE)</f>
        <v>#N/A</v>
      </c>
      <c r="AJ718" s="103" t="e">
        <f>T718-HLOOKUP(V718,Minimas!$C$3:$CD$12,10,FALSE)</f>
        <v>#N/A</v>
      </c>
      <c r="AK718" s="104" t="str">
        <f t="shared" si="104"/>
        <v xml:space="preserve"> </v>
      </c>
      <c r="AL718" s="105"/>
      <c r="AM718" s="105" t="str">
        <f t="shared" si="105"/>
        <v xml:space="preserve"> </v>
      </c>
      <c r="AN718" s="105" t="str">
        <f t="shared" si="106"/>
        <v xml:space="preserve"> </v>
      </c>
    </row>
    <row r="719" spans="28:40" x14ac:dyDescent="0.2">
      <c r="AB719" s="103" t="e">
        <f>T719-HLOOKUP(V719,Minimas!$C$3:$CD$12,2,FALSE)</f>
        <v>#N/A</v>
      </c>
      <c r="AC719" s="103" t="e">
        <f>T719-HLOOKUP(V719,Minimas!$C$3:$CD$12,3,FALSE)</f>
        <v>#N/A</v>
      </c>
      <c r="AD719" s="103" t="e">
        <f>T719-HLOOKUP(V719,Minimas!$C$3:$CD$12,4,FALSE)</f>
        <v>#N/A</v>
      </c>
      <c r="AE719" s="103" t="e">
        <f>T719-HLOOKUP(V719,Minimas!$C$3:$CD$12,5,FALSE)</f>
        <v>#N/A</v>
      </c>
      <c r="AF719" s="103" t="e">
        <f>T719-HLOOKUP(V719,Minimas!$C$3:$CD$12,6,FALSE)</f>
        <v>#N/A</v>
      </c>
      <c r="AG719" s="103" t="e">
        <f>T719-HLOOKUP(V719,Minimas!$C$3:$CD$12,7,FALSE)</f>
        <v>#N/A</v>
      </c>
      <c r="AH719" s="103" t="e">
        <f>T719-HLOOKUP(V719,Minimas!$C$3:$CD$12,8,FALSE)</f>
        <v>#N/A</v>
      </c>
      <c r="AI719" s="103" t="e">
        <f>T719-HLOOKUP(V719,Minimas!$C$3:$CD$12,9,FALSE)</f>
        <v>#N/A</v>
      </c>
      <c r="AJ719" s="103" t="e">
        <f>T719-HLOOKUP(V719,Minimas!$C$3:$CD$12,10,FALSE)</f>
        <v>#N/A</v>
      </c>
      <c r="AK719" s="104" t="str">
        <f t="shared" si="104"/>
        <v xml:space="preserve"> </v>
      </c>
      <c r="AL719" s="105"/>
      <c r="AM719" s="105" t="str">
        <f t="shared" si="105"/>
        <v xml:space="preserve"> </v>
      </c>
      <c r="AN719" s="105" t="str">
        <f t="shared" si="106"/>
        <v xml:space="preserve"> </v>
      </c>
    </row>
    <row r="720" spans="28:40" x14ac:dyDescent="0.2">
      <c r="AB720" s="103" t="e">
        <f>T720-HLOOKUP(V720,Minimas!$C$3:$CD$12,2,FALSE)</f>
        <v>#N/A</v>
      </c>
      <c r="AC720" s="103" t="e">
        <f>T720-HLOOKUP(V720,Minimas!$C$3:$CD$12,3,FALSE)</f>
        <v>#N/A</v>
      </c>
      <c r="AD720" s="103" t="e">
        <f>T720-HLOOKUP(V720,Minimas!$C$3:$CD$12,4,FALSE)</f>
        <v>#N/A</v>
      </c>
      <c r="AE720" s="103" t="e">
        <f>T720-HLOOKUP(V720,Minimas!$C$3:$CD$12,5,FALSE)</f>
        <v>#N/A</v>
      </c>
      <c r="AF720" s="103" t="e">
        <f>T720-HLOOKUP(V720,Minimas!$C$3:$CD$12,6,FALSE)</f>
        <v>#N/A</v>
      </c>
      <c r="AG720" s="103" t="e">
        <f>T720-HLOOKUP(V720,Minimas!$C$3:$CD$12,7,FALSE)</f>
        <v>#N/A</v>
      </c>
      <c r="AH720" s="103" t="e">
        <f>T720-HLOOKUP(V720,Minimas!$C$3:$CD$12,8,FALSE)</f>
        <v>#N/A</v>
      </c>
      <c r="AI720" s="103" t="e">
        <f>T720-HLOOKUP(V720,Minimas!$C$3:$CD$12,9,FALSE)</f>
        <v>#N/A</v>
      </c>
      <c r="AJ720" s="103" t="e">
        <f>T720-HLOOKUP(V720,Minimas!$C$3:$CD$12,10,FALSE)</f>
        <v>#N/A</v>
      </c>
      <c r="AK720" s="104" t="str">
        <f t="shared" si="104"/>
        <v xml:space="preserve"> </v>
      </c>
      <c r="AL720" s="105"/>
      <c r="AM720" s="105" t="str">
        <f t="shared" si="105"/>
        <v xml:space="preserve"> </v>
      </c>
      <c r="AN720" s="105" t="str">
        <f t="shared" si="106"/>
        <v xml:space="preserve"> </v>
      </c>
    </row>
    <row r="721" spans="28:40" x14ac:dyDescent="0.2">
      <c r="AB721" s="103" t="e">
        <f>T721-HLOOKUP(V721,Minimas!$C$3:$CD$12,2,FALSE)</f>
        <v>#N/A</v>
      </c>
      <c r="AC721" s="103" t="e">
        <f>T721-HLOOKUP(V721,Minimas!$C$3:$CD$12,3,FALSE)</f>
        <v>#N/A</v>
      </c>
      <c r="AD721" s="103" t="e">
        <f>T721-HLOOKUP(V721,Minimas!$C$3:$CD$12,4,FALSE)</f>
        <v>#N/A</v>
      </c>
      <c r="AE721" s="103" t="e">
        <f>T721-HLOOKUP(V721,Minimas!$C$3:$CD$12,5,FALSE)</f>
        <v>#N/A</v>
      </c>
      <c r="AF721" s="103" t="e">
        <f>T721-HLOOKUP(V721,Minimas!$C$3:$CD$12,6,FALSE)</f>
        <v>#N/A</v>
      </c>
      <c r="AG721" s="103" t="e">
        <f>T721-HLOOKUP(V721,Minimas!$C$3:$CD$12,7,FALSE)</f>
        <v>#N/A</v>
      </c>
      <c r="AH721" s="103" t="e">
        <f>T721-HLOOKUP(V721,Minimas!$C$3:$CD$12,8,FALSE)</f>
        <v>#N/A</v>
      </c>
      <c r="AI721" s="103" t="e">
        <f>T721-HLOOKUP(V721,Minimas!$C$3:$CD$12,9,FALSE)</f>
        <v>#N/A</v>
      </c>
      <c r="AJ721" s="103" t="e">
        <f>T721-HLOOKUP(V721,Minimas!$C$3:$CD$12,10,FALSE)</f>
        <v>#N/A</v>
      </c>
      <c r="AK721" s="104" t="str">
        <f t="shared" si="104"/>
        <v xml:space="preserve"> </v>
      </c>
      <c r="AL721" s="105"/>
      <c r="AM721" s="105" t="str">
        <f t="shared" si="105"/>
        <v xml:space="preserve"> </v>
      </c>
      <c r="AN721" s="105" t="str">
        <f t="shared" si="106"/>
        <v xml:space="preserve"> </v>
      </c>
    </row>
    <row r="722" spans="28:40" x14ac:dyDescent="0.2">
      <c r="AB722" s="103" t="e">
        <f>T722-HLOOKUP(V722,Minimas!$C$3:$CD$12,2,FALSE)</f>
        <v>#N/A</v>
      </c>
      <c r="AC722" s="103" t="e">
        <f>T722-HLOOKUP(V722,Minimas!$C$3:$CD$12,3,FALSE)</f>
        <v>#N/A</v>
      </c>
      <c r="AD722" s="103" t="e">
        <f>T722-HLOOKUP(V722,Minimas!$C$3:$CD$12,4,FALSE)</f>
        <v>#N/A</v>
      </c>
      <c r="AE722" s="103" t="e">
        <f>T722-HLOOKUP(V722,Minimas!$C$3:$CD$12,5,FALSE)</f>
        <v>#N/A</v>
      </c>
      <c r="AF722" s="103" t="e">
        <f>T722-HLOOKUP(V722,Minimas!$C$3:$CD$12,6,FALSE)</f>
        <v>#N/A</v>
      </c>
      <c r="AG722" s="103" t="e">
        <f>T722-HLOOKUP(V722,Minimas!$C$3:$CD$12,7,FALSE)</f>
        <v>#N/A</v>
      </c>
      <c r="AH722" s="103" t="e">
        <f>T722-HLOOKUP(V722,Minimas!$C$3:$CD$12,8,FALSE)</f>
        <v>#N/A</v>
      </c>
      <c r="AI722" s="103" t="e">
        <f>T722-HLOOKUP(V722,Minimas!$C$3:$CD$12,9,FALSE)</f>
        <v>#N/A</v>
      </c>
      <c r="AJ722" s="103" t="e">
        <f>T722-HLOOKUP(V722,Minimas!$C$3:$CD$12,10,FALSE)</f>
        <v>#N/A</v>
      </c>
      <c r="AK722" s="104" t="str">
        <f t="shared" si="104"/>
        <v xml:space="preserve"> </v>
      </c>
      <c r="AL722" s="105"/>
      <c r="AM722" s="105" t="str">
        <f t="shared" si="105"/>
        <v xml:space="preserve"> </v>
      </c>
      <c r="AN722" s="105" t="str">
        <f t="shared" si="106"/>
        <v xml:space="preserve"> </v>
      </c>
    </row>
    <row r="723" spans="28:40" x14ac:dyDescent="0.2">
      <c r="AB723" s="103" t="e">
        <f>T723-HLOOKUP(V723,Minimas!$C$3:$CD$12,2,FALSE)</f>
        <v>#N/A</v>
      </c>
      <c r="AC723" s="103" t="e">
        <f>T723-HLOOKUP(V723,Minimas!$C$3:$CD$12,3,FALSE)</f>
        <v>#N/A</v>
      </c>
      <c r="AD723" s="103" t="e">
        <f>T723-HLOOKUP(V723,Minimas!$C$3:$CD$12,4,FALSE)</f>
        <v>#N/A</v>
      </c>
      <c r="AE723" s="103" t="e">
        <f>T723-HLOOKUP(V723,Minimas!$C$3:$CD$12,5,FALSE)</f>
        <v>#N/A</v>
      </c>
      <c r="AF723" s="103" t="e">
        <f>T723-HLOOKUP(V723,Minimas!$C$3:$CD$12,6,FALSE)</f>
        <v>#N/A</v>
      </c>
      <c r="AG723" s="103" t="e">
        <f>T723-HLOOKUP(V723,Minimas!$C$3:$CD$12,7,FALSE)</f>
        <v>#N/A</v>
      </c>
      <c r="AH723" s="103" t="e">
        <f>T723-HLOOKUP(V723,Minimas!$C$3:$CD$12,8,FALSE)</f>
        <v>#N/A</v>
      </c>
      <c r="AI723" s="103" t="e">
        <f>T723-HLOOKUP(V723,Minimas!$C$3:$CD$12,9,FALSE)</f>
        <v>#N/A</v>
      </c>
      <c r="AJ723" s="103" t="e">
        <f>T723-HLOOKUP(V723,Minimas!$C$3:$CD$12,10,FALSE)</f>
        <v>#N/A</v>
      </c>
      <c r="AK723" s="104" t="str">
        <f t="shared" si="104"/>
        <v xml:space="preserve"> </v>
      </c>
      <c r="AL723" s="105"/>
      <c r="AM723" s="105" t="str">
        <f t="shared" si="105"/>
        <v xml:space="preserve"> </v>
      </c>
      <c r="AN723" s="105" t="str">
        <f t="shared" si="106"/>
        <v xml:space="preserve"> </v>
      </c>
    </row>
    <row r="724" spans="28:40" x14ac:dyDescent="0.2">
      <c r="AB724" s="103" t="e">
        <f>T724-HLOOKUP(V724,Minimas!$C$3:$CD$12,2,FALSE)</f>
        <v>#N/A</v>
      </c>
      <c r="AC724" s="103" t="e">
        <f>T724-HLOOKUP(V724,Minimas!$C$3:$CD$12,3,FALSE)</f>
        <v>#N/A</v>
      </c>
      <c r="AD724" s="103" t="e">
        <f>T724-HLOOKUP(V724,Minimas!$C$3:$CD$12,4,FALSE)</f>
        <v>#N/A</v>
      </c>
      <c r="AE724" s="103" t="e">
        <f>T724-HLOOKUP(V724,Minimas!$C$3:$CD$12,5,FALSE)</f>
        <v>#N/A</v>
      </c>
      <c r="AF724" s="103" t="e">
        <f>T724-HLOOKUP(V724,Minimas!$C$3:$CD$12,6,FALSE)</f>
        <v>#N/A</v>
      </c>
      <c r="AG724" s="103" t="e">
        <f>T724-HLOOKUP(V724,Minimas!$C$3:$CD$12,7,FALSE)</f>
        <v>#N/A</v>
      </c>
      <c r="AH724" s="103" t="e">
        <f>T724-HLOOKUP(V724,Minimas!$C$3:$CD$12,8,FALSE)</f>
        <v>#N/A</v>
      </c>
      <c r="AI724" s="103" t="e">
        <f>T724-HLOOKUP(V724,Minimas!$C$3:$CD$12,9,FALSE)</f>
        <v>#N/A</v>
      </c>
      <c r="AJ724" s="103" t="e">
        <f>T724-HLOOKUP(V724,Minimas!$C$3:$CD$12,10,FALSE)</f>
        <v>#N/A</v>
      </c>
      <c r="AK724" s="104" t="str">
        <f t="shared" si="104"/>
        <v xml:space="preserve"> </v>
      </c>
      <c r="AL724" s="105"/>
      <c r="AM724" s="105" t="str">
        <f t="shared" si="105"/>
        <v xml:space="preserve"> </v>
      </c>
      <c r="AN724" s="105" t="str">
        <f t="shared" si="106"/>
        <v xml:space="preserve"> </v>
      </c>
    </row>
    <row r="725" spans="28:40" x14ac:dyDescent="0.2">
      <c r="AB725" s="103" t="e">
        <f>T725-HLOOKUP(V725,Minimas!$C$3:$CD$12,2,FALSE)</f>
        <v>#N/A</v>
      </c>
      <c r="AC725" s="103" t="e">
        <f>T725-HLOOKUP(V725,Minimas!$C$3:$CD$12,3,FALSE)</f>
        <v>#N/A</v>
      </c>
      <c r="AD725" s="103" t="e">
        <f>T725-HLOOKUP(V725,Minimas!$C$3:$CD$12,4,FALSE)</f>
        <v>#N/A</v>
      </c>
      <c r="AE725" s="103" t="e">
        <f>T725-HLOOKUP(V725,Minimas!$C$3:$CD$12,5,FALSE)</f>
        <v>#N/A</v>
      </c>
      <c r="AF725" s="103" t="e">
        <f>T725-HLOOKUP(V725,Minimas!$C$3:$CD$12,6,FALSE)</f>
        <v>#N/A</v>
      </c>
      <c r="AG725" s="103" t="e">
        <f>T725-HLOOKUP(V725,Minimas!$C$3:$CD$12,7,FALSE)</f>
        <v>#N/A</v>
      </c>
      <c r="AH725" s="103" t="e">
        <f>T725-HLOOKUP(V725,Minimas!$C$3:$CD$12,8,FALSE)</f>
        <v>#N/A</v>
      </c>
      <c r="AI725" s="103" t="e">
        <f>T725-HLOOKUP(V725,Minimas!$C$3:$CD$12,9,FALSE)</f>
        <v>#N/A</v>
      </c>
      <c r="AJ725" s="103" t="e">
        <f>T725-HLOOKUP(V725,Minimas!$C$3:$CD$12,10,FALSE)</f>
        <v>#N/A</v>
      </c>
      <c r="AK725" s="104" t="str">
        <f t="shared" si="104"/>
        <v xml:space="preserve"> </v>
      </c>
      <c r="AL725" s="105"/>
      <c r="AM725" s="105" t="str">
        <f t="shared" si="105"/>
        <v xml:space="preserve"> </v>
      </c>
      <c r="AN725" s="105" t="str">
        <f t="shared" si="106"/>
        <v xml:space="preserve"> </v>
      </c>
    </row>
    <row r="726" spans="28:40" x14ac:dyDescent="0.2">
      <c r="AB726" s="103" t="e">
        <f>T726-HLOOKUP(V726,Minimas!$C$3:$CD$12,2,FALSE)</f>
        <v>#N/A</v>
      </c>
      <c r="AC726" s="103" t="e">
        <f>T726-HLOOKUP(V726,Minimas!$C$3:$CD$12,3,FALSE)</f>
        <v>#N/A</v>
      </c>
      <c r="AD726" s="103" t="e">
        <f>T726-HLOOKUP(V726,Minimas!$C$3:$CD$12,4,FALSE)</f>
        <v>#N/A</v>
      </c>
      <c r="AE726" s="103" t="e">
        <f>T726-HLOOKUP(V726,Minimas!$C$3:$CD$12,5,FALSE)</f>
        <v>#N/A</v>
      </c>
      <c r="AF726" s="103" t="e">
        <f>T726-HLOOKUP(V726,Minimas!$C$3:$CD$12,6,FALSE)</f>
        <v>#N/A</v>
      </c>
      <c r="AG726" s="103" t="e">
        <f>T726-HLOOKUP(V726,Minimas!$C$3:$CD$12,7,FALSE)</f>
        <v>#N/A</v>
      </c>
      <c r="AH726" s="103" t="e">
        <f>T726-HLOOKUP(V726,Minimas!$C$3:$CD$12,8,FALSE)</f>
        <v>#N/A</v>
      </c>
      <c r="AI726" s="103" t="e">
        <f>T726-HLOOKUP(V726,Minimas!$C$3:$CD$12,9,FALSE)</f>
        <v>#N/A</v>
      </c>
      <c r="AJ726" s="103" t="e">
        <f>T726-HLOOKUP(V726,Minimas!$C$3:$CD$12,10,FALSE)</f>
        <v>#N/A</v>
      </c>
      <c r="AK726" s="104" t="str">
        <f t="shared" si="104"/>
        <v xml:space="preserve"> </v>
      </c>
      <c r="AL726" s="105"/>
      <c r="AM726" s="105" t="str">
        <f t="shared" si="105"/>
        <v xml:space="preserve"> </v>
      </c>
      <c r="AN726" s="105" t="str">
        <f t="shared" si="106"/>
        <v xml:space="preserve"> </v>
      </c>
    </row>
    <row r="727" spans="28:40" x14ac:dyDescent="0.2">
      <c r="AB727" s="103" t="e">
        <f>T727-HLOOKUP(V727,Minimas!$C$3:$CD$12,2,FALSE)</f>
        <v>#N/A</v>
      </c>
      <c r="AC727" s="103" t="e">
        <f>T727-HLOOKUP(V727,Minimas!$C$3:$CD$12,3,FALSE)</f>
        <v>#N/A</v>
      </c>
      <c r="AD727" s="103" t="e">
        <f>T727-HLOOKUP(V727,Minimas!$C$3:$CD$12,4,FALSE)</f>
        <v>#N/A</v>
      </c>
      <c r="AE727" s="103" t="e">
        <f>T727-HLOOKUP(V727,Minimas!$C$3:$CD$12,5,FALSE)</f>
        <v>#N/A</v>
      </c>
      <c r="AF727" s="103" t="e">
        <f>T727-HLOOKUP(V727,Minimas!$C$3:$CD$12,6,FALSE)</f>
        <v>#N/A</v>
      </c>
      <c r="AG727" s="103" t="e">
        <f>T727-HLOOKUP(V727,Minimas!$C$3:$CD$12,7,FALSE)</f>
        <v>#N/A</v>
      </c>
      <c r="AH727" s="103" t="e">
        <f>T727-HLOOKUP(V727,Minimas!$C$3:$CD$12,8,FALSE)</f>
        <v>#N/A</v>
      </c>
      <c r="AI727" s="103" t="e">
        <f>T727-HLOOKUP(V727,Minimas!$C$3:$CD$12,9,FALSE)</f>
        <v>#N/A</v>
      </c>
      <c r="AJ727" s="103" t="e">
        <f>T727-HLOOKUP(V727,Minimas!$C$3:$CD$12,10,FALSE)</f>
        <v>#N/A</v>
      </c>
      <c r="AK727" s="104" t="str">
        <f t="shared" si="104"/>
        <v xml:space="preserve"> </v>
      </c>
      <c r="AL727" s="105"/>
      <c r="AM727" s="105" t="str">
        <f t="shared" si="105"/>
        <v xml:space="preserve"> </v>
      </c>
      <c r="AN727" s="105" t="str">
        <f t="shared" si="106"/>
        <v xml:space="preserve"> </v>
      </c>
    </row>
    <row r="728" spans="28:40" x14ac:dyDescent="0.2">
      <c r="AB728" s="103" t="e">
        <f>T728-HLOOKUP(V728,Minimas!$C$3:$CD$12,2,FALSE)</f>
        <v>#N/A</v>
      </c>
      <c r="AC728" s="103" t="e">
        <f>T728-HLOOKUP(V728,Minimas!$C$3:$CD$12,3,FALSE)</f>
        <v>#N/A</v>
      </c>
      <c r="AD728" s="103" t="e">
        <f>T728-HLOOKUP(V728,Minimas!$C$3:$CD$12,4,FALSE)</f>
        <v>#N/A</v>
      </c>
      <c r="AE728" s="103" t="e">
        <f>T728-HLOOKUP(V728,Minimas!$C$3:$CD$12,5,FALSE)</f>
        <v>#N/A</v>
      </c>
      <c r="AF728" s="103" t="e">
        <f>T728-HLOOKUP(V728,Minimas!$C$3:$CD$12,6,FALSE)</f>
        <v>#N/A</v>
      </c>
      <c r="AG728" s="103" t="e">
        <f>T728-HLOOKUP(V728,Minimas!$C$3:$CD$12,7,FALSE)</f>
        <v>#N/A</v>
      </c>
      <c r="AH728" s="103" t="e">
        <f>T728-HLOOKUP(V728,Minimas!$C$3:$CD$12,8,FALSE)</f>
        <v>#N/A</v>
      </c>
      <c r="AI728" s="103" t="e">
        <f>T728-HLOOKUP(V728,Minimas!$C$3:$CD$12,9,FALSE)</f>
        <v>#N/A</v>
      </c>
      <c r="AJ728" s="103" t="e">
        <f>T728-HLOOKUP(V728,Minimas!$C$3:$CD$12,10,FALSE)</f>
        <v>#N/A</v>
      </c>
      <c r="AK728" s="104" t="str">
        <f t="shared" si="104"/>
        <v xml:space="preserve"> </v>
      </c>
      <c r="AL728" s="105"/>
      <c r="AM728" s="105" t="str">
        <f t="shared" si="105"/>
        <v xml:space="preserve"> </v>
      </c>
      <c r="AN728" s="105" t="str">
        <f t="shared" si="106"/>
        <v xml:space="preserve"> </v>
      </c>
    </row>
    <row r="729" spans="28:40" x14ac:dyDescent="0.2">
      <c r="AB729" s="103" t="e">
        <f>T729-HLOOKUP(V729,Minimas!$C$3:$CD$12,2,FALSE)</f>
        <v>#N/A</v>
      </c>
      <c r="AC729" s="103" t="e">
        <f>T729-HLOOKUP(V729,Minimas!$C$3:$CD$12,3,FALSE)</f>
        <v>#N/A</v>
      </c>
      <c r="AD729" s="103" t="e">
        <f>T729-HLOOKUP(V729,Minimas!$C$3:$CD$12,4,FALSE)</f>
        <v>#N/A</v>
      </c>
      <c r="AE729" s="103" t="e">
        <f>T729-HLOOKUP(V729,Minimas!$C$3:$CD$12,5,FALSE)</f>
        <v>#N/A</v>
      </c>
      <c r="AF729" s="103" t="e">
        <f>T729-HLOOKUP(V729,Minimas!$C$3:$CD$12,6,FALSE)</f>
        <v>#N/A</v>
      </c>
      <c r="AG729" s="103" t="e">
        <f>T729-HLOOKUP(V729,Minimas!$C$3:$CD$12,7,FALSE)</f>
        <v>#N/A</v>
      </c>
      <c r="AH729" s="103" t="e">
        <f>T729-HLOOKUP(V729,Minimas!$C$3:$CD$12,8,FALSE)</f>
        <v>#N/A</v>
      </c>
      <c r="AI729" s="103" t="e">
        <f>T729-HLOOKUP(V729,Minimas!$C$3:$CD$12,9,FALSE)</f>
        <v>#N/A</v>
      </c>
      <c r="AJ729" s="103" t="e">
        <f>T729-HLOOKUP(V729,Minimas!$C$3:$CD$12,10,FALSE)</f>
        <v>#N/A</v>
      </c>
      <c r="AK729" s="104" t="str">
        <f t="shared" si="104"/>
        <v xml:space="preserve"> </v>
      </c>
      <c r="AL729" s="105"/>
      <c r="AM729" s="105" t="str">
        <f t="shared" si="105"/>
        <v xml:space="preserve"> </v>
      </c>
      <c r="AN729" s="105" t="str">
        <f t="shared" si="106"/>
        <v xml:space="preserve"> </v>
      </c>
    </row>
    <row r="730" spans="28:40" x14ac:dyDescent="0.2">
      <c r="AB730" s="103" t="e">
        <f>T730-HLOOKUP(V730,Minimas!$C$3:$CD$12,2,FALSE)</f>
        <v>#N/A</v>
      </c>
      <c r="AC730" s="103" t="e">
        <f>T730-HLOOKUP(V730,Minimas!$C$3:$CD$12,3,FALSE)</f>
        <v>#N/A</v>
      </c>
      <c r="AD730" s="103" t="e">
        <f>T730-HLOOKUP(V730,Minimas!$C$3:$CD$12,4,FALSE)</f>
        <v>#N/A</v>
      </c>
      <c r="AE730" s="103" t="e">
        <f>T730-HLOOKUP(V730,Minimas!$C$3:$CD$12,5,FALSE)</f>
        <v>#N/A</v>
      </c>
      <c r="AF730" s="103" t="e">
        <f>T730-HLOOKUP(V730,Minimas!$C$3:$CD$12,6,FALSE)</f>
        <v>#N/A</v>
      </c>
      <c r="AG730" s="103" t="e">
        <f>T730-HLOOKUP(V730,Minimas!$C$3:$CD$12,7,FALSE)</f>
        <v>#N/A</v>
      </c>
      <c r="AH730" s="103" t="e">
        <f>T730-HLOOKUP(V730,Minimas!$C$3:$CD$12,8,FALSE)</f>
        <v>#N/A</v>
      </c>
      <c r="AI730" s="103" t="e">
        <f>T730-HLOOKUP(V730,Minimas!$C$3:$CD$12,9,FALSE)</f>
        <v>#N/A</v>
      </c>
      <c r="AJ730" s="103" t="e">
        <f>T730-HLOOKUP(V730,Minimas!$C$3:$CD$12,10,FALSE)</f>
        <v>#N/A</v>
      </c>
      <c r="AK730" s="104" t="str">
        <f t="shared" si="104"/>
        <v xml:space="preserve"> </v>
      </c>
      <c r="AL730" s="105"/>
      <c r="AM730" s="105" t="str">
        <f t="shared" si="105"/>
        <v xml:space="preserve"> </v>
      </c>
      <c r="AN730" s="105" t="str">
        <f t="shared" si="106"/>
        <v xml:space="preserve"> </v>
      </c>
    </row>
    <row r="731" spans="28:40" x14ac:dyDescent="0.2">
      <c r="AB731" s="103" t="e">
        <f>T731-HLOOKUP(V731,Minimas!$C$3:$CD$12,2,FALSE)</f>
        <v>#N/A</v>
      </c>
      <c r="AC731" s="103" t="e">
        <f>T731-HLOOKUP(V731,Minimas!$C$3:$CD$12,3,FALSE)</f>
        <v>#N/A</v>
      </c>
      <c r="AD731" s="103" t="e">
        <f>T731-HLOOKUP(V731,Minimas!$C$3:$CD$12,4,FALSE)</f>
        <v>#N/A</v>
      </c>
      <c r="AE731" s="103" t="e">
        <f>T731-HLOOKUP(V731,Minimas!$C$3:$CD$12,5,FALSE)</f>
        <v>#N/A</v>
      </c>
      <c r="AF731" s="103" t="e">
        <f>T731-HLOOKUP(V731,Minimas!$C$3:$CD$12,6,FALSE)</f>
        <v>#N/A</v>
      </c>
      <c r="AG731" s="103" t="e">
        <f>T731-HLOOKUP(V731,Minimas!$C$3:$CD$12,7,FALSE)</f>
        <v>#N/A</v>
      </c>
      <c r="AH731" s="103" t="e">
        <f>T731-HLOOKUP(V731,Minimas!$C$3:$CD$12,8,FALSE)</f>
        <v>#N/A</v>
      </c>
      <c r="AI731" s="103" t="e">
        <f>T731-HLOOKUP(V731,Minimas!$C$3:$CD$12,9,FALSE)</f>
        <v>#N/A</v>
      </c>
      <c r="AJ731" s="103" t="e">
        <f>T731-HLOOKUP(V731,Minimas!$C$3:$CD$12,10,FALSE)</f>
        <v>#N/A</v>
      </c>
      <c r="AK731" s="104" t="str">
        <f t="shared" si="104"/>
        <v xml:space="preserve"> </v>
      </c>
      <c r="AL731" s="105"/>
      <c r="AM731" s="105" t="str">
        <f t="shared" si="105"/>
        <v xml:space="preserve"> </v>
      </c>
      <c r="AN731" s="105" t="str">
        <f t="shared" si="106"/>
        <v xml:space="preserve"> </v>
      </c>
    </row>
    <row r="732" spans="28:40" x14ac:dyDescent="0.2">
      <c r="AB732" s="103" t="e">
        <f>T732-HLOOKUP(V732,Minimas!$C$3:$CD$12,2,FALSE)</f>
        <v>#N/A</v>
      </c>
      <c r="AC732" s="103" t="e">
        <f>T732-HLOOKUP(V732,Minimas!$C$3:$CD$12,3,FALSE)</f>
        <v>#N/A</v>
      </c>
      <c r="AD732" s="103" t="e">
        <f>T732-HLOOKUP(V732,Minimas!$C$3:$CD$12,4,FALSE)</f>
        <v>#N/A</v>
      </c>
      <c r="AE732" s="103" t="e">
        <f>T732-HLOOKUP(V732,Minimas!$C$3:$CD$12,5,FALSE)</f>
        <v>#N/A</v>
      </c>
      <c r="AF732" s="103" t="e">
        <f>T732-HLOOKUP(V732,Minimas!$C$3:$CD$12,6,FALSE)</f>
        <v>#N/A</v>
      </c>
      <c r="AG732" s="103" t="e">
        <f>T732-HLOOKUP(V732,Minimas!$C$3:$CD$12,7,FALSE)</f>
        <v>#N/A</v>
      </c>
      <c r="AH732" s="103" t="e">
        <f>T732-HLOOKUP(V732,Minimas!$C$3:$CD$12,8,FALSE)</f>
        <v>#N/A</v>
      </c>
      <c r="AI732" s="103" t="e">
        <f>T732-HLOOKUP(V732,Minimas!$C$3:$CD$12,9,FALSE)</f>
        <v>#N/A</v>
      </c>
      <c r="AJ732" s="103" t="e">
        <f>T732-HLOOKUP(V732,Minimas!$C$3:$CD$12,10,FALSE)</f>
        <v>#N/A</v>
      </c>
      <c r="AK732" s="104" t="str">
        <f t="shared" si="104"/>
        <v xml:space="preserve"> </v>
      </c>
      <c r="AL732" s="105"/>
      <c r="AM732" s="105" t="str">
        <f t="shared" si="105"/>
        <v xml:space="preserve"> </v>
      </c>
      <c r="AN732" s="105" t="str">
        <f t="shared" si="106"/>
        <v xml:space="preserve"> </v>
      </c>
    </row>
    <row r="733" spans="28:40" x14ac:dyDescent="0.2">
      <c r="AB733" s="103" t="e">
        <f>T733-HLOOKUP(V733,Minimas!$C$3:$CD$12,2,FALSE)</f>
        <v>#N/A</v>
      </c>
      <c r="AC733" s="103" t="e">
        <f>T733-HLOOKUP(V733,Minimas!$C$3:$CD$12,3,FALSE)</f>
        <v>#N/A</v>
      </c>
      <c r="AD733" s="103" t="e">
        <f>T733-HLOOKUP(V733,Minimas!$C$3:$CD$12,4,FALSE)</f>
        <v>#N/A</v>
      </c>
      <c r="AE733" s="103" t="e">
        <f>T733-HLOOKUP(V733,Minimas!$C$3:$CD$12,5,FALSE)</f>
        <v>#N/A</v>
      </c>
      <c r="AF733" s="103" t="e">
        <f>T733-HLOOKUP(V733,Minimas!$C$3:$CD$12,6,FALSE)</f>
        <v>#N/A</v>
      </c>
      <c r="AG733" s="103" t="e">
        <f>T733-HLOOKUP(V733,Minimas!$C$3:$CD$12,7,FALSE)</f>
        <v>#N/A</v>
      </c>
      <c r="AH733" s="103" t="e">
        <f>T733-HLOOKUP(V733,Minimas!$C$3:$CD$12,8,FALSE)</f>
        <v>#N/A</v>
      </c>
      <c r="AI733" s="103" t="e">
        <f>T733-HLOOKUP(V733,Minimas!$C$3:$CD$12,9,FALSE)</f>
        <v>#N/A</v>
      </c>
      <c r="AJ733" s="103" t="e">
        <f>T733-HLOOKUP(V733,Minimas!$C$3:$CD$12,10,FALSE)</f>
        <v>#N/A</v>
      </c>
      <c r="AK733" s="104" t="str">
        <f t="shared" si="104"/>
        <v xml:space="preserve"> </v>
      </c>
      <c r="AL733" s="105"/>
      <c r="AM733" s="105" t="str">
        <f t="shared" si="105"/>
        <v xml:space="preserve"> </v>
      </c>
      <c r="AN733" s="105" t="str">
        <f t="shared" si="106"/>
        <v xml:space="preserve"> </v>
      </c>
    </row>
    <row r="734" spans="28:40" x14ac:dyDescent="0.2">
      <c r="AB734" s="103" t="e">
        <f>T734-HLOOKUP(V734,Minimas!$C$3:$CD$12,2,FALSE)</f>
        <v>#N/A</v>
      </c>
      <c r="AC734" s="103" t="e">
        <f>T734-HLOOKUP(V734,Minimas!$C$3:$CD$12,3,FALSE)</f>
        <v>#N/A</v>
      </c>
      <c r="AD734" s="103" t="e">
        <f>T734-HLOOKUP(V734,Minimas!$C$3:$CD$12,4,FALSE)</f>
        <v>#N/A</v>
      </c>
      <c r="AE734" s="103" t="e">
        <f>T734-HLOOKUP(V734,Minimas!$C$3:$CD$12,5,FALSE)</f>
        <v>#N/A</v>
      </c>
      <c r="AF734" s="103" t="e">
        <f>T734-HLOOKUP(V734,Minimas!$C$3:$CD$12,6,FALSE)</f>
        <v>#N/A</v>
      </c>
      <c r="AG734" s="103" t="e">
        <f>T734-HLOOKUP(V734,Minimas!$C$3:$CD$12,7,FALSE)</f>
        <v>#N/A</v>
      </c>
      <c r="AH734" s="103" t="e">
        <f>T734-HLOOKUP(V734,Minimas!$C$3:$CD$12,8,FALSE)</f>
        <v>#N/A</v>
      </c>
      <c r="AI734" s="103" t="e">
        <f>T734-HLOOKUP(V734,Minimas!$C$3:$CD$12,9,FALSE)</f>
        <v>#N/A</v>
      </c>
      <c r="AJ734" s="103" t="e">
        <f>T734-HLOOKUP(V734,Minimas!$C$3:$CD$12,10,FALSE)</f>
        <v>#N/A</v>
      </c>
      <c r="AK734" s="104" t="str">
        <f t="shared" si="104"/>
        <v xml:space="preserve"> </v>
      </c>
      <c r="AL734" s="105"/>
      <c r="AM734" s="105" t="str">
        <f t="shared" si="105"/>
        <v xml:space="preserve"> </v>
      </c>
      <c r="AN734" s="105" t="str">
        <f t="shared" si="106"/>
        <v xml:space="preserve"> </v>
      </c>
    </row>
    <row r="735" spans="28:40" x14ac:dyDescent="0.2">
      <c r="AB735" s="103" t="e">
        <f>T735-HLOOKUP(V735,Minimas!$C$3:$CD$12,2,FALSE)</f>
        <v>#N/A</v>
      </c>
      <c r="AC735" s="103" t="e">
        <f>T735-HLOOKUP(V735,Minimas!$C$3:$CD$12,3,FALSE)</f>
        <v>#N/A</v>
      </c>
      <c r="AD735" s="103" t="e">
        <f>T735-HLOOKUP(V735,Minimas!$C$3:$CD$12,4,FALSE)</f>
        <v>#N/A</v>
      </c>
      <c r="AE735" s="103" t="e">
        <f>T735-HLOOKUP(V735,Minimas!$C$3:$CD$12,5,FALSE)</f>
        <v>#N/A</v>
      </c>
      <c r="AF735" s="103" t="e">
        <f>T735-HLOOKUP(V735,Minimas!$C$3:$CD$12,6,FALSE)</f>
        <v>#N/A</v>
      </c>
      <c r="AG735" s="103" t="e">
        <f>T735-HLOOKUP(V735,Minimas!$C$3:$CD$12,7,FALSE)</f>
        <v>#N/A</v>
      </c>
      <c r="AH735" s="103" t="e">
        <f>T735-HLOOKUP(V735,Minimas!$C$3:$CD$12,8,FALSE)</f>
        <v>#N/A</v>
      </c>
      <c r="AI735" s="103" t="e">
        <f>T735-HLOOKUP(V735,Minimas!$C$3:$CD$12,9,FALSE)</f>
        <v>#N/A</v>
      </c>
      <c r="AJ735" s="103" t="e">
        <f>T735-HLOOKUP(V735,Minimas!$C$3:$CD$12,10,FALSE)</f>
        <v>#N/A</v>
      </c>
      <c r="AK735" s="104" t="str">
        <f t="shared" si="104"/>
        <v xml:space="preserve"> </v>
      </c>
      <c r="AL735" s="105"/>
      <c r="AM735" s="105" t="str">
        <f t="shared" si="105"/>
        <v xml:space="preserve"> </v>
      </c>
      <c r="AN735" s="105" t="str">
        <f t="shared" si="106"/>
        <v xml:space="preserve"> </v>
      </c>
    </row>
    <row r="736" spans="28:40" x14ac:dyDescent="0.2">
      <c r="AB736" s="103" t="e">
        <f>T736-HLOOKUP(V736,Minimas!$C$3:$CD$12,2,FALSE)</f>
        <v>#N/A</v>
      </c>
      <c r="AC736" s="103" t="e">
        <f>T736-HLOOKUP(V736,Minimas!$C$3:$CD$12,3,FALSE)</f>
        <v>#N/A</v>
      </c>
      <c r="AD736" s="103" t="e">
        <f>T736-HLOOKUP(V736,Minimas!$C$3:$CD$12,4,FALSE)</f>
        <v>#N/A</v>
      </c>
      <c r="AE736" s="103" t="e">
        <f>T736-HLOOKUP(V736,Minimas!$C$3:$CD$12,5,FALSE)</f>
        <v>#N/A</v>
      </c>
      <c r="AF736" s="103" t="e">
        <f>T736-HLOOKUP(V736,Minimas!$C$3:$CD$12,6,FALSE)</f>
        <v>#N/A</v>
      </c>
      <c r="AG736" s="103" t="e">
        <f>T736-HLOOKUP(V736,Minimas!$C$3:$CD$12,7,FALSE)</f>
        <v>#N/A</v>
      </c>
      <c r="AH736" s="103" t="e">
        <f>T736-HLOOKUP(V736,Minimas!$C$3:$CD$12,8,FALSE)</f>
        <v>#N/A</v>
      </c>
      <c r="AI736" s="103" t="e">
        <f>T736-HLOOKUP(V736,Minimas!$C$3:$CD$12,9,FALSE)</f>
        <v>#N/A</v>
      </c>
      <c r="AJ736" s="103" t="e">
        <f>T736-HLOOKUP(V736,Minimas!$C$3:$CD$12,10,FALSE)</f>
        <v>#N/A</v>
      </c>
      <c r="AK736" s="104" t="str">
        <f t="shared" si="104"/>
        <v xml:space="preserve"> </v>
      </c>
      <c r="AL736" s="105"/>
      <c r="AM736" s="105" t="str">
        <f t="shared" si="105"/>
        <v xml:space="preserve"> </v>
      </c>
      <c r="AN736" s="105" t="str">
        <f t="shared" si="106"/>
        <v xml:space="preserve"> </v>
      </c>
    </row>
    <row r="737" spans="28:40" x14ac:dyDescent="0.2">
      <c r="AB737" s="103" t="e">
        <f>T737-HLOOKUP(V737,Minimas!$C$3:$CD$12,2,FALSE)</f>
        <v>#N/A</v>
      </c>
      <c r="AC737" s="103" t="e">
        <f>T737-HLOOKUP(V737,Minimas!$C$3:$CD$12,3,FALSE)</f>
        <v>#N/A</v>
      </c>
      <c r="AD737" s="103" t="e">
        <f>T737-HLOOKUP(V737,Minimas!$C$3:$CD$12,4,FALSE)</f>
        <v>#N/A</v>
      </c>
      <c r="AE737" s="103" t="e">
        <f>T737-HLOOKUP(V737,Minimas!$C$3:$CD$12,5,FALSE)</f>
        <v>#N/A</v>
      </c>
      <c r="AF737" s="103" t="e">
        <f>T737-HLOOKUP(V737,Minimas!$C$3:$CD$12,6,FALSE)</f>
        <v>#N/A</v>
      </c>
      <c r="AG737" s="103" t="e">
        <f>T737-HLOOKUP(V737,Minimas!$C$3:$CD$12,7,FALSE)</f>
        <v>#N/A</v>
      </c>
      <c r="AH737" s="103" t="e">
        <f>T737-HLOOKUP(V737,Minimas!$C$3:$CD$12,8,FALSE)</f>
        <v>#N/A</v>
      </c>
      <c r="AI737" s="103" t="e">
        <f>T737-HLOOKUP(V737,Minimas!$C$3:$CD$12,9,FALSE)</f>
        <v>#N/A</v>
      </c>
      <c r="AJ737" s="103" t="e">
        <f>T737-HLOOKUP(V737,Minimas!$C$3:$CD$12,10,FALSE)</f>
        <v>#N/A</v>
      </c>
      <c r="AK737" s="104" t="str">
        <f t="shared" si="104"/>
        <v xml:space="preserve"> </v>
      </c>
      <c r="AL737" s="105"/>
      <c r="AM737" s="105" t="str">
        <f t="shared" si="105"/>
        <v xml:space="preserve"> </v>
      </c>
      <c r="AN737" s="105" t="str">
        <f t="shared" si="106"/>
        <v xml:space="preserve"> </v>
      </c>
    </row>
    <row r="738" spans="28:40" x14ac:dyDescent="0.2">
      <c r="AB738" s="103" t="e">
        <f>T738-HLOOKUP(V738,Minimas!$C$3:$CD$12,2,FALSE)</f>
        <v>#N/A</v>
      </c>
      <c r="AC738" s="103" t="e">
        <f>T738-HLOOKUP(V738,Minimas!$C$3:$CD$12,3,FALSE)</f>
        <v>#N/A</v>
      </c>
      <c r="AD738" s="103" t="e">
        <f>T738-HLOOKUP(V738,Minimas!$C$3:$CD$12,4,FALSE)</f>
        <v>#N/A</v>
      </c>
      <c r="AE738" s="103" t="e">
        <f>T738-HLOOKUP(V738,Minimas!$C$3:$CD$12,5,FALSE)</f>
        <v>#N/A</v>
      </c>
      <c r="AF738" s="103" t="e">
        <f>T738-HLOOKUP(V738,Minimas!$C$3:$CD$12,6,FALSE)</f>
        <v>#N/A</v>
      </c>
      <c r="AG738" s="103" t="e">
        <f>T738-HLOOKUP(V738,Minimas!$C$3:$CD$12,7,FALSE)</f>
        <v>#N/A</v>
      </c>
      <c r="AH738" s="103" t="e">
        <f>T738-HLOOKUP(V738,Minimas!$C$3:$CD$12,8,FALSE)</f>
        <v>#N/A</v>
      </c>
      <c r="AI738" s="103" t="e">
        <f>T738-HLOOKUP(V738,Minimas!$C$3:$CD$12,9,FALSE)</f>
        <v>#N/A</v>
      </c>
      <c r="AJ738" s="103" t="e">
        <f>T738-HLOOKUP(V738,Minimas!$C$3:$CD$12,10,FALSE)</f>
        <v>#N/A</v>
      </c>
      <c r="AK738" s="104" t="str">
        <f t="shared" si="104"/>
        <v xml:space="preserve"> </v>
      </c>
      <c r="AL738" s="105"/>
      <c r="AM738" s="105" t="str">
        <f t="shared" si="105"/>
        <v xml:space="preserve"> </v>
      </c>
      <c r="AN738" s="105" t="str">
        <f t="shared" si="106"/>
        <v xml:space="preserve"> </v>
      </c>
    </row>
    <row r="739" spans="28:40" x14ac:dyDescent="0.2">
      <c r="AB739" s="103" t="e">
        <f>T739-HLOOKUP(V739,Minimas!$C$3:$CD$12,2,FALSE)</f>
        <v>#N/A</v>
      </c>
      <c r="AC739" s="103" t="e">
        <f>T739-HLOOKUP(V739,Minimas!$C$3:$CD$12,3,FALSE)</f>
        <v>#N/A</v>
      </c>
      <c r="AD739" s="103" t="e">
        <f>T739-HLOOKUP(V739,Minimas!$C$3:$CD$12,4,FALSE)</f>
        <v>#N/A</v>
      </c>
      <c r="AE739" s="103" t="e">
        <f>T739-HLOOKUP(V739,Minimas!$C$3:$CD$12,5,FALSE)</f>
        <v>#N/A</v>
      </c>
      <c r="AF739" s="103" t="e">
        <f>T739-HLOOKUP(V739,Minimas!$C$3:$CD$12,6,FALSE)</f>
        <v>#N/A</v>
      </c>
      <c r="AG739" s="103" t="e">
        <f>T739-HLOOKUP(V739,Minimas!$C$3:$CD$12,7,FALSE)</f>
        <v>#N/A</v>
      </c>
      <c r="AH739" s="103" t="e">
        <f>T739-HLOOKUP(V739,Minimas!$C$3:$CD$12,8,FALSE)</f>
        <v>#N/A</v>
      </c>
      <c r="AI739" s="103" t="e">
        <f>T739-HLOOKUP(V739,Minimas!$C$3:$CD$12,9,FALSE)</f>
        <v>#N/A</v>
      </c>
      <c r="AJ739" s="103" t="e">
        <f>T739-HLOOKUP(V739,Minimas!$C$3:$CD$12,10,FALSE)</f>
        <v>#N/A</v>
      </c>
      <c r="AK739" s="104" t="str">
        <f t="shared" si="104"/>
        <v xml:space="preserve"> </v>
      </c>
      <c r="AL739" s="105"/>
      <c r="AM739" s="105" t="str">
        <f t="shared" si="105"/>
        <v xml:space="preserve"> </v>
      </c>
      <c r="AN739" s="105" t="str">
        <f t="shared" si="106"/>
        <v xml:space="preserve"> </v>
      </c>
    </row>
    <row r="740" spans="28:40" x14ac:dyDescent="0.2">
      <c r="AB740" s="103" t="e">
        <f>T740-HLOOKUP(V740,Minimas!$C$3:$CD$12,2,FALSE)</f>
        <v>#N/A</v>
      </c>
      <c r="AC740" s="103" t="e">
        <f>T740-HLOOKUP(V740,Minimas!$C$3:$CD$12,3,FALSE)</f>
        <v>#N/A</v>
      </c>
      <c r="AD740" s="103" t="e">
        <f>T740-HLOOKUP(V740,Minimas!$C$3:$CD$12,4,FALSE)</f>
        <v>#N/A</v>
      </c>
      <c r="AE740" s="103" t="e">
        <f>T740-HLOOKUP(V740,Minimas!$C$3:$CD$12,5,FALSE)</f>
        <v>#N/A</v>
      </c>
      <c r="AF740" s="103" t="e">
        <f>T740-HLOOKUP(V740,Minimas!$C$3:$CD$12,6,FALSE)</f>
        <v>#N/A</v>
      </c>
      <c r="AG740" s="103" t="e">
        <f>T740-HLOOKUP(V740,Minimas!$C$3:$CD$12,7,FALSE)</f>
        <v>#N/A</v>
      </c>
      <c r="AH740" s="103" t="e">
        <f>T740-HLOOKUP(V740,Minimas!$C$3:$CD$12,8,FALSE)</f>
        <v>#N/A</v>
      </c>
      <c r="AI740" s="103" t="e">
        <f>T740-HLOOKUP(V740,Minimas!$C$3:$CD$12,9,FALSE)</f>
        <v>#N/A</v>
      </c>
      <c r="AJ740" s="103" t="e">
        <f>T740-HLOOKUP(V740,Minimas!$C$3:$CD$12,10,FALSE)</f>
        <v>#N/A</v>
      </c>
      <c r="AK740" s="104" t="str">
        <f t="shared" si="104"/>
        <v xml:space="preserve"> </v>
      </c>
      <c r="AL740" s="105"/>
      <c r="AM740" s="105" t="str">
        <f t="shared" si="105"/>
        <v xml:space="preserve"> </v>
      </c>
      <c r="AN740" s="105" t="str">
        <f t="shared" si="106"/>
        <v xml:space="preserve"> </v>
      </c>
    </row>
    <row r="741" spans="28:40" x14ac:dyDescent="0.2">
      <c r="AB741" s="103" t="e">
        <f>T741-HLOOKUP(V741,Minimas!$C$3:$CD$12,2,FALSE)</f>
        <v>#N/A</v>
      </c>
      <c r="AC741" s="103" t="e">
        <f>T741-HLOOKUP(V741,Minimas!$C$3:$CD$12,3,FALSE)</f>
        <v>#N/A</v>
      </c>
      <c r="AD741" s="103" t="e">
        <f>T741-HLOOKUP(V741,Minimas!$C$3:$CD$12,4,FALSE)</f>
        <v>#N/A</v>
      </c>
      <c r="AE741" s="103" t="e">
        <f>T741-HLOOKUP(V741,Minimas!$C$3:$CD$12,5,FALSE)</f>
        <v>#N/A</v>
      </c>
      <c r="AF741" s="103" t="e">
        <f>T741-HLOOKUP(V741,Minimas!$C$3:$CD$12,6,FALSE)</f>
        <v>#N/A</v>
      </c>
      <c r="AG741" s="103" t="e">
        <f>T741-HLOOKUP(V741,Minimas!$C$3:$CD$12,7,FALSE)</f>
        <v>#N/A</v>
      </c>
      <c r="AH741" s="103" t="e">
        <f>T741-HLOOKUP(V741,Minimas!$C$3:$CD$12,8,FALSE)</f>
        <v>#N/A</v>
      </c>
      <c r="AI741" s="103" t="e">
        <f>T741-HLOOKUP(V741,Minimas!$C$3:$CD$12,9,FALSE)</f>
        <v>#N/A</v>
      </c>
      <c r="AJ741" s="103" t="e">
        <f>T741-HLOOKUP(V741,Minimas!$C$3:$CD$12,10,FALSE)</f>
        <v>#N/A</v>
      </c>
      <c r="AK741" s="104" t="str">
        <f t="shared" si="104"/>
        <v xml:space="preserve"> </v>
      </c>
      <c r="AL741" s="105"/>
      <c r="AM741" s="105" t="str">
        <f t="shared" si="105"/>
        <v xml:space="preserve"> </v>
      </c>
      <c r="AN741" s="105" t="str">
        <f t="shared" si="106"/>
        <v xml:space="preserve"> </v>
      </c>
    </row>
    <row r="742" spans="28:40" x14ac:dyDescent="0.2">
      <c r="AB742" s="103" t="e">
        <f>T742-HLOOKUP(V742,Minimas!$C$3:$CD$12,2,FALSE)</f>
        <v>#N/A</v>
      </c>
      <c r="AC742" s="103" t="e">
        <f>T742-HLOOKUP(V742,Minimas!$C$3:$CD$12,3,FALSE)</f>
        <v>#N/A</v>
      </c>
      <c r="AD742" s="103" t="e">
        <f>T742-HLOOKUP(V742,Minimas!$C$3:$CD$12,4,FALSE)</f>
        <v>#N/A</v>
      </c>
      <c r="AE742" s="103" t="e">
        <f>T742-HLOOKUP(V742,Minimas!$C$3:$CD$12,5,FALSE)</f>
        <v>#N/A</v>
      </c>
      <c r="AF742" s="103" t="e">
        <f>T742-HLOOKUP(V742,Minimas!$C$3:$CD$12,6,FALSE)</f>
        <v>#N/A</v>
      </c>
      <c r="AG742" s="103" t="e">
        <f>T742-HLOOKUP(V742,Minimas!$C$3:$CD$12,7,FALSE)</f>
        <v>#N/A</v>
      </c>
      <c r="AH742" s="103" t="e">
        <f>T742-HLOOKUP(V742,Minimas!$C$3:$CD$12,8,FALSE)</f>
        <v>#N/A</v>
      </c>
      <c r="AI742" s="103" t="e">
        <f>T742-HLOOKUP(V742,Minimas!$C$3:$CD$12,9,FALSE)</f>
        <v>#N/A</v>
      </c>
      <c r="AJ742" s="103" t="e">
        <f>T742-HLOOKUP(V742,Minimas!$C$3:$CD$12,10,FALSE)</f>
        <v>#N/A</v>
      </c>
      <c r="AK742" s="104" t="str">
        <f t="shared" si="104"/>
        <v xml:space="preserve"> </v>
      </c>
      <c r="AL742" s="105"/>
      <c r="AM742" s="105" t="str">
        <f t="shared" si="105"/>
        <v xml:space="preserve"> </v>
      </c>
      <c r="AN742" s="105" t="str">
        <f t="shared" si="106"/>
        <v xml:space="preserve"> </v>
      </c>
    </row>
    <row r="743" spans="28:40" x14ac:dyDescent="0.2">
      <c r="AB743" s="103" t="e">
        <f>T743-HLOOKUP(V743,Minimas!$C$3:$CD$12,2,FALSE)</f>
        <v>#N/A</v>
      </c>
      <c r="AC743" s="103" t="e">
        <f>T743-HLOOKUP(V743,Minimas!$C$3:$CD$12,3,FALSE)</f>
        <v>#N/A</v>
      </c>
      <c r="AD743" s="103" t="e">
        <f>T743-HLOOKUP(V743,Minimas!$C$3:$CD$12,4,FALSE)</f>
        <v>#N/A</v>
      </c>
      <c r="AE743" s="103" t="e">
        <f>T743-HLOOKUP(V743,Minimas!$C$3:$CD$12,5,FALSE)</f>
        <v>#N/A</v>
      </c>
      <c r="AF743" s="103" t="e">
        <f>T743-HLOOKUP(V743,Minimas!$C$3:$CD$12,6,FALSE)</f>
        <v>#N/A</v>
      </c>
      <c r="AG743" s="103" t="e">
        <f>T743-HLOOKUP(V743,Minimas!$C$3:$CD$12,7,FALSE)</f>
        <v>#N/A</v>
      </c>
      <c r="AH743" s="103" t="e">
        <f>T743-HLOOKUP(V743,Minimas!$C$3:$CD$12,8,FALSE)</f>
        <v>#N/A</v>
      </c>
      <c r="AI743" s="103" t="e">
        <f>T743-HLOOKUP(V743,Minimas!$C$3:$CD$12,9,FALSE)</f>
        <v>#N/A</v>
      </c>
      <c r="AJ743" s="103" t="e">
        <f>T743-HLOOKUP(V743,Minimas!$C$3:$CD$12,10,FALSE)</f>
        <v>#N/A</v>
      </c>
      <c r="AK743" s="104" t="str">
        <f t="shared" si="104"/>
        <v xml:space="preserve"> </v>
      </c>
      <c r="AL743" s="105"/>
      <c r="AM743" s="105" t="str">
        <f t="shared" si="105"/>
        <v xml:space="preserve"> </v>
      </c>
      <c r="AN743" s="105" t="str">
        <f t="shared" si="106"/>
        <v xml:space="preserve"> </v>
      </c>
    </row>
    <row r="744" spans="28:40" x14ac:dyDescent="0.2">
      <c r="AB744" s="103" t="e">
        <f>T744-HLOOKUP(V744,Minimas!$C$3:$CD$12,2,FALSE)</f>
        <v>#N/A</v>
      </c>
      <c r="AC744" s="103" t="e">
        <f>T744-HLOOKUP(V744,Minimas!$C$3:$CD$12,3,FALSE)</f>
        <v>#N/A</v>
      </c>
      <c r="AD744" s="103" t="e">
        <f>T744-HLOOKUP(V744,Minimas!$C$3:$CD$12,4,FALSE)</f>
        <v>#N/A</v>
      </c>
      <c r="AE744" s="103" t="e">
        <f>T744-HLOOKUP(V744,Minimas!$C$3:$CD$12,5,FALSE)</f>
        <v>#N/A</v>
      </c>
      <c r="AF744" s="103" t="e">
        <f>T744-HLOOKUP(V744,Minimas!$C$3:$CD$12,6,FALSE)</f>
        <v>#N/A</v>
      </c>
      <c r="AG744" s="103" t="e">
        <f>T744-HLOOKUP(V744,Minimas!$C$3:$CD$12,7,FALSE)</f>
        <v>#N/A</v>
      </c>
      <c r="AH744" s="103" t="e">
        <f>T744-HLOOKUP(V744,Minimas!$C$3:$CD$12,8,FALSE)</f>
        <v>#N/A</v>
      </c>
      <c r="AI744" s="103" t="e">
        <f>T744-HLOOKUP(V744,Minimas!$C$3:$CD$12,9,FALSE)</f>
        <v>#N/A</v>
      </c>
      <c r="AJ744" s="103" t="e">
        <f>T744-HLOOKUP(V744,Minimas!$C$3:$CD$12,10,FALSE)</f>
        <v>#N/A</v>
      </c>
      <c r="AK744" s="104" t="str">
        <f t="shared" si="104"/>
        <v xml:space="preserve"> </v>
      </c>
      <c r="AL744" s="105"/>
      <c r="AM744" s="105" t="str">
        <f t="shared" si="105"/>
        <v xml:space="preserve"> </v>
      </c>
      <c r="AN744" s="105" t="str">
        <f t="shared" si="106"/>
        <v xml:space="preserve"> </v>
      </c>
    </row>
    <row r="745" spans="28:40" x14ac:dyDescent="0.2">
      <c r="AB745" s="103" t="e">
        <f>T745-HLOOKUP(V745,Minimas!$C$3:$CD$12,2,FALSE)</f>
        <v>#N/A</v>
      </c>
      <c r="AC745" s="103" t="e">
        <f>T745-HLOOKUP(V745,Minimas!$C$3:$CD$12,3,FALSE)</f>
        <v>#N/A</v>
      </c>
      <c r="AD745" s="103" t="e">
        <f>T745-HLOOKUP(V745,Minimas!$C$3:$CD$12,4,FALSE)</f>
        <v>#N/A</v>
      </c>
      <c r="AE745" s="103" t="e">
        <f>T745-HLOOKUP(V745,Minimas!$C$3:$CD$12,5,FALSE)</f>
        <v>#N/A</v>
      </c>
      <c r="AF745" s="103" t="e">
        <f>T745-HLOOKUP(V745,Minimas!$C$3:$CD$12,6,FALSE)</f>
        <v>#N/A</v>
      </c>
      <c r="AG745" s="103" t="e">
        <f>T745-HLOOKUP(V745,Minimas!$C$3:$CD$12,7,FALSE)</f>
        <v>#N/A</v>
      </c>
      <c r="AH745" s="103" t="e">
        <f>T745-HLOOKUP(V745,Minimas!$C$3:$CD$12,8,FALSE)</f>
        <v>#N/A</v>
      </c>
      <c r="AI745" s="103" t="e">
        <f>T745-HLOOKUP(V745,Minimas!$C$3:$CD$12,9,FALSE)</f>
        <v>#N/A</v>
      </c>
      <c r="AJ745" s="103" t="e">
        <f>T745-HLOOKUP(V745,Minimas!$C$3:$CD$12,10,FALSE)</f>
        <v>#N/A</v>
      </c>
      <c r="AK745" s="104" t="str">
        <f t="shared" si="104"/>
        <v xml:space="preserve"> </v>
      </c>
      <c r="AL745" s="105"/>
      <c r="AM745" s="105" t="str">
        <f t="shared" si="105"/>
        <v xml:space="preserve"> </v>
      </c>
      <c r="AN745" s="105" t="str">
        <f t="shared" si="106"/>
        <v xml:space="preserve"> </v>
      </c>
    </row>
    <row r="746" spans="28:40" x14ac:dyDescent="0.2">
      <c r="AB746" s="103" t="e">
        <f>T746-HLOOKUP(V746,Minimas!$C$3:$CD$12,2,FALSE)</f>
        <v>#N/A</v>
      </c>
      <c r="AC746" s="103" t="e">
        <f>T746-HLOOKUP(V746,Minimas!$C$3:$CD$12,3,FALSE)</f>
        <v>#N/A</v>
      </c>
      <c r="AD746" s="103" t="e">
        <f>T746-HLOOKUP(V746,Minimas!$C$3:$CD$12,4,FALSE)</f>
        <v>#N/A</v>
      </c>
      <c r="AE746" s="103" t="e">
        <f>T746-HLOOKUP(V746,Minimas!$C$3:$CD$12,5,FALSE)</f>
        <v>#N/A</v>
      </c>
      <c r="AF746" s="103" t="e">
        <f>T746-HLOOKUP(V746,Minimas!$C$3:$CD$12,6,FALSE)</f>
        <v>#N/A</v>
      </c>
      <c r="AG746" s="103" t="e">
        <f>T746-HLOOKUP(V746,Minimas!$C$3:$CD$12,7,FALSE)</f>
        <v>#N/A</v>
      </c>
      <c r="AH746" s="103" t="e">
        <f>T746-HLOOKUP(V746,Minimas!$C$3:$CD$12,8,FALSE)</f>
        <v>#N/A</v>
      </c>
      <c r="AI746" s="103" t="e">
        <f>T746-HLOOKUP(V746,Minimas!$C$3:$CD$12,9,FALSE)</f>
        <v>#N/A</v>
      </c>
      <c r="AJ746" s="103" t="e">
        <f>T746-HLOOKUP(V746,Minimas!$C$3:$CD$12,10,FALSE)</f>
        <v>#N/A</v>
      </c>
      <c r="AK746" s="104" t="str">
        <f t="shared" si="104"/>
        <v xml:space="preserve"> </v>
      </c>
      <c r="AL746" s="105"/>
      <c r="AM746" s="105" t="str">
        <f t="shared" si="105"/>
        <v xml:space="preserve"> </v>
      </c>
      <c r="AN746" s="105" t="str">
        <f t="shared" si="106"/>
        <v xml:space="preserve"> </v>
      </c>
    </row>
    <row r="747" spans="28:40" x14ac:dyDescent="0.2">
      <c r="AB747" s="103" t="e">
        <f>T747-HLOOKUP(V747,Minimas!$C$3:$CD$12,2,FALSE)</f>
        <v>#N/A</v>
      </c>
      <c r="AC747" s="103" t="e">
        <f>T747-HLOOKUP(V747,Minimas!$C$3:$CD$12,3,FALSE)</f>
        <v>#N/A</v>
      </c>
      <c r="AD747" s="103" t="e">
        <f>T747-HLOOKUP(V747,Minimas!$C$3:$CD$12,4,FALSE)</f>
        <v>#N/A</v>
      </c>
      <c r="AE747" s="103" t="e">
        <f>T747-HLOOKUP(V747,Minimas!$C$3:$CD$12,5,FALSE)</f>
        <v>#N/A</v>
      </c>
      <c r="AF747" s="103" t="e">
        <f>T747-HLOOKUP(V747,Minimas!$C$3:$CD$12,6,FALSE)</f>
        <v>#N/A</v>
      </c>
      <c r="AG747" s="103" t="e">
        <f>T747-HLOOKUP(V747,Minimas!$C$3:$CD$12,7,FALSE)</f>
        <v>#N/A</v>
      </c>
      <c r="AH747" s="103" t="e">
        <f>T747-HLOOKUP(V747,Minimas!$C$3:$CD$12,8,FALSE)</f>
        <v>#N/A</v>
      </c>
      <c r="AI747" s="103" t="e">
        <f>T747-HLOOKUP(V747,Minimas!$C$3:$CD$12,9,FALSE)</f>
        <v>#N/A</v>
      </c>
      <c r="AJ747" s="103" t="e">
        <f>T747-HLOOKUP(V747,Minimas!$C$3:$CD$12,10,FALSE)</f>
        <v>#N/A</v>
      </c>
      <c r="AK747" s="104" t="str">
        <f t="shared" si="104"/>
        <v xml:space="preserve"> </v>
      </c>
      <c r="AL747" s="105"/>
      <c r="AM747" s="105" t="str">
        <f t="shared" si="105"/>
        <v xml:space="preserve"> </v>
      </c>
      <c r="AN747" s="105" t="str">
        <f t="shared" si="106"/>
        <v xml:space="preserve"> </v>
      </c>
    </row>
    <row r="748" spans="28:40" x14ac:dyDescent="0.2">
      <c r="AB748" s="103" t="e">
        <f>T748-HLOOKUP(V748,Minimas!$C$3:$CD$12,2,FALSE)</f>
        <v>#N/A</v>
      </c>
      <c r="AC748" s="103" t="e">
        <f>T748-HLOOKUP(V748,Minimas!$C$3:$CD$12,3,FALSE)</f>
        <v>#N/A</v>
      </c>
      <c r="AD748" s="103" t="e">
        <f>T748-HLOOKUP(V748,Minimas!$C$3:$CD$12,4,FALSE)</f>
        <v>#N/A</v>
      </c>
      <c r="AE748" s="103" t="e">
        <f>T748-HLOOKUP(V748,Minimas!$C$3:$CD$12,5,FALSE)</f>
        <v>#N/A</v>
      </c>
      <c r="AF748" s="103" t="e">
        <f>T748-HLOOKUP(V748,Minimas!$C$3:$CD$12,6,FALSE)</f>
        <v>#N/A</v>
      </c>
      <c r="AG748" s="103" t="e">
        <f>T748-HLOOKUP(V748,Minimas!$C$3:$CD$12,7,FALSE)</f>
        <v>#N/A</v>
      </c>
      <c r="AH748" s="103" t="e">
        <f>T748-HLOOKUP(V748,Minimas!$C$3:$CD$12,8,FALSE)</f>
        <v>#N/A</v>
      </c>
      <c r="AI748" s="103" t="e">
        <f>T748-HLOOKUP(V748,Minimas!$C$3:$CD$12,9,FALSE)</f>
        <v>#N/A</v>
      </c>
      <c r="AJ748" s="103" t="e">
        <f>T748-HLOOKUP(V748,Minimas!$C$3:$CD$12,10,FALSE)</f>
        <v>#N/A</v>
      </c>
      <c r="AK748" s="104" t="str">
        <f t="shared" si="104"/>
        <v xml:space="preserve"> </v>
      </c>
      <c r="AL748" s="105"/>
      <c r="AM748" s="105" t="str">
        <f t="shared" si="105"/>
        <v xml:space="preserve"> </v>
      </c>
      <c r="AN748" s="105" t="str">
        <f t="shared" si="106"/>
        <v xml:space="preserve"> </v>
      </c>
    </row>
    <row r="749" spans="28:40" x14ac:dyDescent="0.2">
      <c r="AB749" s="103" t="e">
        <f>T749-HLOOKUP(V749,Minimas!$C$3:$CD$12,2,FALSE)</f>
        <v>#N/A</v>
      </c>
      <c r="AC749" s="103" t="e">
        <f>T749-HLOOKUP(V749,Minimas!$C$3:$CD$12,3,FALSE)</f>
        <v>#N/A</v>
      </c>
      <c r="AD749" s="103" t="e">
        <f>T749-HLOOKUP(V749,Minimas!$C$3:$CD$12,4,FALSE)</f>
        <v>#N/A</v>
      </c>
      <c r="AE749" s="103" t="e">
        <f>T749-HLOOKUP(V749,Minimas!$C$3:$CD$12,5,FALSE)</f>
        <v>#N/A</v>
      </c>
      <c r="AF749" s="103" t="e">
        <f>T749-HLOOKUP(V749,Minimas!$C$3:$CD$12,6,FALSE)</f>
        <v>#N/A</v>
      </c>
      <c r="AG749" s="103" t="e">
        <f>T749-HLOOKUP(V749,Minimas!$C$3:$CD$12,7,FALSE)</f>
        <v>#N/A</v>
      </c>
      <c r="AH749" s="103" t="e">
        <f>T749-HLOOKUP(V749,Minimas!$C$3:$CD$12,8,FALSE)</f>
        <v>#N/A</v>
      </c>
      <c r="AI749" s="103" t="e">
        <f>T749-HLOOKUP(V749,Minimas!$C$3:$CD$12,9,FALSE)</f>
        <v>#N/A</v>
      </c>
      <c r="AJ749" s="103" t="e">
        <f>T749-HLOOKUP(V749,Minimas!$C$3:$CD$12,10,FALSE)</f>
        <v>#N/A</v>
      </c>
      <c r="AK749" s="104" t="str">
        <f t="shared" si="104"/>
        <v xml:space="preserve"> </v>
      </c>
      <c r="AL749" s="105"/>
      <c r="AM749" s="105" t="str">
        <f t="shared" si="105"/>
        <v xml:space="preserve"> </v>
      </c>
      <c r="AN749" s="105" t="str">
        <f t="shared" si="106"/>
        <v xml:space="preserve"> </v>
      </c>
    </row>
    <row r="750" spans="28:40" x14ac:dyDescent="0.2">
      <c r="AB750" s="103" t="e">
        <f>T750-HLOOKUP(V750,Minimas!$C$3:$CD$12,2,FALSE)</f>
        <v>#N/A</v>
      </c>
      <c r="AC750" s="103" t="e">
        <f>T750-HLOOKUP(V750,Minimas!$C$3:$CD$12,3,FALSE)</f>
        <v>#N/A</v>
      </c>
      <c r="AD750" s="103" t="e">
        <f>T750-HLOOKUP(V750,Minimas!$C$3:$CD$12,4,FALSE)</f>
        <v>#N/A</v>
      </c>
      <c r="AE750" s="103" t="e">
        <f>T750-HLOOKUP(V750,Minimas!$C$3:$CD$12,5,FALSE)</f>
        <v>#N/A</v>
      </c>
      <c r="AF750" s="103" t="e">
        <f>T750-HLOOKUP(V750,Minimas!$C$3:$CD$12,6,FALSE)</f>
        <v>#N/A</v>
      </c>
      <c r="AG750" s="103" t="e">
        <f>T750-HLOOKUP(V750,Minimas!$C$3:$CD$12,7,FALSE)</f>
        <v>#N/A</v>
      </c>
      <c r="AH750" s="103" t="e">
        <f>T750-HLOOKUP(V750,Minimas!$C$3:$CD$12,8,FALSE)</f>
        <v>#N/A</v>
      </c>
      <c r="AI750" s="103" t="e">
        <f>T750-HLOOKUP(V750,Minimas!$C$3:$CD$12,9,FALSE)</f>
        <v>#N/A</v>
      </c>
      <c r="AJ750" s="103" t="e">
        <f>T750-HLOOKUP(V750,Minimas!$C$3:$CD$12,10,FALSE)</f>
        <v>#N/A</v>
      </c>
      <c r="AK750" s="104" t="str">
        <f t="shared" si="104"/>
        <v xml:space="preserve"> </v>
      </c>
      <c r="AL750" s="105"/>
      <c r="AM750" s="105" t="str">
        <f t="shared" si="105"/>
        <v xml:space="preserve"> </v>
      </c>
      <c r="AN750" s="105" t="str">
        <f t="shared" si="106"/>
        <v xml:space="preserve"> </v>
      </c>
    </row>
    <row r="751" spans="28:40" x14ac:dyDescent="0.2">
      <c r="AB751" s="103" t="e">
        <f>T751-HLOOKUP(V751,Minimas!$C$3:$CD$12,2,FALSE)</f>
        <v>#N/A</v>
      </c>
      <c r="AC751" s="103" t="e">
        <f>T751-HLOOKUP(V751,Minimas!$C$3:$CD$12,3,FALSE)</f>
        <v>#N/A</v>
      </c>
      <c r="AD751" s="103" t="e">
        <f>T751-HLOOKUP(V751,Minimas!$C$3:$CD$12,4,FALSE)</f>
        <v>#N/A</v>
      </c>
      <c r="AE751" s="103" t="e">
        <f>T751-HLOOKUP(V751,Minimas!$C$3:$CD$12,5,FALSE)</f>
        <v>#N/A</v>
      </c>
      <c r="AF751" s="103" t="e">
        <f>T751-HLOOKUP(V751,Minimas!$C$3:$CD$12,6,FALSE)</f>
        <v>#N/A</v>
      </c>
      <c r="AG751" s="103" t="e">
        <f>T751-HLOOKUP(V751,Minimas!$C$3:$CD$12,7,FALSE)</f>
        <v>#N/A</v>
      </c>
      <c r="AH751" s="103" t="e">
        <f>T751-HLOOKUP(V751,Minimas!$C$3:$CD$12,8,FALSE)</f>
        <v>#N/A</v>
      </c>
      <c r="AI751" s="103" t="e">
        <f>T751-HLOOKUP(V751,Minimas!$C$3:$CD$12,9,FALSE)</f>
        <v>#N/A</v>
      </c>
      <c r="AJ751" s="103" t="e">
        <f>T751-HLOOKUP(V751,Minimas!$C$3:$CD$12,10,FALSE)</f>
        <v>#N/A</v>
      </c>
      <c r="AK751" s="104" t="str">
        <f t="shared" si="104"/>
        <v xml:space="preserve"> </v>
      </c>
      <c r="AL751" s="105"/>
      <c r="AM751" s="105" t="str">
        <f t="shared" si="105"/>
        <v xml:space="preserve"> </v>
      </c>
      <c r="AN751" s="105" t="str">
        <f t="shared" si="106"/>
        <v xml:space="preserve"> </v>
      </c>
    </row>
    <row r="752" spans="28:40" x14ac:dyDescent="0.2">
      <c r="AB752" s="103" t="e">
        <f>T752-HLOOKUP(V752,Minimas!$C$3:$CD$12,2,FALSE)</f>
        <v>#N/A</v>
      </c>
      <c r="AC752" s="103" t="e">
        <f>T752-HLOOKUP(V752,Minimas!$C$3:$CD$12,3,FALSE)</f>
        <v>#N/A</v>
      </c>
      <c r="AD752" s="103" t="e">
        <f>T752-HLOOKUP(V752,Minimas!$C$3:$CD$12,4,FALSE)</f>
        <v>#N/A</v>
      </c>
      <c r="AE752" s="103" t="e">
        <f>T752-HLOOKUP(V752,Minimas!$C$3:$CD$12,5,FALSE)</f>
        <v>#N/A</v>
      </c>
      <c r="AF752" s="103" t="e">
        <f>T752-HLOOKUP(V752,Minimas!$C$3:$CD$12,6,FALSE)</f>
        <v>#N/A</v>
      </c>
      <c r="AG752" s="103" t="e">
        <f>T752-HLOOKUP(V752,Minimas!$C$3:$CD$12,7,FALSE)</f>
        <v>#N/A</v>
      </c>
      <c r="AH752" s="103" t="e">
        <f>T752-HLOOKUP(V752,Minimas!$C$3:$CD$12,8,FALSE)</f>
        <v>#N/A</v>
      </c>
      <c r="AI752" s="103" t="e">
        <f>T752-HLOOKUP(V752,Minimas!$C$3:$CD$12,9,FALSE)</f>
        <v>#N/A</v>
      </c>
      <c r="AJ752" s="103" t="e">
        <f>T752-HLOOKUP(V752,Minimas!$C$3:$CD$12,10,FALSE)</f>
        <v>#N/A</v>
      </c>
      <c r="AK752" s="104" t="str">
        <f t="shared" ref="AK752:AK815" si="107">IF(E752=0," ",IF(AJ752&gt;=0,$AJ$5,IF(AI752&gt;=0,$AI$5,IF(AH752&gt;=0,$AH$5,IF(AG752&gt;=0,$AG$5,IF(AF752&gt;=0,$AF$5,IF(AE752&gt;=0,$AE$5,IF(AD752&gt;=0,$AD$5,IF(AC752&gt;=0,$AC$5,$AB$5)))))))))</f>
        <v xml:space="preserve"> </v>
      </c>
      <c r="AL752" s="105"/>
      <c r="AM752" s="105" t="str">
        <f t="shared" ref="AM752:AM815" si="108">IF(AK752="","",AK752)</f>
        <v xml:space="preserve"> </v>
      </c>
      <c r="AN752" s="105" t="str">
        <f t="shared" ref="AN752:AN815" si="109">IF(E752=0," ",IF(AJ752&gt;=0,AJ752,IF(AI752&gt;=0,AI752,IF(AH752&gt;=0,AH752,IF(AG752&gt;=0,AG752,IF(AF752&gt;=0,AF752,IF(AE752&gt;=0,AE752,IF(AD752&gt;=0,AD752,IF(AC752&gt;=0,AC752,AB752)))))))))</f>
        <v xml:space="preserve"> </v>
      </c>
    </row>
    <row r="753" spans="28:40" x14ac:dyDescent="0.2">
      <c r="AB753" s="103" t="e">
        <f>T753-HLOOKUP(V753,Minimas!$C$3:$CD$12,2,FALSE)</f>
        <v>#N/A</v>
      </c>
      <c r="AC753" s="103" t="e">
        <f>T753-HLOOKUP(V753,Minimas!$C$3:$CD$12,3,FALSE)</f>
        <v>#N/A</v>
      </c>
      <c r="AD753" s="103" t="e">
        <f>T753-HLOOKUP(V753,Minimas!$C$3:$CD$12,4,FALSE)</f>
        <v>#N/A</v>
      </c>
      <c r="AE753" s="103" t="e">
        <f>T753-HLOOKUP(V753,Minimas!$C$3:$CD$12,5,FALSE)</f>
        <v>#N/A</v>
      </c>
      <c r="AF753" s="103" t="e">
        <f>T753-HLOOKUP(V753,Minimas!$C$3:$CD$12,6,FALSE)</f>
        <v>#N/A</v>
      </c>
      <c r="AG753" s="103" t="e">
        <f>T753-HLOOKUP(V753,Minimas!$C$3:$CD$12,7,FALSE)</f>
        <v>#N/A</v>
      </c>
      <c r="AH753" s="103" t="e">
        <f>T753-HLOOKUP(V753,Minimas!$C$3:$CD$12,8,FALSE)</f>
        <v>#N/A</v>
      </c>
      <c r="AI753" s="103" t="e">
        <f>T753-HLOOKUP(V753,Minimas!$C$3:$CD$12,9,FALSE)</f>
        <v>#N/A</v>
      </c>
      <c r="AJ753" s="103" t="e">
        <f>T753-HLOOKUP(V753,Minimas!$C$3:$CD$12,10,FALSE)</f>
        <v>#N/A</v>
      </c>
      <c r="AK753" s="104" t="str">
        <f t="shared" si="107"/>
        <v xml:space="preserve"> </v>
      </c>
      <c r="AL753" s="105"/>
      <c r="AM753" s="105" t="str">
        <f t="shared" si="108"/>
        <v xml:space="preserve"> </v>
      </c>
      <c r="AN753" s="105" t="str">
        <f t="shared" si="109"/>
        <v xml:space="preserve"> </v>
      </c>
    </row>
    <row r="754" spans="28:40" x14ac:dyDescent="0.2">
      <c r="AB754" s="103" t="e">
        <f>T754-HLOOKUP(V754,Minimas!$C$3:$CD$12,2,FALSE)</f>
        <v>#N/A</v>
      </c>
      <c r="AC754" s="103" t="e">
        <f>T754-HLOOKUP(V754,Minimas!$C$3:$CD$12,3,FALSE)</f>
        <v>#N/A</v>
      </c>
      <c r="AD754" s="103" t="e">
        <f>T754-HLOOKUP(V754,Minimas!$C$3:$CD$12,4,FALSE)</f>
        <v>#N/A</v>
      </c>
      <c r="AE754" s="103" t="e">
        <f>T754-HLOOKUP(V754,Minimas!$C$3:$CD$12,5,FALSE)</f>
        <v>#N/A</v>
      </c>
      <c r="AF754" s="103" t="e">
        <f>T754-HLOOKUP(V754,Minimas!$C$3:$CD$12,6,FALSE)</f>
        <v>#N/A</v>
      </c>
      <c r="AG754" s="103" t="e">
        <f>T754-HLOOKUP(V754,Minimas!$C$3:$CD$12,7,FALSE)</f>
        <v>#N/A</v>
      </c>
      <c r="AH754" s="103" t="e">
        <f>T754-HLOOKUP(V754,Minimas!$C$3:$CD$12,8,FALSE)</f>
        <v>#N/A</v>
      </c>
      <c r="AI754" s="103" t="e">
        <f>T754-HLOOKUP(V754,Minimas!$C$3:$CD$12,9,FALSE)</f>
        <v>#N/A</v>
      </c>
      <c r="AJ754" s="103" t="e">
        <f>T754-HLOOKUP(V754,Minimas!$C$3:$CD$12,10,FALSE)</f>
        <v>#N/A</v>
      </c>
      <c r="AK754" s="104" t="str">
        <f t="shared" si="107"/>
        <v xml:space="preserve"> </v>
      </c>
      <c r="AL754" s="105"/>
      <c r="AM754" s="105" t="str">
        <f t="shared" si="108"/>
        <v xml:space="preserve"> </v>
      </c>
      <c r="AN754" s="105" t="str">
        <f t="shared" si="109"/>
        <v xml:space="preserve"> </v>
      </c>
    </row>
    <row r="755" spans="28:40" x14ac:dyDescent="0.2">
      <c r="AB755" s="103" t="e">
        <f>T755-HLOOKUP(V755,Minimas!$C$3:$CD$12,2,FALSE)</f>
        <v>#N/A</v>
      </c>
      <c r="AC755" s="103" t="e">
        <f>T755-HLOOKUP(V755,Minimas!$C$3:$CD$12,3,FALSE)</f>
        <v>#N/A</v>
      </c>
      <c r="AD755" s="103" t="e">
        <f>T755-HLOOKUP(V755,Minimas!$C$3:$CD$12,4,FALSE)</f>
        <v>#N/A</v>
      </c>
      <c r="AE755" s="103" t="e">
        <f>T755-HLOOKUP(V755,Minimas!$C$3:$CD$12,5,FALSE)</f>
        <v>#N/A</v>
      </c>
      <c r="AF755" s="103" t="e">
        <f>T755-HLOOKUP(V755,Minimas!$C$3:$CD$12,6,FALSE)</f>
        <v>#N/A</v>
      </c>
      <c r="AG755" s="103" t="e">
        <f>T755-HLOOKUP(V755,Minimas!$C$3:$CD$12,7,FALSE)</f>
        <v>#N/A</v>
      </c>
      <c r="AH755" s="103" t="e">
        <f>T755-HLOOKUP(V755,Minimas!$C$3:$CD$12,8,FALSE)</f>
        <v>#N/A</v>
      </c>
      <c r="AI755" s="103" t="e">
        <f>T755-HLOOKUP(V755,Minimas!$C$3:$CD$12,9,FALSE)</f>
        <v>#N/A</v>
      </c>
      <c r="AJ755" s="103" t="e">
        <f>T755-HLOOKUP(V755,Minimas!$C$3:$CD$12,10,FALSE)</f>
        <v>#N/A</v>
      </c>
      <c r="AK755" s="104" t="str">
        <f t="shared" si="107"/>
        <v xml:space="preserve"> </v>
      </c>
      <c r="AL755" s="105"/>
      <c r="AM755" s="105" t="str">
        <f t="shared" si="108"/>
        <v xml:space="preserve"> </v>
      </c>
      <c r="AN755" s="105" t="str">
        <f t="shared" si="109"/>
        <v xml:space="preserve"> </v>
      </c>
    </row>
    <row r="756" spans="28:40" x14ac:dyDescent="0.2">
      <c r="AB756" s="103" t="e">
        <f>T756-HLOOKUP(V756,Minimas!$C$3:$CD$12,2,FALSE)</f>
        <v>#N/A</v>
      </c>
      <c r="AC756" s="103" t="e">
        <f>T756-HLOOKUP(V756,Minimas!$C$3:$CD$12,3,FALSE)</f>
        <v>#N/A</v>
      </c>
      <c r="AD756" s="103" t="e">
        <f>T756-HLOOKUP(V756,Minimas!$C$3:$CD$12,4,FALSE)</f>
        <v>#N/A</v>
      </c>
      <c r="AE756" s="103" t="e">
        <f>T756-HLOOKUP(V756,Minimas!$C$3:$CD$12,5,FALSE)</f>
        <v>#N/A</v>
      </c>
      <c r="AF756" s="103" t="e">
        <f>T756-HLOOKUP(V756,Minimas!$C$3:$CD$12,6,FALSE)</f>
        <v>#N/A</v>
      </c>
      <c r="AG756" s="103" t="e">
        <f>T756-HLOOKUP(V756,Minimas!$C$3:$CD$12,7,FALSE)</f>
        <v>#N/A</v>
      </c>
      <c r="AH756" s="103" t="e">
        <f>T756-HLOOKUP(V756,Minimas!$C$3:$CD$12,8,FALSE)</f>
        <v>#N/A</v>
      </c>
      <c r="AI756" s="103" t="e">
        <f>T756-HLOOKUP(V756,Minimas!$C$3:$CD$12,9,FALSE)</f>
        <v>#N/A</v>
      </c>
      <c r="AJ756" s="103" t="e">
        <f>T756-HLOOKUP(V756,Minimas!$C$3:$CD$12,10,FALSE)</f>
        <v>#N/A</v>
      </c>
      <c r="AK756" s="104" t="str">
        <f t="shared" si="107"/>
        <v xml:space="preserve"> </v>
      </c>
      <c r="AL756" s="105"/>
      <c r="AM756" s="105" t="str">
        <f t="shared" si="108"/>
        <v xml:space="preserve"> </v>
      </c>
      <c r="AN756" s="105" t="str">
        <f t="shared" si="109"/>
        <v xml:space="preserve"> </v>
      </c>
    </row>
    <row r="757" spans="28:40" x14ac:dyDescent="0.2">
      <c r="AB757" s="103" t="e">
        <f>T757-HLOOKUP(V757,Minimas!$C$3:$CD$12,2,FALSE)</f>
        <v>#N/A</v>
      </c>
      <c r="AC757" s="103" t="e">
        <f>T757-HLOOKUP(V757,Minimas!$C$3:$CD$12,3,FALSE)</f>
        <v>#N/A</v>
      </c>
      <c r="AD757" s="103" t="e">
        <f>T757-HLOOKUP(V757,Minimas!$C$3:$CD$12,4,FALSE)</f>
        <v>#N/A</v>
      </c>
      <c r="AE757" s="103" t="e">
        <f>T757-HLOOKUP(V757,Minimas!$C$3:$CD$12,5,FALSE)</f>
        <v>#N/A</v>
      </c>
      <c r="AF757" s="103" t="e">
        <f>T757-HLOOKUP(V757,Minimas!$C$3:$CD$12,6,FALSE)</f>
        <v>#N/A</v>
      </c>
      <c r="AG757" s="103" t="e">
        <f>T757-HLOOKUP(V757,Minimas!$C$3:$CD$12,7,FALSE)</f>
        <v>#N/A</v>
      </c>
      <c r="AH757" s="103" t="e">
        <f>T757-HLOOKUP(V757,Minimas!$C$3:$CD$12,8,FALSE)</f>
        <v>#N/A</v>
      </c>
      <c r="AI757" s="103" t="e">
        <f>T757-HLOOKUP(V757,Minimas!$C$3:$CD$12,9,FALSE)</f>
        <v>#N/A</v>
      </c>
      <c r="AJ757" s="103" t="e">
        <f>T757-HLOOKUP(V757,Minimas!$C$3:$CD$12,10,FALSE)</f>
        <v>#N/A</v>
      </c>
      <c r="AK757" s="104" t="str">
        <f t="shared" si="107"/>
        <v xml:space="preserve"> </v>
      </c>
      <c r="AL757" s="105"/>
      <c r="AM757" s="105" t="str">
        <f t="shared" si="108"/>
        <v xml:space="preserve"> </v>
      </c>
      <c r="AN757" s="105" t="str">
        <f t="shared" si="109"/>
        <v xml:space="preserve"> </v>
      </c>
    </row>
    <row r="758" spans="28:40" x14ac:dyDescent="0.2">
      <c r="AB758" s="103" t="e">
        <f>T758-HLOOKUP(V758,Minimas!$C$3:$CD$12,2,FALSE)</f>
        <v>#N/A</v>
      </c>
      <c r="AC758" s="103" t="e">
        <f>T758-HLOOKUP(V758,Minimas!$C$3:$CD$12,3,FALSE)</f>
        <v>#N/A</v>
      </c>
      <c r="AD758" s="103" t="e">
        <f>T758-HLOOKUP(V758,Minimas!$C$3:$CD$12,4,FALSE)</f>
        <v>#N/A</v>
      </c>
      <c r="AE758" s="103" t="e">
        <f>T758-HLOOKUP(V758,Minimas!$C$3:$CD$12,5,FALSE)</f>
        <v>#N/A</v>
      </c>
      <c r="AF758" s="103" t="e">
        <f>T758-HLOOKUP(V758,Minimas!$C$3:$CD$12,6,FALSE)</f>
        <v>#N/A</v>
      </c>
      <c r="AG758" s="103" t="e">
        <f>T758-HLOOKUP(V758,Minimas!$C$3:$CD$12,7,FALSE)</f>
        <v>#N/A</v>
      </c>
      <c r="AH758" s="103" t="e">
        <f>T758-HLOOKUP(V758,Minimas!$C$3:$CD$12,8,FALSE)</f>
        <v>#N/A</v>
      </c>
      <c r="AI758" s="103" t="e">
        <f>T758-HLOOKUP(V758,Minimas!$C$3:$CD$12,9,FALSE)</f>
        <v>#N/A</v>
      </c>
      <c r="AJ758" s="103" t="e">
        <f>T758-HLOOKUP(V758,Minimas!$C$3:$CD$12,10,FALSE)</f>
        <v>#N/A</v>
      </c>
      <c r="AK758" s="104" t="str">
        <f t="shared" si="107"/>
        <v xml:space="preserve"> </v>
      </c>
      <c r="AL758" s="105"/>
      <c r="AM758" s="105" t="str">
        <f t="shared" si="108"/>
        <v xml:space="preserve"> </v>
      </c>
      <c r="AN758" s="105" t="str">
        <f t="shared" si="109"/>
        <v xml:space="preserve"> </v>
      </c>
    </row>
    <row r="759" spans="28:40" x14ac:dyDescent="0.2">
      <c r="AB759" s="103" t="e">
        <f>T759-HLOOKUP(V759,Minimas!$C$3:$CD$12,2,FALSE)</f>
        <v>#N/A</v>
      </c>
      <c r="AC759" s="103" t="e">
        <f>T759-HLOOKUP(V759,Minimas!$C$3:$CD$12,3,FALSE)</f>
        <v>#N/A</v>
      </c>
      <c r="AD759" s="103" t="e">
        <f>T759-HLOOKUP(V759,Minimas!$C$3:$CD$12,4,FALSE)</f>
        <v>#N/A</v>
      </c>
      <c r="AE759" s="103" t="e">
        <f>T759-HLOOKUP(V759,Minimas!$C$3:$CD$12,5,FALSE)</f>
        <v>#N/A</v>
      </c>
      <c r="AF759" s="103" t="e">
        <f>T759-HLOOKUP(V759,Minimas!$C$3:$CD$12,6,FALSE)</f>
        <v>#N/A</v>
      </c>
      <c r="AG759" s="103" t="e">
        <f>T759-HLOOKUP(V759,Minimas!$C$3:$CD$12,7,FALSE)</f>
        <v>#N/A</v>
      </c>
      <c r="AH759" s="103" t="e">
        <f>T759-HLOOKUP(V759,Minimas!$C$3:$CD$12,8,FALSE)</f>
        <v>#N/A</v>
      </c>
      <c r="AI759" s="103" t="e">
        <f>T759-HLOOKUP(V759,Minimas!$C$3:$CD$12,9,FALSE)</f>
        <v>#N/A</v>
      </c>
      <c r="AJ759" s="103" t="e">
        <f>T759-HLOOKUP(V759,Minimas!$C$3:$CD$12,10,FALSE)</f>
        <v>#N/A</v>
      </c>
      <c r="AK759" s="104" t="str">
        <f t="shared" si="107"/>
        <v xml:space="preserve"> </v>
      </c>
      <c r="AL759" s="105"/>
      <c r="AM759" s="105" t="str">
        <f t="shared" si="108"/>
        <v xml:space="preserve"> </v>
      </c>
      <c r="AN759" s="105" t="str">
        <f t="shared" si="109"/>
        <v xml:space="preserve"> </v>
      </c>
    </row>
    <row r="760" spans="28:40" x14ac:dyDescent="0.2">
      <c r="AB760" s="103" t="e">
        <f>T760-HLOOKUP(V760,Minimas!$C$3:$CD$12,2,FALSE)</f>
        <v>#N/A</v>
      </c>
      <c r="AC760" s="103" t="e">
        <f>T760-HLOOKUP(V760,Minimas!$C$3:$CD$12,3,FALSE)</f>
        <v>#N/A</v>
      </c>
      <c r="AD760" s="103" t="e">
        <f>T760-HLOOKUP(V760,Minimas!$C$3:$CD$12,4,FALSE)</f>
        <v>#N/A</v>
      </c>
      <c r="AE760" s="103" t="e">
        <f>T760-HLOOKUP(V760,Minimas!$C$3:$CD$12,5,FALSE)</f>
        <v>#N/A</v>
      </c>
      <c r="AF760" s="103" t="e">
        <f>T760-HLOOKUP(V760,Minimas!$C$3:$CD$12,6,FALSE)</f>
        <v>#N/A</v>
      </c>
      <c r="AG760" s="103" t="e">
        <f>T760-HLOOKUP(V760,Minimas!$C$3:$CD$12,7,FALSE)</f>
        <v>#N/A</v>
      </c>
      <c r="AH760" s="103" t="e">
        <f>T760-HLOOKUP(V760,Minimas!$C$3:$CD$12,8,FALSE)</f>
        <v>#N/A</v>
      </c>
      <c r="AI760" s="103" t="e">
        <f>T760-HLOOKUP(V760,Minimas!$C$3:$CD$12,9,FALSE)</f>
        <v>#N/A</v>
      </c>
      <c r="AJ760" s="103" t="e">
        <f>T760-HLOOKUP(V760,Minimas!$C$3:$CD$12,10,FALSE)</f>
        <v>#N/A</v>
      </c>
      <c r="AK760" s="104" t="str">
        <f t="shared" si="107"/>
        <v xml:space="preserve"> </v>
      </c>
      <c r="AL760" s="105"/>
      <c r="AM760" s="105" t="str">
        <f t="shared" si="108"/>
        <v xml:space="preserve"> </v>
      </c>
      <c r="AN760" s="105" t="str">
        <f t="shared" si="109"/>
        <v xml:space="preserve"> </v>
      </c>
    </row>
    <row r="761" spans="28:40" x14ac:dyDescent="0.2">
      <c r="AB761" s="103" t="e">
        <f>T761-HLOOKUP(V761,Minimas!$C$3:$CD$12,2,FALSE)</f>
        <v>#N/A</v>
      </c>
      <c r="AC761" s="103" t="e">
        <f>T761-HLOOKUP(V761,Minimas!$C$3:$CD$12,3,FALSE)</f>
        <v>#N/A</v>
      </c>
      <c r="AD761" s="103" t="e">
        <f>T761-HLOOKUP(V761,Minimas!$C$3:$CD$12,4,FALSE)</f>
        <v>#N/A</v>
      </c>
      <c r="AE761" s="103" t="e">
        <f>T761-HLOOKUP(V761,Minimas!$C$3:$CD$12,5,FALSE)</f>
        <v>#N/A</v>
      </c>
      <c r="AF761" s="103" t="e">
        <f>T761-HLOOKUP(V761,Minimas!$C$3:$CD$12,6,FALSE)</f>
        <v>#N/A</v>
      </c>
      <c r="AG761" s="103" t="e">
        <f>T761-HLOOKUP(V761,Minimas!$C$3:$CD$12,7,FALSE)</f>
        <v>#N/A</v>
      </c>
      <c r="AH761" s="103" t="e">
        <f>T761-HLOOKUP(V761,Minimas!$C$3:$CD$12,8,FALSE)</f>
        <v>#N/A</v>
      </c>
      <c r="AI761" s="103" t="e">
        <f>T761-HLOOKUP(V761,Minimas!$C$3:$CD$12,9,FALSE)</f>
        <v>#N/A</v>
      </c>
      <c r="AJ761" s="103" t="e">
        <f>T761-HLOOKUP(V761,Minimas!$C$3:$CD$12,10,FALSE)</f>
        <v>#N/A</v>
      </c>
      <c r="AK761" s="104" t="str">
        <f t="shared" si="107"/>
        <v xml:space="preserve"> </v>
      </c>
      <c r="AL761" s="105"/>
      <c r="AM761" s="105" t="str">
        <f t="shared" si="108"/>
        <v xml:space="preserve"> </v>
      </c>
      <c r="AN761" s="105" t="str">
        <f t="shared" si="109"/>
        <v xml:space="preserve"> </v>
      </c>
    </row>
    <row r="762" spans="28:40" x14ac:dyDescent="0.2">
      <c r="AB762" s="103" t="e">
        <f>T762-HLOOKUP(V762,Minimas!$C$3:$CD$12,2,FALSE)</f>
        <v>#N/A</v>
      </c>
      <c r="AC762" s="103" t="e">
        <f>T762-HLOOKUP(V762,Minimas!$C$3:$CD$12,3,FALSE)</f>
        <v>#N/A</v>
      </c>
      <c r="AD762" s="103" t="e">
        <f>T762-HLOOKUP(V762,Minimas!$C$3:$CD$12,4,FALSE)</f>
        <v>#N/A</v>
      </c>
      <c r="AE762" s="103" t="e">
        <f>T762-HLOOKUP(V762,Minimas!$C$3:$CD$12,5,FALSE)</f>
        <v>#N/A</v>
      </c>
      <c r="AF762" s="103" t="e">
        <f>T762-HLOOKUP(V762,Minimas!$C$3:$CD$12,6,FALSE)</f>
        <v>#N/A</v>
      </c>
      <c r="AG762" s="103" t="e">
        <f>T762-HLOOKUP(V762,Minimas!$C$3:$CD$12,7,FALSE)</f>
        <v>#N/A</v>
      </c>
      <c r="AH762" s="103" t="e">
        <f>T762-HLOOKUP(V762,Minimas!$C$3:$CD$12,8,FALSE)</f>
        <v>#N/A</v>
      </c>
      <c r="AI762" s="103" t="e">
        <f>T762-HLOOKUP(V762,Minimas!$C$3:$CD$12,9,FALSE)</f>
        <v>#N/A</v>
      </c>
      <c r="AJ762" s="103" t="e">
        <f>T762-HLOOKUP(V762,Minimas!$C$3:$CD$12,10,FALSE)</f>
        <v>#N/A</v>
      </c>
      <c r="AK762" s="104" t="str">
        <f t="shared" si="107"/>
        <v xml:space="preserve"> </v>
      </c>
      <c r="AL762" s="105"/>
      <c r="AM762" s="105" t="str">
        <f t="shared" si="108"/>
        <v xml:space="preserve"> </v>
      </c>
      <c r="AN762" s="105" t="str">
        <f t="shared" si="109"/>
        <v xml:space="preserve"> </v>
      </c>
    </row>
    <row r="763" spans="28:40" x14ac:dyDescent="0.2">
      <c r="AB763" s="103" t="e">
        <f>T763-HLOOKUP(V763,Minimas!$C$3:$CD$12,2,FALSE)</f>
        <v>#N/A</v>
      </c>
      <c r="AC763" s="103" t="e">
        <f>T763-HLOOKUP(V763,Minimas!$C$3:$CD$12,3,FALSE)</f>
        <v>#N/A</v>
      </c>
      <c r="AD763" s="103" t="e">
        <f>T763-HLOOKUP(V763,Minimas!$C$3:$CD$12,4,FALSE)</f>
        <v>#N/A</v>
      </c>
      <c r="AE763" s="103" t="e">
        <f>T763-HLOOKUP(V763,Minimas!$C$3:$CD$12,5,FALSE)</f>
        <v>#N/A</v>
      </c>
      <c r="AF763" s="103" t="e">
        <f>T763-HLOOKUP(V763,Minimas!$C$3:$CD$12,6,FALSE)</f>
        <v>#N/A</v>
      </c>
      <c r="AG763" s="103" t="e">
        <f>T763-HLOOKUP(V763,Minimas!$C$3:$CD$12,7,FALSE)</f>
        <v>#N/A</v>
      </c>
      <c r="AH763" s="103" t="e">
        <f>T763-HLOOKUP(V763,Minimas!$C$3:$CD$12,8,FALSE)</f>
        <v>#N/A</v>
      </c>
      <c r="AI763" s="103" t="e">
        <f>T763-HLOOKUP(V763,Minimas!$C$3:$CD$12,9,FALSE)</f>
        <v>#N/A</v>
      </c>
      <c r="AJ763" s="103" t="e">
        <f>T763-HLOOKUP(V763,Minimas!$C$3:$CD$12,10,FALSE)</f>
        <v>#N/A</v>
      </c>
      <c r="AK763" s="104" t="str">
        <f t="shared" si="107"/>
        <v xml:space="preserve"> </v>
      </c>
      <c r="AL763" s="105"/>
      <c r="AM763" s="105" t="str">
        <f t="shared" si="108"/>
        <v xml:space="preserve"> </v>
      </c>
      <c r="AN763" s="105" t="str">
        <f t="shared" si="109"/>
        <v xml:space="preserve"> </v>
      </c>
    </row>
    <row r="764" spans="28:40" x14ac:dyDescent="0.2">
      <c r="AB764" s="103" t="e">
        <f>T764-HLOOKUP(V764,Minimas!$C$3:$CD$12,2,FALSE)</f>
        <v>#N/A</v>
      </c>
      <c r="AC764" s="103" t="e">
        <f>T764-HLOOKUP(V764,Minimas!$C$3:$CD$12,3,FALSE)</f>
        <v>#N/A</v>
      </c>
      <c r="AD764" s="103" t="e">
        <f>T764-HLOOKUP(V764,Minimas!$C$3:$CD$12,4,FALSE)</f>
        <v>#N/A</v>
      </c>
      <c r="AE764" s="103" t="e">
        <f>T764-HLOOKUP(V764,Minimas!$C$3:$CD$12,5,FALSE)</f>
        <v>#N/A</v>
      </c>
      <c r="AF764" s="103" t="e">
        <f>T764-HLOOKUP(V764,Minimas!$C$3:$CD$12,6,FALSE)</f>
        <v>#N/A</v>
      </c>
      <c r="AG764" s="103" t="e">
        <f>T764-HLOOKUP(V764,Minimas!$C$3:$CD$12,7,FALSE)</f>
        <v>#N/A</v>
      </c>
      <c r="AH764" s="103" t="e">
        <f>T764-HLOOKUP(V764,Minimas!$C$3:$CD$12,8,FALSE)</f>
        <v>#N/A</v>
      </c>
      <c r="AI764" s="103" t="e">
        <f>T764-HLOOKUP(V764,Minimas!$C$3:$CD$12,9,FALSE)</f>
        <v>#N/A</v>
      </c>
      <c r="AJ764" s="103" t="e">
        <f>T764-HLOOKUP(V764,Minimas!$C$3:$CD$12,10,FALSE)</f>
        <v>#N/A</v>
      </c>
      <c r="AK764" s="104" t="str">
        <f t="shared" si="107"/>
        <v xml:space="preserve"> </v>
      </c>
      <c r="AL764" s="105"/>
      <c r="AM764" s="105" t="str">
        <f t="shared" si="108"/>
        <v xml:space="preserve"> </v>
      </c>
      <c r="AN764" s="105" t="str">
        <f t="shared" si="109"/>
        <v xml:space="preserve"> </v>
      </c>
    </row>
    <row r="765" spans="28:40" x14ac:dyDescent="0.2">
      <c r="AB765" s="103" t="e">
        <f>T765-HLOOKUP(V765,Minimas!$C$3:$CD$12,2,FALSE)</f>
        <v>#N/A</v>
      </c>
      <c r="AC765" s="103" t="e">
        <f>T765-HLOOKUP(V765,Minimas!$C$3:$CD$12,3,FALSE)</f>
        <v>#N/A</v>
      </c>
      <c r="AD765" s="103" t="e">
        <f>T765-HLOOKUP(V765,Minimas!$C$3:$CD$12,4,FALSE)</f>
        <v>#N/A</v>
      </c>
      <c r="AE765" s="103" t="e">
        <f>T765-HLOOKUP(V765,Minimas!$C$3:$CD$12,5,FALSE)</f>
        <v>#N/A</v>
      </c>
      <c r="AF765" s="103" t="e">
        <f>T765-HLOOKUP(V765,Minimas!$C$3:$CD$12,6,FALSE)</f>
        <v>#N/A</v>
      </c>
      <c r="AG765" s="103" t="e">
        <f>T765-HLOOKUP(V765,Minimas!$C$3:$CD$12,7,FALSE)</f>
        <v>#N/A</v>
      </c>
      <c r="AH765" s="103" t="e">
        <f>T765-HLOOKUP(V765,Minimas!$C$3:$CD$12,8,FALSE)</f>
        <v>#N/A</v>
      </c>
      <c r="AI765" s="103" t="e">
        <f>T765-HLOOKUP(V765,Minimas!$C$3:$CD$12,9,FALSE)</f>
        <v>#N/A</v>
      </c>
      <c r="AJ765" s="103" t="e">
        <f>T765-HLOOKUP(V765,Minimas!$C$3:$CD$12,10,FALSE)</f>
        <v>#N/A</v>
      </c>
      <c r="AK765" s="104" t="str">
        <f t="shared" si="107"/>
        <v xml:space="preserve"> </v>
      </c>
      <c r="AL765" s="105"/>
      <c r="AM765" s="105" t="str">
        <f t="shared" si="108"/>
        <v xml:space="preserve"> </v>
      </c>
      <c r="AN765" s="105" t="str">
        <f t="shared" si="109"/>
        <v xml:space="preserve"> </v>
      </c>
    </row>
    <row r="766" spans="28:40" x14ac:dyDescent="0.2">
      <c r="AB766" s="103" t="e">
        <f>T766-HLOOKUP(V766,Minimas!$C$3:$CD$12,2,FALSE)</f>
        <v>#N/A</v>
      </c>
      <c r="AC766" s="103" t="e">
        <f>T766-HLOOKUP(V766,Minimas!$C$3:$CD$12,3,FALSE)</f>
        <v>#N/A</v>
      </c>
      <c r="AD766" s="103" t="e">
        <f>T766-HLOOKUP(V766,Minimas!$C$3:$CD$12,4,FALSE)</f>
        <v>#N/A</v>
      </c>
      <c r="AE766" s="103" t="e">
        <f>T766-HLOOKUP(V766,Minimas!$C$3:$CD$12,5,FALSE)</f>
        <v>#N/A</v>
      </c>
      <c r="AF766" s="103" t="e">
        <f>T766-HLOOKUP(V766,Minimas!$C$3:$CD$12,6,FALSE)</f>
        <v>#N/A</v>
      </c>
      <c r="AG766" s="103" t="e">
        <f>T766-HLOOKUP(V766,Minimas!$C$3:$CD$12,7,FALSE)</f>
        <v>#N/A</v>
      </c>
      <c r="AH766" s="103" t="e">
        <f>T766-HLOOKUP(V766,Minimas!$C$3:$CD$12,8,FALSE)</f>
        <v>#N/A</v>
      </c>
      <c r="AI766" s="103" t="e">
        <f>T766-HLOOKUP(V766,Minimas!$C$3:$CD$12,9,FALSE)</f>
        <v>#N/A</v>
      </c>
      <c r="AJ766" s="103" t="e">
        <f>T766-HLOOKUP(V766,Minimas!$C$3:$CD$12,10,FALSE)</f>
        <v>#N/A</v>
      </c>
      <c r="AK766" s="104" t="str">
        <f t="shared" si="107"/>
        <v xml:space="preserve"> </v>
      </c>
      <c r="AL766" s="105"/>
      <c r="AM766" s="105" t="str">
        <f t="shared" si="108"/>
        <v xml:space="preserve"> </v>
      </c>
      <c r="AN766" s="105" t="str">
        <f t="shared" si="109"/>
        <v xml:space="preserve"> </v>
      </c>
    </row>
    <row r="767" spans="28:40" x14ac:dyDescent="0.2">
      <c r="AB767" s="103" t="e">
        <f>T767-HLOOKUP(V767,Minimas!$C$3:$CD$12,2,FALSE)</f>
        <v>#N/A</v>
      </c>
      <c r="AC767" s="103" t="e">
        <f>T767-HLOOKUP(V767,Minimas!$C$3:$CD$12,3,FALSE)</f>
        <v>#N/A</v>
      </c>
      <c r="AD767" s="103" t="e">
        <f>T767-HLOOKUP(V767,Minimas!$C$3:$CD$12,4,FALSE)</f>
        <v>#N/A</v>
      </c>
      <c r="AE767" s="103" t="e">
        <f>T767-HLOOKUP(V767,Minimas!$C$3:$CD$12,5,FALSE)</f>
        <v>#N/A</v>
      </c>
      <c r="AF767" s="103" t="e">
        <f>T767-HLOOKUP(V767,Minimas!$C$3:$CD$12,6,FALSE)</f>
        <v>#N/A</v>
      </c>
      <c r="AG767" s="103" t="e">
        <f>T767-HLOOKUP(V767,Minimas!$C$3:$CD$12,7,FALSE)</f>
        <v>#N/A</v>
      </c>
      <c r="AH767" s="103" t="e">
        <f>T767-HLOOKUP(V767,Minimas!$C$3:$CD$12,8,FALSE)</f>
        <v>#N/A</v>
      </c>
      <c r="AI767" s="103" t="e">
        <f>T767-HLOOKUP(V767,Minimas!$C$3:$CD$12,9,FALSE)</f>
        <v>#N/A</v>
      </c>
      <c r="AJ767" s="103" t="e">
        <f>T767-HLOOKUP(V767,Minimas!$C$3:$CD$12,10,FALSE)</f>
        <v>#N/A</v>
      </c>
      <c r="AK767" s="104" t="str">
        <f t="shared" si="107"/>
        <v xml:space="preserve"> </v>
      </c>
      <c r="AL767" s="105"/>
      <c r="AM767" s="105" t="str">
        <f t="shared" si="108"/>
        <v xml:space="preserve"> </v>
      </c>
      <c r="AN767" s="105" t="str">
        <f t="shared" si="109"/>
        <v xml:space="preserve"> </v>
      </c>
    </row>
    <row r="768" spans="28:40" x14ac:dyDescent="0.2">
      <c r="AB768" s="103" t="e">
        <f>T768-HLOOKUP(V768,Minimas!$C$3:$CD$12,2,FALSE)</f>
        <v>#N/A</v>
      </c>
      <c r="AC768" s="103" t="e">
        <f>T768-HLOOKUP(V768,Minimas!$C$3:$CD$12,3,FALSE)</f>
        <v>#N/A</v>
      </c>
      <c r="AD768" s="103" t="e">
        <f>T768-HLOOKUP(V768,Minimas!$C$3:$CD$12,4,FALSE)</f>
        <v>#N/A</v>
      </c>
      <c r="AE768" s="103" t="e">
        <f>T768-HLOOKUP(V768,Minimas!$C$3:$CD$12,5,FALSE)</f>
        <v>#N/A</v>
      </c>
      <c r="AF768" s="103" t="e">
        <f>T768-HLOOKUP(V768,Minimas!$C$3:$CD$12,6,FALSE)</f>
        <v>#N/A</v>
      </c>
      <c r="AG768" s="103" t="e">
        <f>T768-HLOOKUP(V768,Minimas!$C$3:$CD$12,7,FALSE)</f>
        <v>#N/A</v>
      </c>
      <c r="AH768" s="103" t="e">
        <f>T768-HLOOKUP(V768,Minimas!$C$3:$CD$12,8,FALSE)</f>
        <v>#N/A</v>
      </c>
      <c r="AI768" s="103" t="e">
        <f>T768-HLOOKUP(V768,Minimas!$C$3:$CD$12,9,FALSE)</f>
        <v>#N/A</v>
      </c>
      <c r="AJ768" s="103" t="e">
        <f>T768-HLOOKUP(V768,Minimas!$C$3:$CD$12,10,FALSE)</f>
        <v>#N/A</v>
      </c>
      <c r="AK768" s="104" t="str">
        <f t="shared" si="107"/>
        <v xml:space="preserve"> </v>
      </c>
      <c r="AL768" s="105"/>
      <c r="AM768" s="105" t="str">
        <f t="shared" si="108"/>
        <v xml:space="preserve"> </v>
      </c>
      <c r="AN768" s="105" t="str">
        <f t="shared" si="109"/>
        <v xml:space="preserve"> </v>
      </c>
    </row>
    <row r="769" spans="28:40" x14ac:dyDescent="0.2">
      <c r="AB769" s="103" t="e">
        <f>T769-HLOOKUP(V769,Minimas!$C$3:$CD$12,2,FALSE)</f>
        <v>#N/A</v>
      </c>
      <c r="AC769" s="103" t="e">
        <f>T769-HLOOKUP(V769,Minimas!$C$3:$CD$12,3,FALSE)</f>
        <v>#N/A</v>
      </c>
      <c r="AD769" s="103" t="e">
        <f>T769-HLOOKUP(V769,Minimas!$C$3:$CD$12,4,FALSE)</f>
        <v>#N/A</v>
      </c>
      <c r="AE769" s="103" t="e">
        <f>T769-HLOOKUP(V769,Minimas!$C$3:$CD$12,5,FALSE)</f>
        <v>#N/A</v>
      </c>
      <c r="AF769" s="103" t="e">
        <f>T769-HLOOKUP(V769,Minimas!$C$3:$CD$12,6,FALSE)</f>
        <v>#N/A</v>
      </c>
      <c r="AG769" s="103" t="e">
        <f>T769-HLOOKUP(V769,Minimas!$C$3:$CD$12,7,FALSE)</f>
        <v>#N/A</v>
      </c>
      <c r="AH769" s="103" t="e">
        <f>T769-HLOOKUP(V769,Minimas!$C$3:$CD$12,8,FALSE)</f>
        <v>#N/A</v>
      </c>
      <c r="AI769" s="103" t="e">
        <f>T769-HLOOKUP(V769,Minimas!$C$3:$CD$12,9,FALSE)</f>
        <v>#N/A</v>
      </c>
      <c r="AJ769" s="103" t="e">
        <f>T769-HLOOKUP(V769,Minimas!$C$3:$CD$12,10,FALSE)</f>
        <v>#N/A</v>
      </c>
      <c r="AK769" s="104" t="str">
        <f t="shared" si="107"/>
        <v xml:space="preserve"> </v>
      </c>
      <c r="AL769" s="105"/>
      <c r="AM769" s="105" t="str">
        <f t="shared" si="108"/>
        <v xml:space="preserve"> </v>
      </c>
      <c r="AN769" s="105" t="str">
        <f t="shared" si="109"/>
        <v xml:space="preserve"> </v>
      </c>
    </row>
    <row r="770" spans="28:40" x14ac:dyDescent="0.2">
      <c r="AB770" s="103" t="e">
        <f>T770-HLOOKUP(V770,Minimas!$C$3:$CD$12,2,FALSE)</f>
        <v>#N/A</v>
      </c>
      <c r="AC770" s="103" t="e">
        <f>T770-HLOOKUP(V770,Minimas!$C$3:$CD$12,3,FALSE)</f>
        <v>#N/A</v>
      </c>
      <c r="AD770" s="103" t="e">
        <f>T770-HLOOKUP(V770,Minimas!$C$3:$CD$12,4,FALSE)</f>
        <v>#N/A</v>
      </c>
      <c r="AE770" s="103" t="e">
        <f>T770-HLOOKUP(V770,Minimas!$C$3:$CD$12,5,FALSE)</f>
        <v>#N/A</v>
      </c>
      <c r="AF770" s="103" t="e">
        <f>T770-HLOOKUP(V770,Minimas!$C$3:$CD$12,6,FALSE)</f>
        <v>#N/A</v>
      </c>
      <c r="AG770" s="103" t="e">
        <f>T770-HLOOKUP(V770,Minimas!$C$3:$CD$12,7,FALSE)</f>
        <v>#N/A</v>
      </c>
      <c r="AH770" s="103" t="e">
        <f>T770-HLOOKUP(V770,Minimas!$C$3:$CD$12,8,FALSE)</f>
        <v>#N/A</v>
      </c>
      <c r="AI770" s="103" t="e">
        <f>T770-HLOOKUP(V770,Minimas!$C$3:$CD$12,9,FALSE)</f>
        <v>#N/A</v>
      </c>
      <c r="AJ770" s="103" t="e">
        <f>T770-HLOOKUP(V770,Minimas!$C$3:$CD$12,10,FALSE)</f>
        <v>#N/A</v>
      </c>
      <c r="AK770" s="104" t="str">
        <f t="shared" si="107"/>
        <v xml:space="preserve"> </v>
      </c>
      <c r="AL770" s="105"/>
      <c r="AM770" s="105" t="str">
        <f t="shared" si="108"/>
        <v xml:space="preserve"> </v>
      </c>
      <c r="AN770" s="105" t="str">
        <f t="shared" si="109"/>
        <v xml:space="preserve"> </v>
      </c>
    </row>
    <row r="771" spans="28:40" x14ac:dyDescent="0.2">
      <c r="AB771" s="103" t="e">
        <f>T771-HLOOKUP(V771,Minimas!$C$3:$CD$12,2,FALSE)</f>
        <v>#N/A</v>
      </c>
      <c r="AC771" s="103" t="e">
        <f>T771-HLOOKUP(V771,Minimas!$C$3:$CD$12,3,FALSE)</f>
        <v>#N/A</v>
      </c>
      <c r="AD771" s="103" t="e">
        <f>T771-HLOOKUP(V771,Minimas!$C$3:$CD$12,4,FALSE)</f>
        <v>#N/A</v>
      </c>
      <c r="AE771" s="103" t="e">
        <f>T771-HLOOKUP(V771,Minimas!$C$3:$CD$12,5,FALSE)</f>
        <v>#N/A</v>
      </c>
      <c r="AF771" s="103" t="e">
        <f>T771-HLOOKUP(V771,Minimas!$C$3:$CD$12,6,FALSE)</f>
        <v>#N/A</v>
      </c>
      <c r="AG771" s="103" t="e">
        <f>T771-HLOOKUP(V771,Minimas!$C$3:$CD$12,7,FALSE)</f>
        <v>#N/A</v>
      </c>
      <c r="AH771" s="103" t="e">
        <f>T771-HLOOKUP(V771,Minimas!$C$3:$CD$12,8,FALSE)</f>
        <v>#N/A</v>
      </c>
      <c r="AI771" s="103" t="e">
        <f>T771-HLOOKUP(V771,Minimas!$C$3:$CD$12,9,FALSE)</f>
        <v>#N/A</v>
      </c>
      <c r="AJ771" s="103" t="e">
        <f>T771-HLOOKUP(V771,Minimas!$C$3:$CD$12,10,FALSE)</f>
        <v>#N/A</v>
      </c>
      <c r="AK771" s="104" t="str">
        <f t="shared" si="107"/>
        <v xml:space="preserve"> </v>
      </c>
      <c r="AL771" s="105"/>
      <c r="AM771" s="105" t="str">
        <f t="shared" si="108"/>
        <v xml:space="preserve"> </v>
      </c>
      <c r="AN771" s="105" t="str">
        <f t="shared" si="109"/>
        <v xml:space="preserve"> </v>
      </c>
    </row>
    <row r="772" spans="28:40" x14ac:dyDescent="0.2">
      <c r="AB772" s="103" t="e">
        <f>T772-HLOOKUP(V772,Minimas!$C$3:$CD$12,2,FALSE)</f>
        <v>#N/A</v>
      </c>
      <c r="AC772" s="103" t="e">
        <f>T772-HLOOKUP(V772,Minimas!$C$3:$CD$12,3,FALSE)</f>
        <v>#N/A</v>
      </c>
      <c r="AD772" s="103" t="e">
        <f>T772-HLOOKUP(V772,Minimas!$C$3:$CD$12,4,FALSE)</f>
        <v>#N/A</v>
      </c>
      <c r="AE772" s="103" t="e">
        <f>T772-HLOOKUP(V772,Minimas!$C$3:$CD$12,5,FALSE)</f>
        <v>#N/A</v>
      </c>
      <c r="AF772" s="103" t="e">
        <f>T772-HLOOKUP(V772,Minimas!$C$3:$CD$12,6,FALSE)</f>
        <v>#N/A</v>
      </c>
      <c r="AG772" s="103" t="e">
        <f>T772-HLOOKUP(V772,Minimas!$C$3:$CD$12,7,FALSE)</f>
        <v>#N/A</v>
      </c>
      <c r="AH772" s="103" t="e">
        <f>T772-HLOOKUP(V772,Minimas!$C$3:$CD$12,8,FALSE)</f>
        <v>#N/A</v>
      </c>
      <c r="AI772" s="103" t="e">
        <f>T772-HLOOKUP(V772,Minimas!$C$3:$CD$12,9,FALSE)</f>
        <v>#N/A</v>
      </c>
      <c r="AJ772" s="103" t="e">
        <f>T772-HLOOKUP(V772,Minimas!$C$3:$CD$12,10,FALSE)</f>
        <v>#N/A</v>
      </c>
      <c r="AK772" s="104" t="str">
        <f t="shared" si="107"/>
        <v xml:space="preserve"> </v>
      </c>
      <c r="AL772" s="105"/>
      <c r="AM772" s="105" t="str">
        <f t="shared" si="108"/>
        <v xml:space="preserve"> </v>
      </c>
      <c r="AN772" s="105" t="str">
        <f t="shared" si="109"/>
        <v xml:space="preserve"> </v>
      </c>
    </row>
    <row r="773" spans="28:40" x14ac:dyDescent="0.2">
      <c r="AB773" s="103" t="e">
        <f>T773-HLOOKUP(V773,Minimas!$C$3:$CD$12,2,FALSE)</f>
        <v>#N/A</v>
      </c>
      <c r="AC773" s="103" t="e">
        <f>T773-HLOOKUP(V773,Minimas!$C$3:$CD$12,3,FALSE)</f>
        <v>#N/A</v>
      </c>
      <c r="AD773" s="103" t="e">
        <f>T773-HLOOKUP(V773,Minimas!$C$3:$CD$12,4,FALSE)</f>
        <v>#N/A</v>
      </c>
      <c r="AE773" s="103" t="e">
        <f>T773-HLOOKUP(V773,Minimas!$C$3:$CD$12,5,FALSE)</f>
        <v>#N/A</v>
      </c>
      <c r="AF773" s="103" t="e">
        <f>T773-HLOOKUP(V773,Minimas!$C$3:$CD$12,6,FALSE)</f>
        <v>#N/A</v>
      </c>
      <c r="AG773" s="103" t="e">
        <f>T773-HLOOKUP(V773,Minimas!$C$3:$CD$12,7,FALSE)</f>
        <v>#N/A</v>
      </c>
      <c r="AH773" s="103" t="e">
        <f>T773-HLOOKUP(V773,Minimas!$C$3:$CD$12,8,FALSE)</f>
        <v>#N/A</v>
      </c>
      <c r="AI773" s="103" t="e">
        <f>T773-HLOOKUP(V773,Minimas!$C$3:$CD$12,9,FALSE)</f>
        <v>#N/A</v>
      </c>
      <c r="AJ773" s="103" t="e">
        <f>T773-HLOOKUP(V773,Minimas!$C$3:$CD$12,10,FALSE)</f>
        <v>#N/A</v>
      </c>
      <c r="AK773" s="104" t="str">
        <f t="shared" si="107"/>
        <v xml:space="preserve"> </v>
      </c>
      <c r="AL773" s="105"/>
      <c r="AM773" s="105" t="str">
        <f t="shared" si="108"/>
        <v xml:space="preserve"> </v>
      </c>
      <c r="AN773" s="105" t="str">
        <f t="shared" si="109"/>
        <v xml:space="preserve"> </v>
      </c>
    </row>
    <row r="774" spans="28:40" x14ac:dyDescent="0.2">
      <c r="AB774" s="103" t="e">
        <f>T774-HLOOKUP(V774,Minimas!$C$3:$CD$12,2,FALSE)</f>
        <v>#N/A</v>
      </c>
      <c r="AC774" s="103" t="e">
        <f>T774-HLOOKUP(V774,Minimas!$C$3:$CD$12,3,FALSE)</f>
        <v>#N/A</v>
      </c>
      <c r="AD774" s="103" t="e">
        <f>T774-HLOOKUP(V774,Minimas!$C$3:$CD$12,4,FALSE)</f>
        <v>#N/A</v>
      </c>
      <c r="AE774" s="103" t="e">
        <f>T774-HLOOKUP(V774,Minimas!$C$3:$CD$12,5,FALSE)</f>
        <v>#N/A</v>
      </c>
      <c r="AF774" s="103" t="e">
        <f>T774-HLOOKUP(V774,Minimas!$C$3:$CD$12,6,FALSE)</f>
        <v>#N/A</v>
      </c>
      <c r="AG774" s="103" t="e">
        <f>T774-HLOOKUP(V774,Minimas!$C$3:$CD$12,7,FALSE)</f>
        <v>#N/A</v>
      </c>
      <c r="AH774" s="103" t="e">
        <f>T774-HLOOKUP(V774,Minimas!$C$3:$CD$12,8,FALSE)</f>
        <v>#N/A</v>
      </c>
      <c r="AI774" s="103" t="e">
        <f>T774-HLOOKUP(V774,Minimas!$C$3:$CD$12,9,FALSE)</f>
        <v>#N/A</v>
      </c>
      <c r="AJ774" s="103" t="e">
        <f>T774-HLOOKUP(V774,Minimas!$C$3:$CD$12,10,FALSE)</f>
        <v>#N/A</v>
      </c>
      <c r="AK774" s="104" t="str">
        <f t="shared" si="107"/>
        <v xml:space="preserve"> </v>
      </c>
      <c r="AL774" s="105"/>
      <c r="AM774" s="105" t="str">
        <f t="shared" si="108"/>
        <v xml:space="preserve"> </v>
      </c>
      <c r="AN774" s="105" t="str">
        <f t="shared" si="109"/>
        <v xml:space="preserve"> </v>
      </c>
    </row>
    <row r="775" spans="28:40" x14ac:dyDescent="0.2">
      <c r="AB775" s="103" t="e">
        <f>T775-HLOOKUP(V775,Minimas!$C$3:$CD$12,2,FALSE)</f>
        <v>#N/A</v>
      </c>
      <c r="AC775" s="103" t="e">
        <f>T775-HLOOKUP(V775,Minimas!$C$3:$CD$12,3,FALSE)</f>
        <v>#N/A</v>
      </c>
      <c r="AD775" s="103" t="e">
        <f>T775-HLOOKUP(V775,Minimas!$C$3:$CD$12,4,FALSE)</f>
        <v>#N/A</v>
      </c>
      <c r="AE775" s="103" t="e">
        <f>T775-HLOOKUP(V775,Minimas!$C$3:$CD$12,5,FALSE)</f>
        <v>#N/A</v>
      </c>
      <c r="AF775" s="103" t="e">
        <f>T775-HLOOKUP(V775,Minimas!$C$3:$CD$12,6,FALSE)</f>
        <v>#N/A</v>
      </c>
      <c r="AG775" s="103" t="e">
        <f>T775-HLOOKUP(V775,Minimas!$C$3:$CD$12,7,FALSE)</f>
        <v>#N/A</v>
      </c>
      <c r="AH775" s="103" t="e">
        <f>T775-HLOOKUP(V775,Minimas!$C$3:$CD$12,8,FALSE)</f>
        <v>#N/A</v>
      </c>
      <c r="AI775" s="103" t="e">
        <f>T775-HLOOKUP(V775,Minimas!$C$3:$CD$12,9,FALSE)</f>
        <v>#N/A</v>
      </c>
      <c r="AJ775" s="103" t="e">
        <f>T775-HLOOKUP(V775,Minimas!$C$3:$CD$12,10,FALSE)</f>
        <v>#N/A</v>
      </c>
      <c r="AK775" s="104" t="str">
        <f t="shared" si="107"/>
        <v xml:space="preserve"> </v>
      </c>
      <c r="AL775" s="105"/>
      <c r="AM775" s="105" t="str">
        <f t="shared" si="108"/>
        <v xml:space="preserve"> </v>
      </c>
      <c r="AN775" s="105" t="str">
        <f t="shared" si="109"/>
        <v xml:space="preserve"> </v>
      </c>
    </row>
    <row r="776" spans="28:40" x14ac:dyDescent="0.2">
      <c r="AB776" s="103" t="e">
        <f>T776-HLOOKUP(V776,Minimas!$C$3:$CD$12,2,FALSE)</f>
        <v>#N/A</v>
      </c>
      <c r="AC776" s="103" t="e">
        <f>T776-HLOOKUP(V776,Minimas!$C$3:$CD$12,3,FALSE)</f>
        <v>#N/A</v>
      </c>
      <c r="AD776" s="103" t="e">
        <f>T776-HLOOKUP(V776,Minimas!$C$3:$CD$12,4,FALSE)</f>
        <v>#N/A</v>
      </c>
      <c r="AE776" s="103" t="e">
        <f>T776-HLOOKUP(V776,Minimas!$C$3:$CD$12,5,FALSE)</f>
        <v>#N/A</v>
      </c>
      <c r="AF776" s="103" t="e">
        <f>T776-HLOOKUP(V776,Minimas!$C$3:$CD$12,6,FALSE)</f>
        <v>#N/A</v>
      </c>
      <c r="AG776" s="103" t="e">
        <f>T776-HLOOKUP(V776,Minimas!$C$3:$CD$12,7,FALSE)</f>
        <v>#N/A</v>
      </c>
      <c r="AH776" s="103" t="e">
        <f>T776-HLOOKUP(V776,Minimas!$C$3:$CD$12,8,FALSE)</f>
        <v>#N/A</v>
      </c>
      <c r="AI776" s="103" t="e">
        <f>T776-HLOOKUP(V776,Minimas!$C$3:$CD$12,9,FALSE)</f>
        <v>#N/A</v>
      </c>
      <c r="AJ776" s="103" t="e">
        <f>T776-HLOOKUP(V776,Minimas!$C$3:$CD$12,10,FALSE)</f>
        <v>#N/A</v>
      </c>
      <c r="AK776" s="104" t="str">
        <f t="shared" si="107"/>
        <v xml:space="preserve"> </v>
      </c>
      <c r="AL776" s="105"/>
      <c r="AM776" s="105" t="str">
        <f t="shared" si="108"/>
        <v xml:space="preserve"> </v>
      </c>
      <c r="AN776" s="105" t="str">
        <f t="shared" si="109"/>
        <v xml:space="preserve"> </v>
      </c>
    </row>
    <row r="777" spans="28:40" x14ac:dyDescent="0.2">
      <c r="AB777" s="103" t="e">
        <f>T777-HLOOKUP(V777,Minimas!$C$3:$CD$12,2,FALSE)</f>
        <v>#N/A</v>
      </c>
      <c r="AC777" s="103" t="e">
        <f>T777-HLOOKUP(V777,Minimas!$C$3:$CD$12,3,FALSE)</f>
        <v>#N/A</v>
      </c>
      <c r="AD777" s="103" t="e">
        <f>T777-HLOOKUP(V777,Minimas!$C$3:$CD$12,4,FALSE)</f>
        <v>#N/A</v>
      </c>
      <c r="AE777" s="103" t="e">
        <f>T777-HLOOKUP(V777,Minimas!$C$3:$CD$12,5,FALSE)</f>
        <v>#N/A</v>
      </c>
      <c r="AF777" s="103" t="e">
        <f>T777-HLOOKUP(V777,Minimas!$C$3:$CD$12,6,FALSE)</f>
        <v>#N/A</v>
      </c>
      <c r="AG777" s="103" t="e">
        <f>T777-HLOOKUP(V777,Minimas!$C$3:$CD$12,7,FALSE)</f>
        <v>#N/A</v>
      </c>
      <c r="AH777" s="103" t="e">
        <f>T777-HLOOKUP(V777,Minimas!$C$3:$CD$12,8,FALSE)</f>
        <v>#N/A</v>
      </c>
      <c r="AI777" s="103" t="e">
        <f>T777-HLOOKUP(V777,Minimas!$C$3:$CD$12,9,FALSE)</f>
        <v>#N/A</v>
      </c>
      <c r="AJ777" s="103" t="e">
        <f>T777-HLOOKUP(V777,Minimas!$C$3:$CD$12,10,FALSE)</f>
        <v>#N/A</v>
      </c>
      <c r="AK777" s="104" t="str">
        <f t="shared" si="107"/>
        <v xml:space="preserve"> </v>
      </c>
      <c r="AL777" s="105"/>
      <c r="AM777" s="105" t="str">
        <f t="shared" si="108"/>
        <v xml:space="preserve"> </v>
      </c>
      <c r="AN777" s="105" t="str">
        <f t="shared" si="109"/>
        <v xml:space="preserve"> </v>
      </c>
    </row>
    <row r="778" spans="28:40" x14ac:dyDescent="0.2">
      <c r="AB778" s="103" t="e">
        <f>T778-HLOOKUP(V778,Minimas!$C$3:$CD$12,2,FALSE)</f>
        <v>#N/A</v>
      </c>
      <c r="AC778" s="103" t="e">
        <f>T778-HLOOKUP(V778,Minimas!$C$3:$CD$12,3,FALSE)</f>
        <v>#N/A</v>
      </c>
      <c r="AD778" s="103" t="e">
        <f>T778-HLOOKUP(V778,Minimas!$C$3:$CD$12,4,FALSE)</f>
        <v>#N/A</v>
      </c>
      <c r="AE778" s="103" t="e">
        <f>T778-HLOOKUP(V778,Minimas!$C$3:$CD$12,5,FALSE)</f>
        <v>#N/A</v>
      </c>
      <c r="AF778" s="103" t="e">
        <f>T778-HLOOKUP(V778,Minimas!$C$3:$CD$12,6,FALSE)</f>
        <v>#N/A</v>
      </c>
      <c r="AG778" s="103" t="e">
        <f>T778-HLOOKUP(V778,Minimas!$C$3:$CD$12,7,FALSE)</f>
        <v>#N/A</v>
      </c>
      <c r="AH778" s="103" t="e">
        <f>T778-HLOOKUP(V778,Minimas!$C$3:$CD$12,8,FALSE)</f>
        <v>#N/A</v>
      </c>
      <c r="AI778" s="103" t="e">
        <f>T778-HLOOKUP(V778,Minimas!$C$3:$CD$12,9,FALSE)</f>
        <v>#N/A</v>
      </c>
      <c r="AJ778" s="103" t="e">
        <f>T778-HLOOKUP(V778,Minimas!$C$3:$CD$12,10,FALSE)</f>
        <v>#N/A</v>
      </c>
      <c r="AK778" s="104" t="str">
        <f t="shared" si="107"/>
        <v xml:space="preserve"> </v>
      </c>
      <c r="AL778" s="105"/>
      <c r="AM778" s="105" t="str">
        <f t="shared" si="108"/>
        <v xml:space="preserve"> </v>
      </c>
      <c r="AN778" s="105" t="str">
        <f t="shared" si="109"/>
        <v xml:space="preserve"> </v>
      </c>
    </row>
    <row r="779" spans="28:40" x14ac:dyDescent="0.2">
      <c r="AB779" s="103" t="e">
        <f>T779-HLOOKUP(V779,Minimas!$C$3:$CD$12,2,FALSE)</f>
        <v>#N/A</v>
      </c>
      <c r="AC779" s="103" t="e">
        <f>T779-HLOOKUP(V779,Minimas!$C$3:$CD$12,3,FALSE)</f>
        <v>#N/A</v>
      </c>
      <c r="AD779" s="103" t="e">
        <f>T779-HLOOKUP(V779,Minimas!$C$3:$CD$12,4,FALSE)</f>
        <v>#N/A</v>
      </c>
      <c r="AE779" s="103" t="e">
        <f>T779-HLOOKUP(V779,Minimas!$C$3:$CD$12,5,FALSE)</f>
        <v>#N/A</v>
      </c>
      <c r="AF779" s="103" t="e">
        <f>T779-HLOOKUP(V779,Minimas!$C$3:$CD$12,6,FALSE)</f>
        <v>#N/A</v>
      </c>
      <c r="AG779" s="103" t="e">
        <f>T779-HLOOKUP(V779,Minimas!$C$3:$CD$12,7,FALSE)</f>
        <v>#N/A</v>
      </c>
      <c r="AH779" s="103" t="e">
        <f>T779-HLOOKUP(V779,Minimas!$C$3:$CD$12,8,FALSE)</f>
        <v>#N/A</v>
      </c>
      <c r="AI779" s="103" t="e">
        <f>T779-HLOOKUP(V779,Minimas!$C$3:$CD$12,9,FALSE)</f>
        <v>#N/A</v>
      </c>
      <c r="AJ779" s="103" t="e">
        <f>T779-HLOOKUP(V779,Minimas!$C$3:$CD$12,10,FALSE)</f>
        <v>#N/A</v>
      </c>
      <c r="AK779" s="104" t="str">
        <f t="shared" si="107"/>
        <v xml:space="preserve"> </v>
      </c>
      <c r="AL779" s="105"/>
      <c r="AM779" s="105" t="str">
        <f t="shared" si="108"/>
        <v xml:space="preserve"> </v>
      </c>
      <c r="AN779" s="105" t="str">
        <f t="shared" si="109"/>
        <v xml:space="preserve"> </v>
      </c>
    </row>
    <row r="780" spans="28:40" x14ac:dyDescent="0.2">
      <c r="AB780" s="103" t="e">
        <f>T780-HLOOKUP(V780,Minimas!$C$3:$CD$12,2,FALSE)</f>
        <v>#N/A</v>
      </c>
      <c r="AC780" s="103" t="e">
        <f>T780-HLOOKUP(V780,Minimas!$C$3:$CD$12,3,FALSE)</f>
        <v>#N/A</v>
      </c>
      <c r="AD780" s="103" t="e">
        <f>T780-HLOOKUP(V780,Minimas!$C$3:$CD$12,4,FALSE)</f>
        <v>#N/A</v>
      </c>
      <c r="AE780" s="103" t="e">
        <f>T780-HLOOKUP(V780,Minimas!$C$3:$CD$12,5,FALSE)</f>
        <v>#N/A</v>
      </c>
      <c r="AF780" s="103" t="e">
        <f>T780-HLOOKUP(V780,Minimas!$C$3:$CD$12,6,FALSE)</f>
        <v>#N/A</v>
      </c>
      <c r="AG780" s="103" t="e">
        <f>T780-HLOOKUP(V780,Minimas!$C$3:$CD$12,7,FALSE)</f>
        <v>#N/A</v>
      </c>
      <c r="AH780" s="103" t="e">
        <f>T780-HLOOKUP(V780,Minimas!$C$3:$CD$12,8,FALSE)</f>
        <v>#N/A</v>
      </c>
      <c r="AI780" s="103" t="e">
        <f>T780-HLOOKUP(V780,Minimas!$C$3:$CD$12,9,FALSE)</f>
        <v>#N/A</v>
      </c>
      <c r="AJ780" s="103" t="e">
        <f>T780-HLOOKUP(V780,Minimas!$C$3:$CD$12,10,FALSE)</f>
        <v>#N/A</v>
      </c>
      <c r="AK780" s="104" t="str">
        <f t="shared" si="107"/>
        <v xml:space="preserve"> </v>
      </c>
      <c r="AL780" s="105"/>
      <c r="AM780" s="105" t="str">
        <f t="shared" si="108"/>
        <v xml:space="preserve"> </v>
      </c>
      <c r="AN780" s="105" t="str">
        <f t="shared" si="109"/>
        <v xml:space="preserve"> </v>
      </c>
    </row>
    <row r="781" spans="28:40" x14ac:dyDescent="0.2">
      <c r="AB781" s="103" t="e">
        <f>T781-HLOOKUP(V781,Minimas!$C$3:$CD$12,2,FALSE)</f>
        <v>#N/A</v>
      </c>
      <c r="AC781" s="103" t="e">
        <f>T781-HLOOKUP(V781,Minimas!$C$3:$CD$12,3,FALSE)</f>
        <v>#N/A</v>
      </c>
      <c r="AD781" s="103" t="e">
        <f>T781-HLOOKUP(V781,Minimas!$C$3:$CD$12,4,FALSE)</f>
        <v>#N/A</v>
      </c>
      <c r="AE781" s="103" t="e">
        <f>T781-HLOOKUP(V781,Minimas!$C$3:$CD$12,5,FALSE)</f>
        <v>#N/A</v>
      </c>
      <c r="AF781" s="103" t="e">
        <f>T781-HLOOKUP(V781,Minimas!$C$3:$CD$12,6,FALSE)</f>
        <v>#N/A</v>
      </c>
      <c r="AG781" s="103" t="e">
        <f>T781-HLOOKUP(V781,Minimas!$C$3:$CD$12,7,FALSE)</f>
        <v>#N/A</v>
      </c>
      <c r="AH781" s="103" t="e">
        <f>T781-HLOOKUP(V781,Minimas!$C$3:$CD$12,8,FALSE)</f>
        <v>#N/A</v>
      </c>
      <c r="AI781" s="103" t="e">
        <f>T781-HLOOKUP(V781,Minimas!$C$3:$CD$12,9,FALSE)</f>
        <v>#N/A</v>
      </c>
      <c r="AJ781" s="103" t="e">
        <f>T781-HLOOKUP(V781,Minimas!$C$3:$CD$12,10,FALSE)</f>
        <v>#N/A</v>
      </c>
      <c r="AK781" s="104" t="str">
        <f t="shared" si="107"/>
        <v xml:space="preserve"> </v>
      </c>
      <c r="AL781" s="105"/>
      <c r="AM781" s="105" t="str">
        <f t="shared" si="108"/>
        <v xml:space="preserve"> </v>
      </c>
      <c r="AN781" s="105" t="str">
        <f t="shared" si="109"/>
        <v xml:space="preserve"> </v>
      </c>
    </row>
    <row r="782" spans="28:40" x14ac:dyDescent="0.2">
      <c r="AB782" s="103" t="e">
        <f>T782-HLOOKUP(V782,Minimas!$C$3:$CD$12,2,FALSE)</f>
        <v>#N/A</v>
      </c>
      <c r="AC782" s="103" t="e">
        <f>T782-HLOOKUP(V782,Minimas!$C$3:$CD$12,3,FALSE)</f>
        <v>#N/A</v>
      </c>
      <c r="AD782" s="103" t="e">
        <f>T782-HLOOKUP(V782,Minimas!$C$3:$CD$12,4,FALSE)</f>
        <v>#N/A</v>
      </c>
      <c r="AE782" s="103" t="e">
        <f>T782-HLOOKUP(V782,Minimas!$C$3:$CD$12,5,FALSE)</f>
        <v>#N/A</v>
      </c>
      <c r="AF782" s="103" t="e">
        <f>T782-HLOOKUP(V782,Minimas!$C$3:$CD$12,6,FALSE)</f>
        <v>#N/A</v>
      </c>
      <c r="AG782" s="103" t="e">
        <f>T782-HLOOKUP(V782,Minimas!$C$3:$CD$12,7,FALSE)</f>
        <v>#N/A</v>
      </c>
      <c r="AH782" s="103" t="e">
        <f>T782-HLOOKUP(V782,Minimas!$C$3:$CD$12,8,FALSE)</f>
        <v>#N/A</v>
      </c>
      <c r="AI782" s="103" t="e">
        <f>T782-HLOOKUP(V782,Minimas!$C$3:$CD$12,9,FALSE)</f>
        <v>#N/A</v>
      </c>
      <c r="AJ782" s="103" t="e">
        <f>T782-HLOOKUP(V782,Minimas!$C$3:$CD$12,10,FALSE)</f>
        <v>#N/A</v>
      </c>
      <c r="AK782" s="104" t="str">
        <f t="shared" si="107"/>
        <v xml:space="preserve"> </v>
      </c>
      <c r="AL782" s="105"/>
      <c r="AM782" s="105" t="str">
        <f t="shared" si="108"/>
        <v xml:space="preserve"> </v>
      </c>
      <c r="AN782" s="105" t="str">
        <f t="shared" si="109"/>
        <v xml:space="preserve"> </v>
      </c>
    </row>
    <row r="783" spans="28:40" x14ac:dyDescent="0.2">
      <c r="AB783" s="103" t="e">
        <f>T783-HLOOKUP(V783,Minimas!$C$3:$CD$12,2,FALSE)</f>
        <v>#N/A</v>
      </c>
      <c r="AC783" s="103" t="e">
        <f>T783-HLOOKUP(V783,Minimas!$C$3:$CD$12,3,FALSE)</f>
        <v>#N/A</v>
      </c>
      <c r="AD783" s="103" t="e">
        <f>T783-HLOOKUP(V783,Minimas!$C$3:$CD$12,4,FALSE)</f>
        <v>#N/A</v>
      </c>
      <c r="AE783" s="103" t="e">
        <f>T783-HLOOKUP(V783,Minimas!$C$3:$CD$12,5,FALSE)</f>
        <v>#N/A</v>
      </c>
      <c r="AF783" s="103" t="e">
        <f>T783-HLOOKUP(V783,Minimas!$C$3:$CD$12,6,FALSE)</f>
        <v>#N/A</v>
      </c>
      <c r="AG783" s="103" t="e">
        <f>T783-HLOOKUP(V783,Minimas!$C$3:$CD$12,7,FALSE)</f>
        <v>#N/A</v>
      </c>
      <c r="AH783" s="103" t="e">
        <f>T783-HLOOKUP(V783,Minimas!$C$3:$CD$12,8,FALSE)</f>
        <v>#N/A</v>
      </c>
      <c r="AI783" s="103" t="e">
        <f>T783-HLOOKUP(V783,Minimas!$C$3:$CD$12,9,FALSE)</f>
        <v>#N/A</v>
      </c>
      <c r="AJ783" s="103" t="e">
        <f>T783-HLOOKUP(V783,Minimas!$C$3:$CD$12,10,FALSE)</f>
        <v>#N/A</v>
      </c>
      <c r="AK783" s="104" t="str">
        <f t="shared" si="107"/>
        <v xml:space="preserve"> </v>
      </c>
      <c r="AL783" s="105"/>
      <c r="AM783" s="105" t="str">
        <f t="shared" si="108"/>
        <v xml:space="preserve"> </v>
      </c>
      <c r="AN783" s="105" t="str">
        <f t="shared" si="109"/>
        <v xml:space="preserve"> </v>
      </c>
    </row>
    <row r="784" spans="28:40" x14ac:dyDescent="0.2">
      <c r="AB784" s="103" t="e">
        <f>T784-HLOOKUP(V784,Minimas!$C$3:$CD$12,2,FALSE)</f>
        <v>#N/A</v>
      </c>
      <c r="AC784" s="103" t="e">
        <f>T784-HLOOKUP(V784,Minimas!$C$3:$CD$12,3,FALSE)</f>
        <v>#N/A</v>
      </c>
      <c r="AD784" s="103" t="e">
        <f>T784-HLOOKUP(V784,Minimas!$C$3:$CD$12,4,FALSE)</f>
        <v>#N/A</v>
      </c>
      <c r="AE784" s="103" t="e">
        <f>T784-HLOOKUP(V784,Minimas!$C$3:$CD$12,5,FALSE)</f>
        <v>#N/A</v>
      </c>
      <c r="AF784" s="103" t="e">
        <f>T784-HLOOKUP(V784,Minimas!$C$3:$CD$12,6,FALSE)</f>
        <v>#N/A</v>
      </c>
      <c r="AG784" s="103" t="e">
        <f>T784-HLOOKUP(V784,Minimas!$C$3:$CD$12,7,FALSE)</f>
        <v>#N/A</v>
      </c>
      <c r="AH784" s="103" t="e">
        <f>T784-HLOOKUP(V784,Minimas!$C$3:$CD$12,8,FALSE)</f>
        <v>#N/A</v>
      </c>
      <c r="AI784" s="103" t="e">
        <f>T784-HLOOKUP(V784,Minimas!$C$3:$CD$12,9,FALSE)</f>
        <v>#N/A</v>
      </c>
      <c r="AJ784" s="103" t="e">
        <f>T784-HLOOKUP(V784,Minimas!$C$3:$CD$12,10,FALSE)</f>
        <v>#N/A</v>
      </c>
      <c r="AK784" s="104" t="str">
        <f t="shared" si="107"/>
        <v xml:space="preserve"> </v>
      </c>
      <c r="AL784" s="105"/>
      <c r="AM784" s="105" t="str">
        <f t="shared" si="108"/>
        <v xml:space="preserve"> </v>
      </c>
      <c r="AN784" s="105" t="str">
        <f t="shared" si="109"/>
        <v xml:space="preserve"> </v>
      </c>
    </row>
    <row r="785" spans="28:40" x14ac:dyDescent="0.2">
      <c r="AB785" s="103" t="e">
        <f>T785-HLOOKUP(V785,Minimas!$C$3:$CD$12,2,FALSE)</f>
        <v>#N/A</v>
      </c>
      <c r="AC785" s="103" t="e">
        <f>T785-HLOOKUP(V785,Minimas!$C$3:$CD$12,3,FALSE)</f>
        <v>#N/A</v>
      </c>
      <c r="AD785" s="103" t="e">
        <f>T785-HLOOKUP(V785,Minimas!$C$3:$CD$12,4,FALSE)</f>
        <v>#N/A</v>
      </c>
      <c r="AE785" s="103" t="e">
        <f>T785-HLOOKUP(V785,Minimas!$C$3:$CD$12,5,FALSE)</f>
        <v>#N/A</v>
      </c>
      <c r="AF785" s="103" t="e">
        <f>T785-HLOOKUP(V785,Minimas!$C$3:$CD$12,6,FALSE)</f>
        <v>#N/A</v>
      </c>
      <c r="AG785" s="103" t="e">
        <f>T785-HLOOKUP(V785,Minimas!$C$3:$CD$12,7,FALSE)</f>
        <v>#N/A</v>
      </c>
      <c r="AH785" s="103" t="e">
        <f>T785-HLOOKUP(V785,Minimas!$C$3:$CD$12,8,FALSE)</f>
        <v>#N/A</v>
      </c>
      <c r="AI785" s="103" t="e">
        <f>T785-HLOOKUP(V785,Minimas!$C$3:$CD$12,9,FALSE)</f>
        <v>#N/A</v>
      </c>
      <c r="AJ785" s="103" t="e">
        <f>T785-HLOOKUP(V785,Minimas!$C$3:$CD$12,10,FALSE)</f>
        <v>#N/A</v>
      </c>
      <c r="AK785" s="104" t="str">
        <f t="shared" si="107"/>
        <v xml:space="preserve"> </v>
      </c>
      <c r="AL785" s="105"/>
      <c r="AM785" s="105" t="str">
        <f t="shared" si="108"/>
        <v xml:space="preserve"> </v>
      </c>
      <c r="AN785" s="105" t="str">
        <f t="shared" si="109"/>
        <v xml:space="preserve"> </v>
      </c>
    </row>
    <row r="786" spans="28:40" x14ac:dyDescent="0.2">
      <c r="AB786" s="103" t="e">
        <f>T786-HLOOKUP(V786,Minimas!$C$3:$CD$12,2,FALSE)</f>
        <v>#N/A</v>
      </c>
      <c r="AC786" s="103" t="e">
        <f>T786-HLOOKUP(V786,Minimas!$C$3:$CD$12,3,FALSE)</f>
        <v>#N/A</v>
      </c>
      <c r="AD786" s="103" t="e">
        <f>T786-HLOOKUP(V786,Minimas!$C$3:$CD$12,4,FALSE)</f>
        <v>#N/A</v>
      </c>
      <c r="AE786" s="103" t="e">
        <f>T786-HLOOKUP(V786,Minimas!$C$3:$CD$12,5,FALSE)</f>
        <v>#N/A</v>
      </c>
      <c r="AF786" s="103" t="e">
        <f>T786-HLOOKUP(V786,Minimas!$C$3:$CD$12,6,FALSE)</f>
        <v>#N/A</v>
      </c>
      <c r="AG786" s="103" t="e">
        <f>T786-HLOOKUP(V786,Minimas!$C$3:$CD$12,7,FALSE)</f>
        <v>#N/A</v>
      </c>
      <c r="AH786" s="103" t="e">
        <f>T786-HLOOKUP(V786,Minimas!$C$3:$CD$12,8,FALSE)</f>
        <v>#N/A</v>
      </c>
      <c r="AI786" s="103" t="e">
        <f>T786-HLOOKUP(V786,Minimas!$C$3:$CD$12,9,FALSE)</f>
        <v>#N/A</v>
      </c>
      <c r="AJ786" s="103" t="e">
        <f>T786-HLOOKUP(V786,Minimas!$C$3:$CD$12,10,FALSE)</f>
        <v>#N/A</v>
      </c>
      <c r="AK786" s="104" t="str">
        <f t="shared" si="107"/>
        <v xml:space="preserve"> </v>
      </c>
      <c r="AL786" s="105"/>
      <c r="AM786" s="105" t="str">
        <f t="shared" si="108"/>
        <v xml:space="preserve"> </v>
      </c>
      <c r="AN786" s="105" t="str">
        <f t="shared" si="109"/>
        <v xml:space="preserve"> </v>
      </c>
    </row>
    <row r="787" spans="28:40" x14ac:dyDescent="0.2">
      <c r="AB787" s="103" t="e">
        <f>T787-HLOOKUP(V787,Minimas!$C$3:$CD$12,2,FALSE)</f>
        <v>#N/A</v>
      </c>
      <c r="AC787" s="103" t="e">
        <f>T787-HLOOKUP(V787,Minimas!$C$3:$CD$12,3,FALSE)</f>
        <v>#N/A</v>
      </c>
      <c r="AD787" s="103" t="e">
        <f>T787-HLOOKUP(V787,Minimas!$C$3:$CD$12,4,FALSE)</f>
        <v>#N/A</v>
      </c>
      <c r="AE787" s="103" t="e">
        <f>T787-HLOOKUP(V787,Minimas!$C$3:$CD$12,5,FALSE)</f>
        <v>#N/A</v>
      </c>
      <c r="AF787" s="103" t="e">
        <f>T787-HLOOKUP(V787,Minimas!$C$3:$CD$12,6,FALSE)</f>
        <v>#N/A</v>
      </c>
      <c r="AG787" s="103" t="e">
        <f>T787-HLOOKUP(V787,Minimas!$C$3:$CD$12,7,FALSE)</f>
        <v>#N/A</v>
      </c>
      <c r="AH787" s="103" t="e">
        <f>T787-HLOOKUP(V787,Minimas!$C$3:$CD$12,8,FALSE)</f>
        <v>#N/A</v>
      </c>
      <c r="AI787" s="103" t="e">
        <f>T787-HLOOKUP(V787,Minimas!$C$3:$CD$12,9,FALSE)</f>
        <v>#N/A</v>
      </c>
      <c r="AJ787" s="103" t="e">
        <f>T787-HLOOKUP(V787,Minimas!$C$3:$CD$12,10,FALSE)</f>
        <v>#N/A</v>
      </c>
      <c r="AK787" s="104" t="str">
        <f t="shared" si="107"/>
        <v xml:space="preserve"> </v>
      </c>
      <c r="AL787" s="105"/>
      <c r="AM787" s="105" t="str">
        <f t="shared" si="108"/>
        <v xml:space="preserve"> </v>
      </c>
      <c r="AN787" s="105" t="str">
        <f t="shared" si="109"/>
        <v xml:space="preserve"> </v>
      </c>
    </row>
    <row r="788" spans="28:40" x14ac:dyDescent="0.2">
      <c r="AB788" s="103" t="e">
        <f>T788-HLOOKUP(V788,Minimas!$C$3:$CD$12,2,FALSE)</f>
        <v>#N/A</v>
      </c>
      <c r="AC788" s="103" t="e">
        <f>T788-HLOOKUP(V788,Minimas!$C$3:$CD$12,3,FALSE)</f>
        <v>#N/A</v>
      </c>
      <c r="AD788" s="103" t="e">
        <f>T788-HLOOKUP(V788,Minimas!$C$3:$CD$12,4,FALSE)</f>
        <v>#N/A</v>
      </c>
      <c r="AE788" s="103" t="e">
        <f>T788-HLOOKUP(V788,Minimas!$C$3:$CD$12,5,FALSE)</f>
        <v>#N/A</v>
      </c>
      <c r="AF788" s="103" t="e">
        <f>T788-HLOOKUP(V788,Minimas!$C$3:$CD$12,6,FALSE)</f>
        <v>#N/A</v>
      </c>
      <c r="AG788" s="103" t="e">
        <f>T788-HLOOKUP(V788,Minimas!$C$3:$CD$12,7,FALSE)</f>
        <v>#N/A</v>
      </c>
      <c r="AH788" s="103" t="e">
        <f>T788-HLOOKUP(V788,Minimas!$C$3:$CD$12,8,FALSE)</f>
        <v>#N/A</v>
      </c>
      <c r="AI788" s="103" t="e">
        <f>T788-HLOOKUP(V788,Minimas!$C$3:$CD$12,9,FALSE)</f>
        <v>#N/A</v>
      </c>
      <c r="AJ788" s="103" t="e">
        <f>T788-HLOOKUP(V788,Minimas!$C$3:$CD$12,10,FALSE)</f>
        <v>#N/A</v>
      </c>
      <c r="AK788" s="104" t="str">
        <f t="shared" si="107"/>
        <v xml:space="preserve"> </v>
      </c>
      <c r="AL788" s="105"/>
      <c r="AM788" s="105" t="str">
        <f t="shared" si="108"/>
        <v xml:space="preserve"> </v>
      </c>
      <c r="AN788" s="105" t="str">
        <f t="shared" si="109"/>
        <v xml:space="preserve"> </v>
      </c>
    </row>
    <row r="789" spans="28:40" x14ac:dyDescent="0.2">
      <c r="AB789" s="103" t="e">
        <f>T789-HLOOKUP(V789,Minimas!$C$3:$CD$12,2,FALSE)</f>
        <v>#N/A</v>
      </c>
      <c r="AC789" s="103" t="e">
        <f>T789-HLOOKUP(V789,Minimas!$C$3:$CD$12,3,FALSE)</f>
        <v>#N/A</v>
      </c>
      <c r="AD789" s="103" t="e">
        <f>T789-HLOOKUP(V789,Minimas!$C$3:$CD$12,4,FALSE)</f>
        <v>#N/A</v>
      </c>
      <c r="AE789" s="103" t="e">
        <f>T789-HLOOKUP(V789,Minimas!$C$3:$CD$12,5,FALSE)</f>
        <v>#N/A</v>
      </c>
      <c r="AF789" s="103" t="e">
        <f>T789-HLOOKUP(V789,Minimas!$C$3:$CD$12,6,FALSE)</f>
        <v>#N/A</v>
      </c>
      <c r="AG789" s="103" t="e">
        <f>T789-HLOOKUP(V789,Minimas!$C$3:$CD$12,7,FALSE)</f>
        <v>#N/A</v>
      </c>
      <c r="AH789" s="103" t="e">
        <f>T789-HLOOKUP(V789,Minimas!$C$3:$CD$12,8,FALSE)</f>
        <v>#N/A</v>
      </c>
      <c r="AI789" s="103" t="e">
        <f>T789-HLOOKUP(V789,Minimas!$C$3:$CD$12,9,FALSE)</f>
        <v>#N/A</v>
      </c>
      <c r="AJ789" s="103" t="e">
        <f>T789-HLOOKUP(V789,Minimas!$C$3:$CD$12,10,FALSE)</f>
        <v>#N/A</v>
      </c>
      <c r="AK789" s="104" t="str">
        <f t="shared" si="107"/>
        <v xml:space="preserve"> </v>
      </c>
      <c r="AL789" s="105"/>
      <c r="AM789" s="105" t="str">
        <f t="shared" si="108"/>
        <v xml:space="preserve"> </v>
      </c>
      <c r="AN789" s="105" t="str">
        <f t="shared" si="109"/>
        <v xml:space="preserve"> </v>
      </c>
    </row>
    <row r="790" spans="28:40" x14ac:dyDescent="0.2">
      <c r="AB790" s="103" t="e">
        <f>T790-HLOOKUP(V790,Minimas!$C$3:$CD$12,2,FALSE)</f>
        <v>#N/A</v>
      </c>
      <c r="AC790" s="103" t="e">
        <f>T790-HLOOKUP(V790,Minimas!$C$3:$CD$12,3,FALSE)</f>
        <v>#N/A</v>
      </c>
      <c r="AD790" s="103" t="e">
        <f>T790-HLOOKUP(V790,Minimas!$C$3:$CD$12,4,FALSE)</f>
        <v>#N/A</v>
      </c>
      <c r="AE790" s="103" t="e">
        <f>T790-HLOOKUP(V790,Minimas!$C$3:$CD$12,5,FALSE)</f>
        <v>#N/A</v>
      </c>
      <c r="AF790" s="103" t="e">
        <f>T790-HLOOKUP(V790,Minimas!$C$3:$CD$12,6,FALSE)</f>
        <v>#N/A</v>
      </c>
      <c r="AG790" s="103" t="e">
        <f>T790-HLOOKUP(V790,Minimas!$C$3:$CD$12,7,FALSE)</f>
        <v>#N/A</v>
      </c>
      <c r="AH790" s="103" t="e">
        <f>T790-HLOOKUP(V790,Minimas!$C$3:$CD$12,8,FALSE)</f>
        <v>#N/A</v>
      </c>
      <c r="AI790" s="103" t="e">
        <f>T790-HLOOKUP(V790,Minimas!$C$3:$CD$12,9,FALSE)</f>
        <v>#N/A</v>
      </c>
      <c r="AJ790" s="103" t="e">
        <f>T790-HLOOKUP(V790,Minimas!$C$3:$CD$12,10,FALSE)</f>
        <v>#N/A</v>
      </c>
      <c r="AK790" s="104" t="str">
        <f t="shared" si="107"/>
        <v xml:space="preserve"> </v>
      </c>
      <c r="AL790" s="105"/>
      <c r="AM790" s="105" t="str">
        <f t="shared" si="108"/>
        <v xml:space="preserve"> </v>
      </c>
      <c r="AN790" s="105" t="str">
        <f t="shared" si="109"/>
        <v xml:space="preserve"> </v>
      </c>
    </row>
    <row r="791" spans="28:40" x14ac:dyDescent="0.2">
      <c r="AB791" s="103" t="e">
        <f>T791-HLOOKUP(V791,Minimas!$C$3:$CD$12,2,FALSE)</f>
        <v>#N/A</v>
      </c>
      <c r="AC791" s="103" t="e">
        <f>T791-HLOOKUP(V791,Minimas!$C$3:$CD$12,3,FALSE)</f>
        <v>#N/A</v>
      </c>
      <c r="AD791" s="103" t="e">
        <f>T791-HLOOKUP(V791,Minimas!$C$3:$CD$12,4,FALSE)</f>
        <v>#N/A</v>
      </c>
      <c r="AE791" s="103" t="e">
        <f>T791-HLOOKUP(V791,Minimas!$C$3:$CD$12,5,FALSE)</f>
        <v>#N/A</v>
      </c>
      <c r="AF791" s="103" t="e">
        <f>T791-HLOOKUP(V791,Minimas!$C$3:$CD$12,6,FALSE)</f>
        <v>#N/A</v>
      </c>
      <c r="AG791" s="103" t="e">
        <f>T791-HLOOKUP(V791,Minimas!$C$3:$CD$12,7,FALSE)</f>
        <v>#N/A</v>
      </c>
      <c r="AH791" s="103" t="e">
        <f>T791-HLOOKUP(V791,Minimas!$C$3:$CD$12,8,FALSE)</f>
        <v>#N/A</v>
      </c>
      <c r="AI791" s="103" t="e">
        <f>T791-HLOOKUP(V791,Minimas!$C$3:$CD$12,9,FALSE)</f>
        <v>#N/A</v>
      </c>
      <c r="AJ791" s="103" t="e">
        <f>T791-HLOOKUP(V791,Minimas!$C$3:$CD$12,10,FALSE)</f>
        <v>#N/A</v>
      </c>
      <c r="AK791" s="104" t="str">
        <f t="shared" si="107"/>
        <v xml:space="preserve"> </v>
      </c>
      <c r="AL791" s="105"/>
      <c r="AM791" s="105" t="str">
        <f t="shared" si="108"/>
        <v xml:space="preserve"> </v>
      </c>
      <c r="AN791" s="105" t="str">
        <f t="shared" si="109"/>
        <v xml:space="preserve"> </v>
      </c>
    </row>
    <row r="792" spans="28:40" x14ac:dyDescent="0.2">
      <c r="AB792" s="103" t="e">
        <f>T792-HLOOKUP(V792,Minimas!$C$3:$CD$12,2,FALSE)</f>
        <v>#N/A</v>
      </c>
      <c r="AC792" s="103" t="e">
        <f>T792-HLOOKUP(V792,Minimas!$C$3:$CD$12,3,FALSE)</f>
        <v>#N/A</v>
      </c>
      <c r="AD792" s="103" t="e">
        <f>T792-HLOOKUP(V792,Minimas!$C$3:$CD$12,4,FALSE)</f>
        <v>#N/A</v>
      </c>
      <c r="AE792" s="103" t="e">
        <f>T792-HLOOKUP(V792,Minimas!$C$3:$CD$12,5,FALSE)</f>
        <v>#N/A</v>
      </c>
      <c r="AF792" s="103" t="e">
        <f>T792-HLOOKUP(V792,Minimas!$C$3:$CD$12,6,FALSE)</f>
        <v>#N/A</v>
      </c>
      <c r="AG792" s="103" t="e">
        <f>T792-HLOOKUP(V792,Minimas!$C$3:$CD$12,7,FALSE)</f>
        <v>#N/A</v>
      </c>
      <c r="AH792" s="103" t="e">
        <f>T792-HLOOKUP(V792,Minimas!$C$3:$CD$12,8,FALSE)</f>
        <v>#N/A</v>
      </c>
      <c r="AI792" s="103" t="e">
        <f>T792-HLOOKUP(V792,Minimas!$C$3:$CD$12,9,FALSE)</f>
        <v>#N/A</v>
      </c>
      <c r="AJ792" s="103" t="e">
        <f>T792-HLOOKUP(V792,Minimas!$C$3:$CD$12,10,FALSE)</f>
        <v>#N/A</v>
      </c>
      <c r="AK792" s="104" t="str">
        <f t="shared" si="107"/>
        <v xml:space="preserve"> </v>
      </c>
      <c r="AL792" s="105"/>
      <c r="AM792" s="105" t="str">
        <f t="shared" si="108"/>
        <v xml:space="preserve"> </v>
      </c>
      <c r="AN792" s="105" t="str">
        <f t="shared" si="109"/>
        <v xml:space="preserve"> </v>
      </c>
    </row>
    <row r="793" spans="28:40" x14ac:dyDescent="0.2">
      <c r="AB793" s="103" t="e">
        <f>T793-HLOOKUP(V793,Minimas!$C$3:$CD$12,2,FALSE)</f>
        <v>#N/A</v>
      </c>
      <c r="AC793" s="103" t="e">
        <f>T793-HLOOKUP(V793,Minimas!$C$3:$CD$12,3,FALSE)</f>
        <v>#N/A</v>
      </c>
      <c r="AD793" s="103" t="e">
        <f>T793-HLOOKUP(V793,Minimas!$C$3:$CD$12,4,FALSE)</f>
        <v>#N/A</v>
      </c>
      <c r="AE793" s="103" t="e">
        <f>T793-HLOOKUP(V793,Minimas!$C$3:$CD$12,5,FALSE)</f>
        <v>#N/A</v>
      </c>
      <c r="AF793" s="103" t="e">
        <f>T793-HLOOKUP(V793,Minimas!$C$3:$CD$12,6,FALSE)</f>
        <v>#N/A</v>
      </c>
      <c r="AG793" s="103" t="e">
        <f>T793-HLOOKUP(V793,Minimas!$C$3:$CD$12,7,FALSE)</f>
        <v>#N/A</v>
      </c>
      <c r="AH793" s="103" t="e">
        <f>T793-HLOOKUP(V793,Minimas!$C$3:$CD$12,8,FALSE)</f>
        <v>#N/A</v>
      </c>
      <c r="AI793" s="103" t="e">
        <f>T793-HLOOKUP(V793,Minimas!$C$3:$CD$12,9,FALSE)</f>
        <v>#N/A</v>
      </c>
      <c r="AJ793" s="103" t="e">
        <f>T793-HLOOKUP(V793,Minimas!$C$3:$CD$12,10,FALSE)</f>
        <v>#N/A</v>
      </c>
      <c r="AK793" s="104" t="str">
        <f t="shared" si="107"/>
        <v xml:space="preserve"> </v>
      </c>
      <c r="AL793" s="105"/>
      <c r="AM793" s="105" t="str">
        <f t="shared" si="108"/>
        <v xml:space="preserve"> </v>
      </c>
      <c r="AN793" s="105" t="str">
        <f t="shared" si="109"/>
        <v xml:space="preserve"> </v>
      </c>
    </row>
    <row r="794" spans="28:40" x14ac:dyDescent="0.2">
      <c r="AB794" s="103" t="e">
        <f>T794-HLOOKUP(V794,Minimas!$C$3:$CD$12,2,FALSE)</f>
        <v>#N/A</v>
      </c>
      <c r="AC794" s="103" t="e">
        <f>T794-HLOOKUP(V794,Minimas!$C$3:$CD$12,3,FALSE)</f>
        <v>#N/A</v>
      </c>
      <c r="AD794" s="103" t="e">
        <f>T794-HLOOKUP(V794,Minimas!$C$3:$CD$12,4,FALSE)</f>
        <v>#N/A</v>
      </c>
      <c r="AE794" s="103" t="e">
        <f>T794-HLOOKUP(V794,Minimas!$C$3:$CD$12,5,FALSE)</f>
        <v>#N/A</v>
      </c>
      <c r="AF794" s="103" t="e">
        <f>T794-HLOOKUP(V794,Minimas!$C$3:$CD$12,6,FALSE)</f>
        <v>#N/A</v>
      </c>
      <c r="AG794" s="103" t="e">
        <f>T794-HLOOKUP(V794,Minimas!$C$3:$CD$12,7,FALSE)</f>
        <v>#N/A</v>
      </c>
      <c r="AH794" s="103" t="e">
        <f>T794-HLOOKUP(V794,Minimas!$C$3:$CD$12,8,FALSE)</f>
        <v>#N/A</v>
      </c>
      <c r="AI794" s="103" t="e">
        <f>T794-HLOOKUP(V794,Minimas!$C$3:$CD$12,9,FALSE)</f>
        <v>#N/A</v>
      </c>
      <c r="AJ794" s="103" t="e">
        <f>T794-HLOOKUP(V794,Minimas!$C$3:$CD$12,10,FALSE)</f>
        <v>#N/A</v>
      </c>
      <c r="AK794" s="104" t="str">
        <f t="shared" si="107"/>
        <v xml:space="preserve"> </v>
      </c>
      <c r="AL794" s="105"/>
      <c r="AM794" s="105" t="str">
        <f t="shared" si="108"/>
        <v xml:space="preserve"> </v>
      </c>
      <c r="AN794" s="105" t="str">
        <f t="shared" si="109"/>
        <v xml:space="preserve"> </v>
      </c>
    </row>
    <row r="795" spans="28:40" x14ac:dyDescent="0.2">
      <c r="AB795" s="103" t="e">
        <f>T795-HLOOKUP(V795,Minimas!$C$3:$CD$12,2,FALSE)</f>
        <v>#N/A</v>
      </c>
      <c r="AC795" s="103" t="e">
        <f>T795-HLOOKUP(V795,Minimas!$C$3:$CD$12,3,FALSE)</f>
        <v>#N/A</v>
      </c>
      <c r="AD795" s="103" t="e">
        <f>T795-HLOOKUP(V795,Minimas!$C$3:$CD$12,4,FALSE)</f>
        <v>#N/A</v>
      </c>
      <c r="AE795" s="103" t="e">
        <f>T795-HLOOKUP(V795,Minimas!$C$3:$CD$12,5,FALSE)</f>
        <v>#N/A</v>
      </c>
      <c r="AF795" s="103" t="e">
        <f>T795-HLOOKUP(V795,Minimas!$C$3:$CD$12,6,FALSE)</f>
        <v>#N/A</v>
      </c>
      <c r="AG795" s="103" t="e">
        <f>T795-HLOOKUP(V795,Minimas!$C$3:$CD$12,7,FALSE)</f>
        <v>#N/A</v>
      </c>
      <c r="AH795" s="103" t="e">
        <f>T795-HLOOKUP(V795,Minimas!$C$3:$CD$12,8,FALSE)</f>
        <v>#N/A</v>
      </c>
      <c r="AI795" s="103" t="e">
        <f>T795-HLOOKUP(V795,Minimas!$C$3:$CD$12,9,FALSE)</f>
        <v>#N/A</v>
      </c>
      <c r="AJ795" s="103" t="e">
        <f>T795-HLOOKUP(V795,Minimas!$C$3:$CD$12,10,FALSE)</f>
        <v>#N/A</v>
      </c>
      <c r="AK795" s="104" t="str">
        <f t="shared" si="107"/>
        <v xml:space="preserve"> </v>
      </c>
      <c r="AL795" s="105"/>
      <c r="AM795" s="105" t="str">
        <f t="shared" si="108"/>
        <v xml:space="preserve"> </v>
      </c>
      <c r="AN795" s="105" t="str">
        <f t="shared" si="109"/>
        <v xml:space="preserve"> </v>
      </c>
    </row>
    <row r="796" spans="28:40" x14ac:dyDescent="0.2">
      <c r="AB796" s="103" t="e">
        <f>T796-HLOOKUP(V796,Minimas!$C$3:$CD$12,2,FALSE)</f>
        <v>#N/A</v>
      </c>
      <c r="AC796" s="103" t="e">
        <f>T796-HLOOKUP(V796,Minimas!$C$3:$CD$12,3,FALSE)</f>
        <v>#N/A</v>
      </c>
      <c r="AD796" s="103" t="e">
        <f>T796-HLOOKUP(V796,Minimas!$C$3:$CD$12,4,FALSE)</f>
        <v>#N/A</v>
      </c>
      <c r="AE796" s="103" t="e">
        <f>T796-HLOOKUP(V796,Minimas!$C$3:$CD$12,5,FALSE)</f>
        <v>#N/A</v>
      </c>
      <c r="AF796" s="103" t="e">
        <f>T796-HLOOKUP(V796,Minimas!$C$3:$CD$12,6,FALSE)</f>
        <v>#N/A</v>
      </c>
      <c r="AG796" s="103" t="e">
        <f>T796-HLOOKUP(V796,Minimas!$C$3:$CD$12,7,FALSE)</f>
        <v>#N/A</v>
      </c>
      <c r="AH796" s="103" t="e">
        <f>T796-HLOOKUP(V796,Minimas!$C$3:$CD$12,8,FALSE)</f>
        <v>#N/A</v>
      </c>
      <c r="AI796" s="103" t="e">
        <f>T796-HLOOKUP(V796,Minimas!$C$3:$CD$12,9,FALSE)</f>
        <v>#N/A</v>
      </c>
      <c r="AJ796" s="103" t="e">
        <f>T796-HLOOKUP(V796,Minimas!$C$3:$CD$12,10,FALSE)</f>
        <v>#N/A</v>
      </c>
      <c r="AK796" s="104" t="str">
        <f t="shared" si="107"/>
        <v xml:space="preserve"> </v>
      </c>
      <c r="AL796" s="105"/>
      <c r="AM796" s="105" t="str">
        <f t="shared" si="108"/>
        <v xml:space="preserve"> </v>
      </c>
      <c r="AN796" s="105" t="str">
        <f t="shared" si="109"/>
        <v xml:space="preserve"> </v>
      </c>
    </row>
    <row r="797" spans="28:40" x14ac:dyDescent="0.2">
      <c r="AB797" s="103" t="e">
        <f>T797-HLOOKUP(V797,Minimas!$C$3:$CD$12,2,FALSE)</f>
        <v>#N/A</v>
      </c>
      <c r="AC797" s="103" t="e">
        <f>T797-HLOOKUP(V797,Minimas!$C$3:$CD$12,3,FALSE)</f>
        <v>#N/A</v>
      </c>
      <c r="AD797" s="103" t="e">
        <f>T797-HLOOKUP(V797,Minimas!$C$3:$CD$12,4,FALSE)</f>
        <v>#N/A</v>
      </c>
      <c r="AE797" s="103" t="e">
        <f>T797-HLOOKUP(V797,Minimas!$C$3:$CD$12,5,FALSE)</f>
        <v>#N/A</v>
      </c>
      <c r="AF797" s="103" t="e">
        <f>T797-HLOOKUP(V797,Minimas!$C$3:$CD$12,6,FALSE)</f>
        <v>#N/A</v>
      </c>
      <c r="AG797" s="103" t="e">
        <f>T797-HLOOKUP(V797,Minimas!$C$3:$CD$12,7,FALSE)</f>
        <v>#N/A</v>
      </c>
      <c r="AH797" s="103" t="e">
        <f>T797-HLOOKUP(V797,Minimas!$C$3:$CD$12,8,FALSE)</f>
        <v>#N/A</v>
      </c>
      <c r="AI797" s="103" t="e">
        <f>T797-HLOOKUP(V797,Minimas!$C$3:$CD$12,9,FALSE)</f>
        <v>#N/A</v>
      </c>
      <c r="AJ797" s="103" t="e">
        <f>T797-HLOOKUP(V797,Minimas!$C$3:$CD$12,10,FALSE)</f>
        <v>#N/A</v>
      </c>
      <c r="AK797" s="104" t="str">
        <f t="shared" si="107"/>
        <v xml:space="preserve"> </v>
      </c>
      <c r="AL797" s="105"/>
      <c r="AM797" s="105" t="str">
        <f t="shared" si="108"/>
        <v xml:space="preserve"> </v>
      </c>
      <c r="AN797" s="105" t="str">
        <f t="shared" si="109"/>
        <v xml:space="preserve"> </v>
      </c>
    </row>
    <row r="798" spans="28:40" x14ac:dyDescent="0.2">
      <c r="AB798" s="103" t="e">
        <f>T798-HLOOKUP(V798,Minimas!$C$3:$CD$12,2,FALSE)</f>
        <v>#N/A</v>
      </c>
      <c r="AC798" s="103" t="e">
        <f>T798-HLOOKUP(V798,Minimas!$C$3:$CD$12,3,FALSE)</f>
        <v>#N/A</v>
      </c>
      <c r="AD798" s="103" t="e">
        <f>T798-HLOOKUP(V798,Minimas!$C$3:$CD$12,4,FALSE)</f>
        <v>#N/A</v>
      </c>
      <c r="AE798" s="103" t="e">
        <f>T798-HLOOKUP(V798,Minimas!$C$3:$CD$12,5,FALSE)</f>
        <v>#N/A</v>
      </c>
      <c r="AF798" s="103" t="e">
        <f>T798-HLOOKUP(V798,Minimas!$C$3:$CD$12,6,FALSE)</f>
        <v>#N/A</v>
      </c>
      <c r="AG798" s="103" t="e">
        <f>T798-HLOOKUP(V798,Minimas!$C$3:$CD$12,7,FALSE)</f>
        <v>#N/A</v>
      </c>
      <c r="AH798" s="103" t="e">
        <f>T798-HLOOKUP(V798,Minimas!$C$3:$CD$12,8,FALSE)</f>
        <v>#N/A</v>
      </c>
      <c r="AI798" s="103" t="e">
        <f>T798-HLOOKUP(V798,Minimas!$C$3:$CD$12,9,FALSE)</f>
        <v>#N/A</v>
      </c>
      <c r="AJ798" s="103" t="e">
        <f>T798-HLOOKUP(V798,Minimas!$C$3:$CD$12,10,FALSE)</f>
        <v>#N/A</v>
      </c>
      <c r="AK798" s="104" t="str">
        <f t="shared" si="107"/>
        <v xml:space="preserve"> </v>
      </c>
      <c r="AL798" s="105"/>
      <c r="AM798" s="105" t="str">
        <f t="shared" si="108"/>
        <v xml:space="preserve"> </v>
      </c>
      <c r="AN798" s="105" t="str">
        <f t="shared" si="109"/>
        <v xml:space="preserve"> </v>
      </c>
    </row>
    <row r="799" spans="28:40" x14ac:dyDescent="0.2">
      <c r="AB799" s="103" t="e">
        <f>T799-HLOOKUP(V799,Minimas!$C$3:$CD$12,2,FALSE)</f>
        <v>#N/A</v>
      </c>
      <c r="AC799" s="103" t="e">
        <f>T799-HLOOKUP(V799,Minimas!$C$3:$CD$12,3,FALSE)</f>
        <v>#N/A</v>
      </c>
      <c r="AD799" s="103" t="e">
        <f>T799-HLOOKUP(V799,Minimas!$C$3:$CD$12,4,FALSE)</f>
        <v>#N/A</v>
      </c>
      <c r="AE799" s="103" t="e">
        <f>T799-HLOOKUP(V799,Minimas!$C$3:$CD$12,5,FALSE)</f>
        <v>#N/A</v>
      </c>
      <c r="AF799" s="103" t="e">
        <f>T799-HLOOKUP(V799,Minimas!$C$3:$CD$12,6,FALSE)</f>
        <v>#N/A</v>
      </c>
      <c r="AG799" s="103" t="e">
        <f>T799-HLOOKUP(V799,Minimas!$C$3:$CD$12,7,FALSE)</f>
        <v>#N/A</v>
      </c>
      <c r="AH799" s="103" t="e">
        <f>T799-HLOOKUP(V799,Minimas!$C$3:$CD$12,8,FALSE)</f>
        <v>#N/A</v>
      </c>
      <c r="AI799" s="103" t="e">
        <f>T799-HLOOKUP(V799,Minimas!$C$3:$CD$12,9,FALSE)</f>
        <v>#N/A</v>
      </c>
      <c r="AJ799" s="103" t="e">
        <f>T799-HLOOKUP(V799,Minimas!$C$3:$CD$12,10,FALSE)</f>
        <v>#N/A</v>
      </c>
      <c r="AK799" s="104" t="str">
        <f t="shared" si="107"/>
        <v xml:space="preserve"> </v>
      </c>
      <c r="AL799" s="105"/>
      <c r="AM799" s="105" t="str">
        <f t="shared" si="108"/>
        <v xml:space="preserve"> </v>
      </c>
      <c r="AN799" s="105" t="str">
        <f t="shared" si="109"/>
        <v xml:space="preserve"> </v>
      </c>
    </row>
    <row r="800" spans="28:40" x14ac:dyDescent="0.2">
      <c r="AB800" s="103" t="e">
        <f>T800-HLOOKUP(V800,Minimas!$C$3:$CD$12,2,FALSE)</f>
        <v>#N/A</v>
      </c>
      <c r="AC800" s="103" t="e">
        <f>T800-HLOOKUP(V800,Minimas!$C$3:$CD$12,3,FALSE)</f>
        <v>#N/A</v>
      </c>
      <c r="AD800" s="103" t="e">
        <f>T800-HLOOKUP(V800,Minimas!$C$3:$CD$12,4,FALSE)</f>
        <v>#N/A</v>
      </c>
      <c r="AE800" s="103" t="e">
        <f>T800-HLOOKUP(V800,Minimas!$C$3:$CD$12,5,FALSE)</f>
        <v>#N/A</v>
      </c>
      <c r="AF800" s="103" t="e">
        <f>T800-HLOOKUP(V800,Minimas!$C$3:$CD$12,6,FALSE)</f>
        <v>#N/A</v>
      </c>
      <c r="AG800" s="103" t="e">
        <f>T800-HLOOKUP(V800,Minimas!$C$3:$CD$12,7,FALSE)</f>
        <v>#N/A</v>
      </c>
      <c r="AH800" s="103" t="e">
        <f>T800-HLOOKUP(V800,Minimas!$C$3:$CD$12,8,FALSE)</f>
        <v>#N/A</v>
      </c>
      <c r="AI800" s="103" t="e">
        <f>T800-HLOOKUP(V800,Minimas!$C$3:$CD$12,9,FALSE)</f>
        <v>#N/A</v>
      </c>
      <c r="AJ800" s="103" t="e">
        <f>T800-HLOOKUP(V800,Minimas!$C$3:$CD$12,10,FALSE)</f>
        <v>#N/A</v>
      </c>
      <c r="AK800" s="104" t="str">
        <f t="shared" si="107"/>
        <v xml:space="preserve"> </v>
      </c>
      <c r="AL800" s="105"/>
      <c r="AM800" s="105" t="str">
        <f t="shared" si="108"/>
        <v xml:space="preserve"> </v>
      </c>
      <c r="AN800" s="105" t="str">
        <f t="shared" si="109"/>
        <v xml:space="preserve"> </v>
      </c>
    </row>
    <row r="801" spans="28:40" x14ac:dyDescent="0.2">
      <c r="AB801" s="103" t="e">
        <f>T801-HLOOKUP(V801,Minimas!$C$3:$CD$12,2,FALSE)</f>
        <v>#N/A</v>
      </c>
      <c r="AC801" s="103" t="e">
        <f>T801-HLOOKUP(V801,Minimas!$C$3:$CD$12,3,FALSE)</f>
        <v>#N/A</v>
      </c>
      <c r="AD801" s="103" t="e">
        <f>T801-HLOOKUP(V801,Minimas!$C$3:$CD$12,4,FALSE)</f>
        <v>#N/A</v>
      </c>
      <c r="AE801" s="103" t="e">
        <f>T801-HLOOKUP(V801,Minimas!$C$3:$CD$12,5,FALSE)</f>
        <v>#N/A</v>
      </c>
      <c r="AF801" s="103" t="e">
        <f>T801-HLOOKUP(V801,Minimas!$C$3:$CD$12,6,FALSE)</f>
        <v>#N/A</v>
      </c>
      <c r="AG801" s="103" t="e">
        <f>T801-HLOOKUP(V801,Minimas!$C$3:$CD$12,7,FALSE)</f>
        <v>#N/A</v>
      </c>
      <c r="AH801" s="103" t="e">
        <f>T801-HLOOKUP(V801,Minimas!$C$3:$CD$12,8,FALSE)</f>
        <v>#N/A</v>
      </c>
      <c r="AI801" s="103" t="e">
        <f>T801-HLOOKUP(V801,Minimas!$C$3:$CD$12,9,FALSE)</f>
        <v>#N/A</v>
      </c>
      <c r="AJ801" s="103" t="e">
        <f>T801-HLOOKUP(V801,Minimas!$C$3:$CD$12,10,FALSE)</f>
        <v>#N/A</v>
      </c>
      <c r="AK801" s="104" t="str">
        <f t="shared" si="107"/>
        <v xml:space="preserve"> </v>
      </c>
      <c r="AL801" s="105"/>
      <c r="AM801" s="105" t="str">
        <f t="shared" si="108"/>
        <v xml:space="preserve"> </v>
      </c>
      <c r="AN801" s="105" t="str">
        <f t="shared" si="109"/>
        <v xml:space="preserve"> </v>
      </c>
    </row>
    <row r="802" spans="28:40" x14ac:dyDescent="0.2">
      <c r="AB802" s="103" t="e">
        <f>T802-HLOOKUP(V802,Minimas!$C$3:$CD$12,2,FALSE)</f>
        <v>#N/A</v>
      </c>
      <c r="AC802" s="103" t="e">
        <f>T802-HLOOKUP(V802,Minimas!$C$3:$CD$12,3,FALSE)</f>
        <v>#N/A</v>
      </c>
      <c r="AD802" s="103" t="e">
        <f>T802-HLOOKUP(V802,Minimas!$C$3:$CD$12,4,FALSE)</f>
        <v>#N/A</v>
      </c>
      <c r="AE802" s="103" t="e">
        <f>T802-HLOOKUP(V802,Minimas!$C$3:$CD$12,5,FALSE)</f>
        <v>#N/A</v>
      </c>
      <c r="AF802" s="103" t="e">
        <f>T802-HLOOKUP(V802,Minimas!$C$3:$CD$12,6,FALSE)</f>
        <v>#N/A</v>
      </c>
      <c r="AG802" s="103" t="e">
        <f>T802-HLOOKUP(V802,Minimas!$C$3:$CD$12,7,FALSE)</f>
        <v>#N/A</v>
      </c>
      <c r="AH802" s="103" t="e">
        <f>T802-HLOOKUP(V802,Minimas!$C$3:$CD$12,8,FALSE)</f>
        <v>#N/A</v>
      </c>
      <c r="AI802" s="103" t="e">
        <f>T802-HLOOKUP(V802,Minimas!$C$3:$CD$12,9,FALSE)</f>
        <v>#N/A</v>
      </c>
      <c r="AJ802" s="103" t="e">
        <f>T802-HLOOKUP(V802,Minimas!$C$3:$CD$12,10,FALSE)</f>
        <v>#N/A</v>
      </c>
      <c r="AK802" s="104" t="str">
        <f t="shared" si="107"/>
        <v xml:space="preserve"> </v>
      </c>
      <c r="AL802" s="105"/>
      <c r="AM802" s="105" t="str">
        <f t="shared" si="108"/>
        <v xml:space="preserve"> </v>
      </c>
      <c r="AN802" s="105" t="str">
        <f t="shared" si="109"/>
        <v xml:space="preserve"> </v>
      </c>
    </row>
    <row r="803" spans="28:40" x14ac:dyDescent="0.2">
      <c r="AB803" s="103" t="e">
        <f>T803-HLOOKUP(V803,Minimas!$C$3:$CD$12,2,FALSE)</f>
        <v>#N/A</v>
      </c>
      <c r="AC803" s="103" t="e">
        <f>T803-HLOOKUP(V803,Minimas!$C$3:$CD$12,3,FALSE)</f>
        <v>#N/A</v>
      </c>
      <c r="AD803" s="103" t="e">
        <f>T803-HLOOKUP(V803,Minimas!$C$3:$CD$12,4,FALSE)</f>
        <v>#N/A</v>
      </c>
      <c r="AE803" s="103" t="e">
        <f>T803-HLOOKUP(V803,Minimas!$C$3:$CD$12,5,FALSE)</f>
        <v>#N/A</v>
      </c>
      <c r="AF803" s="103" t="e">
        <f>T803-HLOOKUP(V803,Minimas!$C$3:$CD$12,6,FALSE)</f>
        <v>#N/A</v>
      </c>
      <c r="AG803" s="103" t="e">
        <f>T803-HLOOKUP(V803,Minimas!$C$3:$CD$12,7,FALSE)</f>
        <v>#N/A</v>
      </c>
      <c r="AH803" s="103" t="e">
        <f>T803-HLOOKUP(V803,Minimas!$C$3:$CD$12,8,FALSE)</f>
        <v>#N/A</v>
      </c>
      <c r="AI803" s="103" t="e">
        <f>T803-HLOOKUP(V803,Minimas!$C$3:$CD$12,9,FALSE)</f>
        <v>#N/A</v>
      </c>
      <c r="AJ803" s="103" t="e">
        <f>T803-HLOOKUP(V803,Minimas!$C$3:$CD$12,10,FALSE)</f>
        <v>#N/A</v>
      </c>
      <c r="AK803" s="104" t="str">
        <f t="shared" si="107"/>
        <v xml:space="preserve"> </v>
      </c>
      <c r="AL803" s="105"/>
      <c r="AM803" s="105" t="str">
        <f t="shared" si="108"/>
        <v xml:space="preserve"> </v>
      </c>
      <c r="AN803" s="105" t="str">
        <f t="shared" si="109"/>
        <v xml:space="preserve"> </v>
      </c>
    </row>
    <row r="804" spans="28:40" x14ac:dyDescent="0.2">
      <c r="AB804" s="103" t="e">
        <f>T804-HLOOKUP(V804,Minimas!$C$3:$CD$12,2,FALSE)</f>
        <v>#N/A</v>
      </c>
      <c r="AC804" s="103" t="e">
        <f>T804-HLOOKUP(V804,Minimas!$C$3:$CD$12,3,FALSE)</f>
        <v>#N/A</v>
      </c>
      <c r="AD804" s="103" t="e">
        <f>T804-HLOOKUP(V804,Minimas!$C$3:$CD$12,4,FALSE)</f>
        <v>#N/A</v>
      </c>
      <c r="AE804" s="103" t="e">
        <f>T804-HLOOKUP(V804,Minimas!$C$3:$CD$12,5,FALSE)</f>
        <v>#N/A</v>
      </c>
      <c r="AF804" s="103" t="e">
        <f>T804-HLOOKUP(V804,Minimas!$C$3:$CD$12,6,FALSE)</f>
        <v>#N/A</v>
      </c>
      <c r="AG804" s="103" t="e">
        <f>T804-HLOOKUP(V804,Minimas!$C$3:$CD$12,7,FALSE)</f>
        <v>#N/A</v>
      </c>
      <c r="AH804" s="103" t="e">
        <f>T804-HLOOKUP(V804,Minimas!$C$3:$CD$12,8,FALSE)</f>
        <v>#N/A</v>
      </c>
      <c r="AI804" s="103" t="e">
        <f>T804-HLOOKUP(V804,Minimas!$C$3:$CD$12,9,FALSE)</f>
        <v>#N/A</v>
      </c>
      <c r="AJ804" s="103" t="e">
        <f>T804-HLOOKUP(V804,Minimas!$C$3:$CD$12,10,FALSE)</f>
        <v>#N/A</v>
      </c>
      <c r="AK804" s="104" t="str">
        <f t="shared" si="107"/>
        <v xml:space="preserve"> </v>
      </c>
      <c r="AL804" s="105"/>
      <c r="AM804" s="105" t="str">
        <f t="shared" si="108"/>
        <v xml:space="preserve"> </v>
      </c>
      <c r="AN804" s="105" t="str">
        <f t="shared" si="109"/>
        <v xml:space="preserve"> </v>
      </c>
    </row>
    <row r="805" spans="28:40" x14ac:dyDescent="0.2">
      <c r="AB805" s="103" t="e">
        <f>T805-HLOOKUP(V805,Minimas!$C$3:$CD$12,2,FALSE)</f>
        <v>#N/A</v>
      </c>
      <c r="AC805" s="103" t="e">
        <f>T805-HLOOKUP(V805,Minimas!$C$3:$CD$12,3,FALSE)</f>
        <v>#N/A</v>
      </c>
      <c r="AD805" s="103" t="e">
        <f>T805-HLOOKUP(V805,Minimas!$C$3:$CD$12,4,FALSE)</f>
        <v>#N/A</v>
      </c>
      <c r="AE805" s="103" t="e">
        <f>T805-HLOOKUP(V805,Minimas!$C$3:$CD$12,5,FALSE)</f>
        <v>#N/A</v>
      </c>
      <c r="AF805" s="103" t="e">
        <f>T805-HLOOKUP(V805,Minimas!$C$3:$CD$12,6,FALSE)</f>
        <v>#N/A</v>
      </c>
      <c r="AG805" s="103" t="e">
        <f>T805-HLOOKUP(V805,Minimas!$C$3:$CD$12,7,FALSE)</f>
        <v>#N/A</v>
      </c>
      <c r="AH805" s="103" t="e">
        <f>T805-HLOOKUP(V805,Minimas!$C$3:$CD$12,8,FALSE)</f>
        <v>#N/A</v>
      </c>
      <c r="AI805" s="103" t="e">
        <f>T805-HLOOKUP(V805,Minimas!$C$3:$CD$12,9,FALSE)</f>
        <v>#N/A</v>
      </c>
      <c r="AJ805" s="103" t="e">
        <f>T805-HLOOKUP(V805,Minimas!$C$3:$CD$12,10,FALSE)</f>
        <v>#N/A</v>
      </c>
      <c r="AK805" s="104" t="str">
        <f t="shared" si="107"/>
        <v xml:space="preserve"> </v>
      </c>
      <c r="AL805" s="105"/>
      <c r="AM805" s="105" t="str">
        <f t="shared" si="108"/>
        <v xml:space="preserve"> </v>
      </c>
      <c r="AN805" s="105" t="str">
        <f t="shared" si="109"/>
        <v xml:space="preserve"> </v>
      </c>
    </row>
    <row r="806" spans="28:40" x14ac:dyDescent="0.2">
      <c r="AB806" s="103" t="e">
        <f>T806-HLOOKUP(V806,Minimas!$C$3:$CD$12,2,FALSE)</f>
        <v>#N/A</v>
      </c>
      <c r="AC806" s="103" t="e">
        <f>T806-HLOOKUP(V806,Minimas!$C$3:$CD$12,3,FALSE)</f>
        <v>#N/A</v>
      </c>
      <c r="AD806" s="103" t="e">
        <f>T806-HLOOKUP(V806,Minimas!$C$3:$CD$12,4,FALSE)</f>
        <v>#N/A</v>
      </c>
      <c r="AE806" s="103" t="e">
        <f>T806-HLOOKUP(V806,Minimas!$C$3:$CD$12,5,FALSE)</f>
        <v>#N/A</v>
      </c>
      <c r="AF806" s="103" t="e">
        <f>T806-HLOOKUP(V806,Minimas!$C$3:$CD$12,6,FALSE)</f>
        <v>#N/A</v>
      </c>
      <c r="AG806" s="103" t="e">
        <f>T806-HLOOKUP(V806,Minimas!$C$3:$CD$12,7,FALSE)</f>
        <v>#N/A</v>
      </c>
      <c r="AH806" s="103" t="e">
        <f>T806-HLOOKUP(V806,Minimas!$C$3:$CD$12,8,FALSE)</f>
        <v>#N/A</v>
      </c>
      <c r="AI806" s="103" t="e">
        <f>T806-HLOOKUP(V806,Minimas!$C$3:$CD$12,9,FALSE)</f>
        <v>#N/A</v>
      </c>
      <c r="AJ806" s="103" t="e">
        <f>T806-HLOOKUP(V806,Minimas!$C$3:$CD$12,10,FALSE)</f>
        <v>#N/A</v>
      </c>
      <c r="AK806" s="104" t="str">
        <f t="shared" si="107"/>
        <v xml:space="preserve"> </v>
      </c>
      <c r="AL806" s="105"/>
      <c r="AM806" s="105" t="str">
        <f t="shared" si="108"/>
        <v xml:space="preserve"> </v>
      </c>
      <c r="AN806" s="105" t="str">
        <f t="shared" si="109"/>
        <v xml:space="preserve"> </v>
      </c>
    </row>
    <row r="807" spans="28:40" x14ac:dyDescent="0.2">
      <c r="AB807" s="103" t="e">
        <f>T807-HLOOKUP(V807,Minimas!$C$3:$CD$12,2,FALSE)</f>
        <v>#N/A</v>
      </c>
      <c r="AC807" s="103" t="e">
        <f>T807-HLOOKUP(V807,Minimas!$C$3:$CD$12,3,FALSE)</f>
        <v>#N/A</v>
      </c>
      <c r="AD807" s="103" t="e">
        <f>T807-HLOOKUP(V807,Minimas!$C$3:$CD$12,4,FALSE)</f>
        <v>#N/A</v>
      </c>
      <c r="AE807" s="103" t="e">
        <f>T807-HLOOKUP(V807,Minimas!$C$3:$CD$12,5,FALSE)</f>
        <v>#N/A</v>
      </c>
      <c r="AF807" s="103" t="e">
        <f>T807-HLOOKUP(V807,Minimas!$C$3:$CD$12,6,FALSE)</f>
        <v>#N/A</v>
      </c>
      <c r="AG807" s="103" t="e">
        <f>T807-HLOOKUP(V807,Minimas!$C$3:$CD$12,7,FALSE)</f>
        <v>#N/A</v>
      </c>
      <c r="AH807" s="103" t="e">
        <f>T807-HLOOKUP(V807,Minimas!$C$3:$CD$12,8,FALSE)</f>
        <v>#N/A</v>
      </c>
      <c r="AI807" s="103" t="e">
        <f>T807-HLOOKUP(V807,Minimas!$C$3:$CD$12,9,FALSE)</f>
        <v>#N/A</v>
      </c>
      <c r="AJ807" s="103" t="e">
        <f>T807-HLOOKUP(V807,Minimas!$C$3:$CD$12,10,FALSE)</f>
        <v>#N/A</v>
      </c>
      <c r="AK807" s="104" t="str">
        <f t="shared" si="107"/>
        <v xml:space="preserve"> </v>
      </c>
      <c r="AL807" s="105"/>
      <c r="AM807" s="105" t="str">
        <f t="shared" si="108"/>
        <v xml:space="preserve"> </v>
      </c>
      <c r="AN807" s="105" t="str">
        <f t="shared" si="109"/>
        <v xml:space="preserve"> </v>
      </c>
    </row>
    <row r="808" spans="28:40" x14ac:dyDescent="0.2">
      <c r="AB808" s="103" t="e">
        <f>T808-HLOOKUP(V808,Minimas!$C$3:$CD$12,2,FALSE)</f>
        <v>#N/A</v>
      </c>
      <c r="AC808" s="103" t="e">
        <f>T808-HLOOKUP(V808,Minimas!$C$3:$CD$12,3,FALSE)</f>
        <v>#N/A</v>
      </c>
      <c r="AD808" s="103" t="e">
        <f>T808-HLOOKUP(V808,Minimas!$C$3:$CD$12,4,FALSE)</f>
        <v>#N/A</v>
      </c>
      <c r="AE808" s="103" t="e">
        <f>T808-HLOOKUP(V808,Minimas!$C$3:$CD$12,5,FALSE)</f>
        <v>#N/A</v>
      </c>
      <c r="AF808" s="103" t="e">
        <f>T808-HLOOKUP(V808,Minimas!$C$3:$CD$12,6,FALSE)</f>
        <v>#N/A</v>
      </c>
      <c r="AG808" s="103" t="e">
        <f>T808-HLOOKUP(V808,Minimas!$C$3:$CD$12,7,FALSE)</f>
        <v>#N/A</v>
      </c>
      <c r="AH808" s="103" t="e">
        <f>T808-HLOOKUP(V808,Minimas!$C$3:$CD$12,8,FALSE)</f>
        <v>#N/A</v>
      </c>
      <c r="AI808" s="103" t="e">
        <f>T808-HLOOKUP(V808,Minimas!$C$3:$CD$12,9,FALSE)</f>
        <v>#N/A</v>
      </c>
      <c r="AJ808" s="103" t="e">
        <f>T808-HLOOKUP(V808,Minimas!$C$3:$CD$12,10,FALSE)</f>
        <v>#N/A</v>
      </c>
      <c r="AK808" s="104" t="str">
        <f t="shared" si="107"/>
        <v xml:space="preserve"> </v>
      </c>
      <c r="AL808" s="105"/>
      <c r="AM808" s="105" t="str">
        <f t="shared" si="108"/>
        <v xml:space="preserve"> </v>
      </c>
      <c r="AN808" s="105" t="str">
        <f t="shared" si="109"/>
        <v xml:space="preserve"> </v>
      </c>
    </row>
    <row r="809" spans="28:40" x14ac:dyDescent="0.2">
      <c r="AB809" s="103" t="e">
        <f>T809-HLOOKUP(V809,Minimas!$C$3:$CD$12,2,FALSE)</f>
        <v>#N/A</v>
      </c>
      <c r="AC809" s="103" t="e">
        <f>T809-HLOOKUP(V809,Minimas!$C$3:$CD$12,3,FALSE)</f>
        <v>#N/A</v>
      </c>
      <c r="AD809" s="103" t="e">
        <f>T809-HLOOKUP(V809,Minimas!$C$3:$CD$12,4,FALSE)</f>
        <v>#N/A</v>
      </c>
      <c r="AE809" s="103" t="e">
        <f>T809-HLOOKUP(V809,Minimas!$C$3:$CD$12,5,FALSE)</f>
        <v>#N/A</v>
      </c>
      <c r="AF809" s="103" t="e">
        <f>T809-HLOOKUP(V809,Minimas!$C$3:$CD$12,6,FALSE)</f>
        <v>#N/A</v>
      </c>
      <c r="AG809" s="103" t="e">
        <f>T809-HLOOKUP(V809,Minimas!$C$3:$CD$12,7,FALSE)</f>
        <v>#N/A</v>
      </c>
      <c r="AH809" s="103" t="e">
        <f>T809-HLOOKUP(V809,Minimas!$C$3:$CD$12,8,FALSE)</f>
        <v>#N/A</v>
      </c>
      <c r="AI809" s="103" t="e">
        <f>T809-HLOOKUP(V809,Minimas!$C$3:$CD$12,9,FALSE)</f>
        <v>#N/A</v>
      </c>
      <c r="AJ809" s="103" t="e">
        <f>T809-HLOOKUP(V809,Minimas!$C$3:$CD$12,10,FALSE)</f>
        <v>#N/A</v>
      </c>
      <c r="AK809" s="104" t="str">
        <f t="shared" si="107"/>
        <v xml:space="preserve"> </v>
      </c>
      <c r="AL809" s="105"/>
      <c r="AM809" s="105" t="str">
        <f t="shared" si="108"/>
        <v xml:space="preserve"> </v>
      </c>
      <c r="AN809" s="105" t="str">
        <f t="shared" si="109"/>
        <v xml:space="preserve"> </v>
      </c>
    </row>
    <row r="810" spans="28:40" x14ac:dyDescent="0.2">
      <c r="AB810" s="103" t="e">
        <f>T810-HLOOKUP(V810,Minimas!$C$3:$CD$12,2,FALSE)</f>
        <v>#N/A</v>
      </c>
      <c r="AC810" s="103" t="e">
        <f>T810-HLOOKUP(V810,Minimas!$C$3:$CD$12,3,FALSE)</f>
        <v>#N/A</v>
      </c>
      <c r="AD810" s="103" t="e">
        <f>T810-HLOOKUP(V810,Minimas!$C$3:$CD$12,4,FALSE)</f>
        <v>#N/A</v>
      </c>
      <c r="AE810" s="103" t="e">
        <f>T810-HLOOKUP(V810,Minimas!$C$3:$CD$12,5,FALSE)</f>
        <v>#N/A</v>
      </c>
      <c r="AF810" s="103" t="e">
        <f>T810-HLOOKUP(V810,Minimas!$C$3:$CD$12,6,FALSE)</f>
        <v>#N/A</v>
      </c>
      <c r="AG810" s="103" t="e">
        <f>T810-HLOOKUP(V810,Minimas!$C$3:$CD$12,7,FALSE)</f>
        <v>#N/A</v>
      </c>
      <c r="AH810" s="103" t="e">
        <f>T810-HLOOKUP(V810,Minimas!$C$3:$CD$12,8,FALSE)</f>
        <v>#N/A</v>
      </c>
      <c r="AI810" s="103" t="e">
        <f>T810-HLOOKUP(V810,Minimas!$C$3:$CD$12,9,FALSE)</f>
        <v>#N/A</v>
      </c>
      <c r="AJ810" s="103" t="e">
        <f>T810-HLOOKUP(V810,Minimas!$C$3:$CD$12,10,FALSE)</f>
        <v>#N/A</v>
      </c>
      <c r="AK810" s="104" t="str">
        <f t="shared" si="107"/>
        <v xml:space="preserve"> </v>
      </c>
      <c r="AL810" s="105"/>
      <c r="AM810" s="105" t="str">
        <f t="shared" si="108"/>
        <v xml:space="preserve"> </v>
      </c>
      <c r="AN810" s="105" t="str">
        <f t="shared" si="109"/>
        <v xml:space="preserve"> </v>
      </c>
    </row>
    <row r="811" spans="28:40" x14ac:dyDescent="0.2">
      <c r="AB811" s="103" t="e">
        <f>T811-HLOOKUP(V811,Minimas!$C$3:$CD$12,2,FALSE)</f>
        <v>#N/A</v>
      </c>
      <c r="AC811" s="103" t="e">
        <f>T811-HLOOKUP(V811,Minimas!$C$3:$CD$12,3,FALSE)</f>
        <v>#N/A</v>
      </c>
      <c r="AD811" s="103" t="e">
        <f>T811-HLOOKUP(V811,Minimas!$C$3:$CD$12,4,FALSE)</f>
        <v>#N/A</v>
      </c>
      <c r="AE811" s="103" t="e">
        <f>T811-HLOOKUP(V811,Minimas!$C$3:$CD$12,5,FALSE)</f>
        <v>#N/A</v>
      </c>
      <c r="AF811" s="103" t="e">
        <f>T811-HLOOKUP(V811,Minimas!$C$3:$CD$12,6,FALSE)</f>
        <v>#N/A</v>
      </c>
      <c r="AG811" s="103" t="e">
        <f>T811-HLOOKUP(V811,Minimas!$C$3:$CD$12,7,FALSE)</f>
        <v>#N/A</v>
      </c>
      <c r="AH811" s="103" t="e">
        <f>T811-HLOOKUP(V811,Minimas!$C$3:$CD$12,8,FALSE)</f>
        <v>#N/A</v>
      </c>
      <c r="AI811" s="103" t="e">
        <f>T811-HLOOKUP(V811,Minimas!$C$3:$CD$12,9,FALSE)</f>
        <v>#N/A</v>
      </c>
      <c r="AJ811" s="103" t="e">
        <f>T811-HLOOKUP(V811,Minimas!$C$3:$CD$12,10,FALSE)</f>
        <v>#N/A</v>
      </c>
      <c r="AK811" s="104" t="str">
        <f t="shared" si="107"/>
        <v xml:space="preserve"> </v>
      </c>
      <c r="AL811" s="105"/>
      <c r="AM811" s="105" t="str">
        <f t="shared" si="108"/>
        <v xml:space="preserve"> </v>
      </c>
      <c r="AN811" s="105" t="str">
        <f t="shared" si="109"/>
        <v xml:space="preserve"> </v>
      </c>
    </row>
    <row r="812" spans="28:40" x14ac:dyDescent="0.2">
      <c r="AB812" s="103" t="e">
        <f>T812-HLOOKUP(V812,Minimas!$C$3:$CD$12,2,FALSE)</f>
        <v>#N/A</v>
      </c>
      <c r="AC812" s="103" t="e">
        <f>T812-HLOOKUP(V812,Minimas!$C$3:$CD$12,3,FALSE)</f>
        <v>#N/A</v>
      </c>
      <c r="AD812" s="103" t="e">
        <f>T812-HLOOKUP(V812,Minimas!$C$3:$CD$12,4,FALSE)</f>
        <v>#N/A</v>
      </c>
      <c r="AE812" s="103" t="e">
        <f>T812-HLOOKUP(V812,Minimas!$C$3:$CD$12,5,FALSE)</f>
        <v>#N/A</v>
      </c>
      <c r="AF812" s="103" t="e">
        <f>T812-HLOOKUP(V812,Minimas!$C$3:$CD$12,6,FALSE)</f>
        <v>#N/A</v>
      </c>
      <c r="AG812" s="103" t="e">
        <f>T812-HLOOKUP(V812,Minimas!$C$3:$CD$12,7,FALSE)</f>
        <v>#N/A</v>
      </c>
      <c r="AH812" s="103" t="e">
        <f>T812-HLOOKUP(V812,Minimas!$C$3:$CD$12,8,FALSE)</f>
        <v>#N/A</v>
      </c>
      <c r="AI812" s="103" t="e">
        <f>T812-HLOOKUP(V812,Minimas!$C$3:$CD$12,9,FALSE)</f>
        <v>#N/A</v>
      </c>
      <c r="AJ812" s="103" t="e">
        <f>T812-HLOOKUP(V812,Minimas!$C$3:$CD$12,10,FALSE)</f>
        <v>#N/A</v>
      </c>
      <c r="AK812" s="104" t="str">
        <f t="shared" si="107"/>
        <v xml:space="preserve"> </v>
      </c>
      <c r="AL812" s="105"/>
      <c r="AM812" s="105" t="str">
        <f t="shared" si="108"/>
        <v xml:space="preserve"> </v>
      </c>
      <c r="AN812" s="105" t="str">
        <f t="shared" si="109"/>
        <v xml:space="preserve"> </v>
      </c>
    </row>
    <row r="813" spans="28:40" x14ac:dyDescent="0.2">
      <c r="AB813" s="103" t="e">
        <f>T813-HLOOKUP(V813,Minimas!$C$3:$CD$12,2,FALSE)</f>
        <v>#N/A</v>
      </c>
      <c r="AC813" s="103" t="e">
        <f>T813-HLOOKUP(V813,Minimas!$C$3:$CD$12,3,FALSE)</f>
        <v>#N/A</v>
      </c>
      <c r="AD813" s="103" t="e">
        <f>T813-HLOOKUP(V813,Minimas!$C$3:$CD$12,4,FALSE)</f>
        <v>#N/A</v>
      </c>
      <c r="AE813" s="103" t="e">
        <f>T813-HLOOKUP(V813,Minimas!$C$3:$CD$12,5,FALSE)</f>
        <v>#N/A</v>
      </c>
      <c r="AF813" s="103" t="e">
        <f>T813-HLOOKUP(V813,Minimas!$C$3:$CD$12,6,FALSE)</f>
        <v>#N/A</v>
      </c>
      <c r="AG813" s="103" t="e">
        <f>T813-HLOOKUP(V813,Minimas!$C$3:$CD$12,7,FALSE)</f>
        <v>#N/A</v>
      </c>
      <c r="AH813" s="103" t="e">
        <f>T813-HLOOKUP(V813,Minimas!$C$3:$CD$12,8,FALSE)</f>
        <v>#N/A</v>
      </c>
      <c r="AI813" s="103" t="e">
        <f>T813-HLOOKUP(V813,Minimas!$C$3:$CD$12,9,FALSE)</f>
        <v>#N/A</v>
      </c>
      <c r="AJ813" s="103" t="e">
        <f>T813-HLOOKUP(V813,Minimas!$C$3:$CD$12,10,FALSE)</f>
        <v>#N/A</v>
      </c>
      <c r="AK813" s="104" t="str">
        <f t="shared" si="107"/>
        <v xml:space="preserve"> </v>
      </c>
      <c r="AL813" s="105"/>
      <c r="AM813" s="105" t="str">
        <f t="shared" si="108"/>
        <v xml:space="preserve"> </v>
      </c>
      <c r="AN813" s="105" t="str">
        <f t="shared" si="109"/>
        <v xml:space="preserve"> </v>
      </c>
    </row>
    <row r="814" spans="28:40" x14ac:dyDescent="0.2">
      <c r="AB814" s="103" t="e">
        <f>T814-HLOOKUP(V814,Minimas!$C$3:$CD$12,2,FALSE)</f>
        <v>#N/A</v>
      </c>
      <c r="AC814" s="103" t="e">
        <f>T814-HLOOKUP(V814,Minimas!$C$3:$CD$12,3,FALSE)</f>
        <v>#N/A</v>
      </c>
      <c r="AD814" s="103" t="e">
        <f>T814-HLOOKUP(V814,Minimas!$C$3:$CD$12,4,FALSE)</f>
        <v>#N/A</v>
      </c>
      <c r="AE814" s="103" t="e">
        <f>T814-HLOOKUP(V814,Minimas!$C$3:$CD$12,5,FALSE)</f>
        <v>#N/A</v>
      </c>
      <c r="AF814" s="103" t="e">
        <f>T814-HLOOKUP(V814,Minimas!$C$3:$CD$12,6,FALSE)</f>
        <v>#N/A</v>
      </c>
      <c r="AG814" s="103" t="e">
        <f>T814-HLOOKUP(V814,Minimas!$C$3:$CD$12,7,FALSE)</f>
        <v>#N/A</v>
      </c>
      <c r="AH814" s="103" t="e">
        <f>T814-HLOOKUP(V814,Minimas!$C$3:$CD$12,8,FALSE)</f>
        <v>#N/A</v>
      </c>
      <c r="AI814" s="103" t="e">
        <f>T814-HLOOKUP(V814,Minimas!$C$3:$CD$12,9,FALSE)</f>
        <v>#N/A</v>
      </c>
      <c r="AJ814" s="103" t="e">
        <f>T814-HLOOKUP(V814,Minimas!$C$3:$CD$12,10,FALSE)</f>
        <v>#N/A</v>
      </c>
      <c r="AK814" s="104" t="str">
        <f t="shared" si="107"/>
        <v xml:space="preserve"> </v>
      </c>
      <c r="AL814" s="105"/>
      <c r="AM814" s="105" t="str">
        <f t="shared" si="108"/>
        <v xml:space="preserve"> </v>
      </c>
      <c r="AN814" s="105" t="str">
        <f t="shared" si="109"/>
        <v xml:space="preserve"> </v>
      </c>
    </row>
    <row r="815" spans="28:40" x14ac:dyDescent="0.2">
      <c r="AB815" s="103" t="e">
        <f>T815-HLOOKUP(V815,Minimas!$C$3:$CD$12,2,FALSE)</f>
        <v>#N/A</v>
      </c>
      <c r="AC815" s="103" t="e">
        <f>T815-HLOOKUP(V815,Minimas!$C$3:$CD$12,3,FALSE)</f>
        <v>#N/A</v>
      </c>
      <c r="AD815" s="103" t="e">
        <f>T815-HLOOKUP(V815,Minimas!$C$3:$CD$12,4,FALSE)</f>
        <v>#N/A</v>
      </c>
      <c r="AE815" s="103" t="e">
        <f>T815-HLOOKUP(V815,Minimas!$C$3:$CD$12,5,FALSE)</f>
        <v>#N/A</v>
      </c>
      <c r="AF815" s="103" t="e">
        <f>T815-HLOOKUP(V815,Minimas!$C$3:$CD$12,6,FALSE)</f>
        <v>#N/A</v>
      </c>
      <c r="AG815" s="103" t="e">
        <f>T815-HLOOKUP(V815,Minimas!$C$3:$CD$12,7,FALSE)</f>
        <v>#N/A</v>
      </c>
      <c r="AH815" s="103" t="e">
        <f>T815-HLOOKUP(V815,Minimas!$C$3:$CD$12,8,FALSE)</f>
        <v>#N/A</v>
      </c>
      <c r="AI815" s="103" t="e">
        <f>T815-HLOOKUP(V815,Minimas!$C$3:$CD$12,9,FALSE)</f>
        <v>#N/A</v>
      </c>
      <c r="AJ815" s="103" t="e">
        <f>T815-HLOOKUP(V815,Minimas!$C$3:$CD$12,10,FALSE)</f>
        <v>#N/A</v>
      </c>
      <c r="AK815" s="104" t="str">
        <f t="shared" si="107"/>
        <v xml:space="preserve"> </v>
      </c>
      <c r="AL815" s="105"/>
      <c r="AM815" s="105" t="str">
        <f t="shared" si="108"/>
        <v xml:space="preserve"> </v>
      </c>
      <c r="AN815" s="105" t="str">
        <f t="shared" si="109"/>
        <v xml:space="preserve"> </v>
      </c>
    </row>
    <row r="816" spans="28:40" x14ac:dyDescent="0.2">
      <c r="AB816" s="103" t="e">
        <f>T816-HLOOKUP(V816,Minimas!$C$3:$CD$12,2,FALSE)</f>
        <v>#N/A</v>
      </c>
      <c r="AC816" s="103" t="e">
        <f>T816-HLOOKUP(V816,Minimas!$C$3:$CD$12,3,FALSE)</f>
        <v>#N/A</v>
      </c>
      <c r="AD816" s="103" t="e">
        <f>T816-HLOOKUP(V816,Minimas!$C$3:$CD$12,4,FALSE)</f>
        <v>#N/A</v>
      </c>
      <c r="AE816" s="103" t="e">
        <f>T816-HLOOKUP(V816,Minimas!$C$3:$CD$12,5,FALSE)</f>
        <v>#N/A</v>
      </c>
      <c r="AF816" s="103" t="e">
        <f>T816-HLOOKUP(V816,Minimas!$C$3:$CD$12,6,FALSE)</f>
        <v>#N/A</v>
      </c>
      <c r="AG816" s="103" t="e">
        <f>T816-HLOOKUP(V816,Minimas!$C$3:$CD$12,7,FALSE)</f>
        <v>#N/A</v>
      </c>
      <c r="AH816" s="103" t="e">
        <f>T816-HLOOKUP(V816,Minimas!$C$3:$CD$12,8,FALSE)</f>
        <v>#N/A</v>
      </c>
      <c r="AI816" s="103" t="e">
        <f>T816-HLOOKUP(V816,Minimas!$C$3:$CD$12,9,FALSE)</f>
        <v>#N/A</v>
      </c>
      <c r="AJ816" s="103" t="e">
        <f>T816-HLOOKUP(V816,Minimas!$C$3:$CD$12,10,FALSE)</f>
        <v>#N/A</v>
      </c>
      <c r="AK816" s="104" t="str">
        <f t="shared" ref="AK816:AK879" si="110">IF(E816=0," ",IF(AJ816&gt;=0,$AJ$5,IF(AI816&gt;=0,$AI$5,IF(AH816&gt;=0,$AH$5,IF(AG816&gt;=0,$AG$5,IF(AF816&gt;=0,$AF$5,IF(AE816&gt;=0,$AE$5,IF(AD816&gt;=0,$AD$5,IF(AC816&gt;=0,$AC$5,$AB$5)))))))))</f>
        <v xml:space="preserve"> </v>
      </c>
      <c r="AL816" s="105"/>
      <c r="AM816" s="105" t="str">
        <f t="shared" ref="AM816:AM879" si="111">IF(AK816="","",AK816)</f>
        <v xml:space="preserve"> </v>
      </c>
      <c r="AN816" s="105" t="str">
        <f t="shared" ref="AN816:AN879" si="112">IF(E816=0," ",IF(AJ816&gt;=0,AJ816,IF(AI816&gt;=0,AI816,IF(AH816&gt;=0,AH816,IF(AG816&gt;=0,AG816,IF(AF816&gt;=0,AF816,IF(AE816&gt;=0,AE816,IF(AD816&gt;=0,AD816,IF(AC816&gt;=0,AC816,AB816)))))))))</f>
        <v xml:space="preserve"> </v>
      </c>
    </row>
    <row r="817" spans="28:40" x14ac:dyDescent="0.2">
      <c r="AB817" s="103" t="e">
        <f>T817-HLOOKUP(V817,Minimas!$C$3:$CD$12,2,FALSE)</f>
        <v>#N/A</v>
      </c>
      <c r="AC817" s="103" t="e">
        <f>T817-HLOOKUP(V817,Minimas!$C$3:$CD$12,3,FALSE)</f>
        <v>#N/A</v>
      </c>
      <c r="AD817" s="103" t="e">
        <f>T817-HLOOKUP(V817,Minimas!$C$3:$CD$12,4,FALSE)</f>
        <v>#N/A</v>
      </c>
      <c r="AE817" s="103" t="e">
        <f>T817-HLOOKUP(V817,Minimas!$C$3:$CD$12,5,FALSE)</f>
        <v>#N/A</v>
      </c>
      <c r="AF817" s="103" t="e">
        <f>T817-HLOOKUP(V817,Minimas!$C$3:$CD$12,6,FALSE)</f>
        <v>#N/A</v>
      </c>
      <c r="AG817" s="103" t="e">
        <f>T817-HLOOKUP(V817,Minimas!$C$3:$CD$12,7,FALSE)</f>
        <v>#N/A</v>
      </c>
      <c r="AH817" s="103" t="e">
        <f>T817-HLOOKUP(V817,Minimas!$C$3:$CD$12,8,FALSE)</f>
        <v>#N/A</v>
      </c>
      <c r="AI817" s="103" t="e">
        <f>T817-HLOOKUP(V817,Minimas!$C$3:$CD$12,9,FALSE)</f>
        <v>#N/A</v>
      </c>
      <c r="AJ817" s="103" t="e">
        <f>T817-HLOOKUP(V817,Minimas!$C$3:$CD$12,10,FALSE)</f>
        <v>#N/A</v>
      </c>
      <c r="AK817" s="104" t="str">
        <f t="shared" si="110"/>
        <v xml:space="preserve"> </v>
      </c>
      <c r="AL817" s="105"/>
      <c r="AM817" s="105" t="str">
        <f t="shared" si="111"/>
        <v xml:space="preserve"> </v>
      </c>
      <c r="AN817" s="105" t="str">
        <f t="shared" si="112"/>
        <v xml:space="preserve"> </v>
      </c>
    </row>
    <row r="818" spans="28:40" x14ac:dyDescent="0.2">
      <c r="AB818" s="103" t="e">
        <f>T818-HLOOKUP(V818,Minimas!$C$3:$CD$12,2,FALSE)</f>
        <v>#N/A</v>
      </c>
      <c r="AC818" s="103" t="e">
        <f>T818-HLOOKUP(V818,Minimas!$C$3:$CD$12,3,FALSE)</f>
        <v>#N/A</v>
      </c>
      <c r="AD818" s="103" t="e">
        <f>T818-HLOOKUP(V818,Minimas!$C$3:$CD$12,4,FALSE)</f>
        <v>#N/A</v>
      </c>
      <c r="AE818" s="103" t="e">
        <f>T818-HLOOKUP(V818,Minimas!$C$3:$CD$12,5,FALSE)</f>
        <v>#N/A</v>
      </c>
      <c r="AF818" s="103" t="e">
        <f>T818-HLOOKUP(V818,Minimas!$C$3:$CD$12,6,FALSE)</f>
        <v>#N/A</v>
      </c>
      <c r="AG818" s="103" t="e">
        <f>T818-HLOOKUP(V818,Minimas!$C$3:$CD$12,7,FALSE)</f>
        <v>#N/A</v>
      </c>
      <c r="AH818" s="103" t="e">
        <f>T818-HLOOKUP(V818,Minimas!$C$3:$CD$12,8,FALSE)</f>
        <v>#N/A</v>
      </c>
      <c r="AI818" s="103" t="e">
        <f>T818-HLOOKUP(V818,Minimas!$C$3:$CD$12,9,FALSE)</f>
        <v>#N/A</v>
      </c>
      <c r="AJ818" s="103" t="e">
        <f>T818-HLOOKUP(V818,Minimas!$C$3:$CD$12,10,FALSE)</f>
        <v>#N/A</v>
      </c>
      <c r="AK818" s="104" t="str">
        <f t="shared" si="110"/>
        <v xml:space="preserve"> </v>
      </c>
      <c r="AL818" s="105"/>
      <c r="AM818" s="105" t="str">
        <f t="shared" si="111"/>
        <v xml:space="preserve"> </v>
      </c>
      <c r="AN818" s="105" t="str">
        <f t="shared" si="112"/>
        <v xml:space="preserve"> </v>
      </c>
    </row>
    <row r="819" spans="28:40" x14ac:dyDescent="0.2">
      <c r="AB819" s="103" t="e">
        <f>T819-HLOOKUP(V819,Minimas!$C$3:$CD$12,2,FALSE)</f>
        <v>#N/A</v>
      </c>
      <c r="AC819" s="103" t="e">
        <f>T819-HLOOKUP(V819,Minimas!$C$3:$CD$12,3,FALSE)</f>
        <v>#N/A</v>
      </c>
      <c r="AD819" s="103" t="e">
        <f>T819-HLOOKUP(V819,Minimas!$C$3:$CD$12,4,FALSE)</f>
        <v>#N/A</v>
      </c>
      <c r="AE819" s="103" t="e">
        <f>T819-HLOOKUP(V819,Minimas!$C$3:$CD$12,5,FALSE)</f>
        <v>#N/A</v>
      </c>
      <c r="AF819" s="103" t="e">
        <f>T819-HLOOKUP(V819,Minimas!$C$3:$CD$12,6,FALSE)</f>
        <v>#N/A</v>
      </c>
      <c r="AG819" s="103" t="e">
        <f>T819-HLOOKUP(V819,Minimas!$C$3:$CD$12,7,FALSE)</f>
        <v>#N/A</v>
      </c>
      <c r="AH819" s="103" t="e">
        <f>T819-HLOOKUP(V819,Minimas!$C$3:$CD$12,8,FALSE)</f>
        <v>#N/A</v>
      </c>
      <c r="AI819" s="103" t="e">
        <f>T819-HLOOKUP(V819,Minimas!$C$3:$CD$12,9,FALSE)</f>
        <v>#N/A</v>
      </c>
      <c r="AJ819" s="103" t="e">
        <f>T819-HLOOKUP(V819,Minimas!$C$3:$CD$12,10,FALSE)</f>
        <v>#N/A</v>
      </c>
      <c r="AK819" s="104" t="str">
        <f t="shared" si="110"/>
        <v xml:space="preserve"> </v>
      </c>
      <c r="AL819" s="105"/>
      <c r="AM819" s="105" t="str">
        <f t="shared" si="111"/>
        <v xml:space="preserve"> </v>
      </c>
      <c r="AN819" s="105" t="str">
        <f t="shared" si="112"/>
        <v xml:space="preserve"> </v>
      </c>
    </row>
    <row r="820" spans="28:40" x14ac:dyDescent="0.2">
      <c r="AB820" s="103" t="e">
        <f>T820-HLOOKUP(V820,Minimas!$C$3:$CD$12,2,FALSE)</f>
        <v>#N/A</v>
      </c>
      <c r="AC820" s="103" t="e">
        <f>T820-HLOOKUP(V820,Minimas!$C$3:$CD$12,3,FALSE)</f>
        <v>#N/A</v>
      </c>
      <c r="AD820" s="103" t="e">
        <f>T820-HLOOKUP(V820,Minimas!$C$3:$CD$12,4,FALSE)</f>
        <v>#N/A</v>
      </c>
      <c r="AE820" s="103" t="e">
        <f>T820-HLOOKUP(V820,Minimas!$C$3:$CD$12,5,FALSE)</f>
        <v>#N/A</v>
      </c>
      <c r="AF820" s="103" t="e">
        <f>T820-HLOOKUP(V820,Minimas!$C$3:$CD$12,6,FALSE)</f>
        <v>#N/A</v>
      </c>
      <c r="AG820" s="103" t="e">
        <f>T820-HLOOKUP(V820,Minimas!$C$3:$CD$12,7,FALSE)</f>
        <v>#N/A</v>
      </c>
      <c r="AH820" s="103" t="e">
        <f>T820-HLOOKUP(V820,Minimas!$C$3:$CD$12,8,FALSE)</f>
        <v>#N/A</v>
      </c>
      <c r="AI820" s="103" t="e">
        <f>T820-HLOOKUP(V820,Minimas!$C$3:$CD$12,9,FALSE)</f>
        <v>#N/A</v>
      </c>
      <c r="AJ820" s="103" t="e">
        <f>T820-HLOOKUP(V820,Minimas!$C$3:$CD$12,10,FALSE)</f>
        <v>#N/A</v>
      </c>
      <c r="AK820" s="104" t="str">
        <f t="shared" si="110"/>
        <v xml:space="preserve"> </v>
      </c>
      <c r="AL820" s="105"/>
      <c r="AM820" s="105" t="str">
        <f t="shared" si="111"/>
        <v xml:space="preserve"> </v>
      </c>
      <c r="AN820" s="105" t="str">
        <f t="shared" si="112"/>
        <v xml:space="preserve"> </v>
      </c>
    </row>
    <row r="821" spans="28:40" x14ac:dyDescent="0.2">
      <c r="AB821" s="103" t="e">
        <f>T821-HLOOKUP(V821,Minimas!$C$3:$CD$12,2,FALSE)</f>
        <v>#N/A</v>
      </c>
      <c r="AC821" s="103" t="e">
        <f>T821-HLOOKUP(V821,Minimas!$C$3:$CD$12,3,FALSE)</f>
        <v>#N/A</v>
      </c>
      <c r="AD821" s="103" t="e">
        <f>T821-HLOOKUP(V821,Minimas!$C$3:$CD$12,4,FALSE)</f>
        <v>#N/A</v>
      </c>
      <c r="AE821" s="103" t="e">
        <f>T821-HLOOKUP(V821,Minimas!$C$3:$CD$12,5,FALSE)</f>
        <v>#N/A</v>
      </c>
      <c r="AF821" s="103" t="e">
        <f>T821-HLOOKUP(V821,Minimas!$C$3:$CD$12,6,FALSE)</f>
        <v>#N/A</v>
      </c>
      <c r="AG821" s="103" t="e">
        <f>T821-HLOOKUP(V821,Minimas!$C$3:$CD$12,7,FALSE)</f>
        <v>#N/A</v>
      </c>
      <c r="AH821" s="103" t="e">
        <f>T821-HLOOKUP(V821,Minimas!$C$3:$CD$12,8,FALSE)</f>
        <v>#N/A</v>
      </c>
      <c r="AI821" s="103" t="e">
        <f>T821-HLOOKUP(V821,Minimas!$C$3:$CD$12,9,FALSE)</f>
        <v>#N/A</v>
      </c>
      <c r="AJ821" s="103" t="e">
        <f>T821-HLOOKUP(V821,Minimas!$C$3:$CD$12,10,FALSE)</f>
        <v>#N/A</v>
      </c>
      <c r="AK821" s="104" t="str">
        <f t="shared" si="110"/>
        <v xml:space="preserve"> </v>
      </c>
      <c r="AL821" s="105"/>
      <c r="AM821" s="105" t="str">
        <f t="shared" si="111"/>
        <v xml:space="preserve"> </v>
      </c>
      <c r="AN821" s="105" t="str">
        <f t="shared" si="112"/>
        <v xml:space="preserve"> </v>
      </c>
    </row>
    <row r="822" spans="28:40" x14ac:dyDescent="0.2">
      <c r="AB822" s="103" t="e">
        <f>T822-HLOOKUP(V822,Minimas!$C$3:$CD$12,2,FALSE)</f>
        <v>#N/A</v>
      </c>
      <c r="AC822" s="103" t="e">
        <f>T822-HLOOKUP(V822,Minimas!$C$3:$CD$12,3,FALSE)</f>
        <v>#N/A</v>
      </c>
      <c r="AD822" s="103" t="e">
        <f>T822-HLOOKUP(V822,Minimas!$C$3:$CD$12,4,FALSE)</f>
        <v>#N/A</v>
      </c>
      <c r="AE822" s="103" t="e">
        <f>T822-HLOOKUP(V822,Minimas!$C$3:$CD$12,5,FALSE)</f>
        <v>#N/A</v>
      </c>
      <c r="AF822" s="103" t="e">
        <f>T822-HLOOKUP(V822,Minimas!$C$3:$CD$12,6,FALSE)</f>
        <v>#N/A</v>
      </c>
      <c r="AG822" s="103" t="e">
        <f>T822-HLOOKUP(V822,Minimas!$C$3:$CD$12,7,FALSE)</f>
        <v>#N/A</v>
      </c>
      <c r="AH822" s="103" t="e">
        <f>T822-HLOOKUP(V822,Minimas!$C$3:$CD$12,8,FALSE)</f>
        <v>#N/A</v>
      </c>
      <c r="AI822" s="103" t="e">
        <f>T822-HLOOKUP(V822,Minimas!$C$3:$CD$12,9,FALSE)</f>
        <v>#N/A</v>
      </c>
      <c r="AJ822" s="103" t="e">
        <f>T822-HLOOKUP(V822,Minimas!$C$3:$CD$12,10,FALSE)</f>
        <v>#N/A</v>
      </c>
      <c r="AK822" s="104" t="str">
        <f t="shared" si="110"/>
        <v xml:space="preserve"> </v>
      </c>
      <c r="AL822" s="105"/>
      <c r="AM822" s="105" t="str">
        <f t="shared" si="111"/>
        <v xml:space="preserve"> </v>
      </c>
      <c r="AN822" s="105" t="str">
        <f t="shared" si="112"/>
        <v xml:space="preserve"> </v>
      </c>
    </row>
    <row r="823" spans="28:40" x14ac:dyDescent="0.2">
      <c r="AB823" s="103" t="e">
        <f>T823-HLOOKUP(V823,Minimas!$C$3:$CD$12,2,FALSE)</f>
        <v>#N/A</v>
      </c>
      <c r="AC823" s="103" t="e">
        <f>T823-HLOOKUP(V823,Minimas!$C$3:$CD$12,3,FALSE)</f>
        <v>#N/A</v>
      </c>
      <c r="AD823" s="103" t="e">
        <f>T823-HLOOKUP(V823,Minimas!$C$3:$CD$12,4,FALSE)</f>
        <v>#N/A</v>
      </c>
      <c r="AE823" s="103" t="e">
        <f>T823-HLOOKUP(V823,Minimas!$C$3:$CD$12,5,FALSE)</f>
        <v>#N/A</v>
      </c>
      <c r="AF823" s="103" t="e">
        <f>T823-HLOOKUP(V823,Minimas!$C$3:$CD$12,6,FALSE)</f>
        <v>#N/A</v>
      </c>
      <c r="AG823" s="103" t="e">
        <f>T823-HLOOKUP(V823,Minimas!$C$3:$CD$12,7,FALSE)</f>
        <v>#N/A</v>
      </c>
      <c r="AH823" s="103" t="e">
        <f>T823-HLOOKUP(V823,Minimas!$C$3:$CD$12,8,FALSE)</f>
        <v>#N/A</v>
      </c>
      <c r="AI823" s="103" t="e">
        <f>T823-HLOOKUP(V823,Minimas!$C$3:$CD$12,9,FALSE)</f>
        <v>#N/A</v>
      </c>
      <c r="AJ823" s="103" t="e">
        <f>T823-HLOOKUP(V823,Minimas!$C$3:$CD$12,10,FALSE)</f>
        <v>#N/A</v>
      </c>
      <c r="AK823" s="104" t="str">
        <f t="shared" si="110"/>
        <v xml:space="preserve"> </v>
      </c>
      <c r="AL823" s="105"/>
      <c r="AM823" s="105" t="str">
        <f t="shared" si="111"/>
        <v xml:space="preserve"> </v>
      </c>
      <c r="AN823" s="105" t="str">
        <f t="shared" si="112"/>
        <v xml:space="preserve"> </v>
      </c>
    </row>
    <row r="824" spans="28:40" x14ac:dyDescent="0.2">
      <c r="AB824" s="103" t="e">
        <f>T824-HLOOKUP(V824,Minimas!$C$3:$CD$12,2,FALSE)</f>
        <v>#N/A</v>
      </c>
      <c r="AC824" s="103" t="e">
        <f>T824-HLOOKUP(V824,Minimas!$C$3:$CD$12,3,FALSE)</f>
        <v>#N/A</v>
      </c>
      <c r="AD824" s="103" t="e">
        <f>T824-HLOOKUP(V824,Minimas!$C$3:$CD$12,4,FALSE)</f>
        <v>#N/A</v>
      </c>
      <c r="AE824" s="103" t="e">
        <f>T824-HLOOKUP(V824,Minimas!$C$3:$CD$12,5,FALSE)</f>
        <v>#N/A</v>
      </c>
      <c r="AF824" s="103" t="e">
        <f>T824-HLOOKUP(V824,Minimas!$C$3:$CD$12,6,FALSE)</f>
        <v>#N/A</v>
      </c>
      <c r="AG824" s="103" t="e">
        <f>T824-HLOOKUP(V824,Minimas!$C$3:$CD$12,7,FALSE)</f>
        <v>#N/A</v>
      </c>
      <c r="AH824" s="103" t="e">
        <f>T824-HLOOKUP(V824,Minimas!$C$3:$CD$12,8,FALSE)</f>
        <v>#N/A</v>
      </c>
      <c r="AI824" s="103" t="e">
        <f>T824-HLOOKUP(V824,Minimas!$C$3:$CD$12,9,FALSE)</f>
        <v>#N/A</v>
      </c>
      <c r="AJ824" s="103" t="e">
        <f>T824-HLOOKUP(V824,Minimas!$C$3:$CD$12,10,FALSE)</f>
        <v>#N/A</v>
      </c>
      <c r="AK824" s="104" t="str">
        <f t="shared" si="110"/>
        <v xml:space="preserve"> </v>
      </c>
      <c r="AL824" s="105"/>
      <c r="AM824" s="105" t="str">
        <f t="shared" si="111"/>
        <v xml:space="preserve"> </v>
      </c>
      <c r="AN824" s="105" t="str">
        <f t="shared" si="112"/>
        <v xml:space="preserve"> </v>
      </c>
    </row>
    <row r="825" spans="28:40" x14ac:dyDescent="0.2">
      <c r="AB825" s="103" t="e">
        <f>T825-HLOOKUP(V825,Minimas!$C$3:$CD$12,2,FALSE)</f>
        <v>#N/A</v>
      </c>
      <c r="AC825" s="103" t="e">
        <f>T825-HLOOKUP(V825,Minimas!$C$3:$CD$12,3,FALSE)</f>
        <v>#N/A</v>
      </c>
      <c r="AD825" s="103" t="e">
        <f>T825-HLOOKUP(V825,Minimas!$C$3:$CD$12,4,FALSE)</f>
        <v>#N/A</v>
      </c>
      <c r="AE825" s="103" t="e">
        <f>T825-HLOOKUP(V825,Minimas!$C$3:$CD$12,5,FALSE)</f>
        <v>#N/A</v>
      </c>
      <c r="AF825" s="103" t="e">
        <f>T825-HLOOKUP(V825,Minimas!$C$3:$CD$12,6,FALSE)</f>
        <v>#N/A</v>
      </c>
      <c r="AG825" s="103" t="e">
        <f>T825-HLOOKUP(V825,Minimas!$C$3:$CD$12,7,FALSE)</f>
        <v>#N/A</v>
      </c>
      <c r="AH825" s="103" t="e">
        <f>T825-HLOOKUP(V825,Minimas!$C$3:$CD$12,8,FALSE)</f>
        <v>#N/A</v>
      </c>
      <c r="AI825" s="103" t="e">
        <f>T825-HLOOKUP(V825,Minimas!$C$3:$CD$12,9,FALSE)</f>
        <v>#N/A</v>
      </c>
      <c r="AJ825" s="103" t="e">
        <f>T825-HLOOKUP(V825,Minimas!$C$3:$CD$12,10,FALSE)</f>
        <v>#N/A</v>
      </c>
      <c r="AK825" s="104" t="str">
        <f t="shared" si="110"/>
        <v xml:space="preserve"> </v>
      </c>
      <c r="AL825" s="105"/>
      <c r="AM825" s="105" t="str">
        <f t="shared" si="111"/>
        <v xml:space="preserve"> </v>
      </c>
      <c r="AN825" s="105" t="str">
        <f t="shared" si="112"/>
        <v xml:space="preserve"> </v>
      </c>
    </row>
    <row r="826" spans="28:40" x14ac:dyDescent="0.2">
      <c r="AB826" s="103" t="e">
        <f>T826-HLOOKUP(V826,Minimas!$C$3:$CD$12,2,FALSE)</f>
        <v>#N/A</v>
      </c>
      <c r="AC826" s="103" t="e">
        <f>T826-HLOOKUP(V826,Minimas!$C$3:$CD$12,3,FALSE)</f>
        <v>#N/A</v>
      </c>
      <c r="AD826" s="103" t="e">
        <f>T826-HLOOKUP(V826,Minimas!$C$3:$CD$12,4,FALSE)</f>
        <v>#N/A</v>
      </c>
      <c r="AE826" s="103" t="e">
        <f>T826-HLOOKUP(V826,Minimas!$C$3:$CD$12,5,FALSE)</f>
        <v>#N/A</v>
      </c>
      <c r="AF826" s="103" t="e">
        <f>T826-HLOOKUP(V826,Minimas!$C$3:$CD$12,6,FALSE)</f>
        <v>#N/A</v>
      </c>
      <c r="AG826" s="103" t="e">
        <f>T826-HLOOKUP(V826,Minimas!$C$3:$CD$12,7,FALSE)</f>
        <v>#N/A</v>
      </c>
      <c r="AH826" s="103" t="e">
        <f>T826-HLOOKUP(V826,Minimas!$C$3:$CD$12,8,FALSE)</f>
        <v>#N/A</v>
      </c>
      <c r="AI826" s="103" t="e">
        <f>T826-HLOOKUP(V826,Minimas!$C$3:$CD$12,9,FALSE)</f>
        <v>#N/A</v>
      </c>
      <c r="AJ826" s="103" t="e">
        <f>T826-HLOOKUP(V826,Minimas!$C$3:$CD$12,10,FALSE)</f>
        <v>#N/A</v>
      </c>
      <c r="AK826" s="104" t="str">
        <f t="shared" si="110"/>
        <v xml:space="preserve"> </v>
      </c>
      <c r="AL826" s="105"/>
      <c r="AM826" s="105" t="str">
        <f t="shared" si="111"/>
        <v xml:space="preserve"> </v>
      </c>
      <c r="AN826" s="105" t="str">
        <f t="shared" si="112"/>
        <v xml:space="preserve"> </v>
      </c>
    </row>
    <row r="827" spans="28:40" x14ac:dyDescent="0.2">
      <c r="AB827" s="103" t="e">
        <f>T827-HLOOKUP(V827,Minimas!$C$3:$CD$12,2,FALSE)</f>
        <v>#N/A</v>
      </c>
      <c r="AC827" s="103" t="e">
        <f>T827-HLOOKUP(V827,Minimas!$C$3:$CD$12,3,FALSE)</f>
        <v>#N/A</v>
      </c>
      <c r="AD827" s="103" t="e">
        <f>T827-HLOOKUP(V827,Minimas!$C$3:$CD$12,4,FALSE)</f>
        <v>#N/A</v>
      </c>
      <c r="AE827" s="103" t="e">
        <f>T827-HLOOKUP(V827,Minimas!$C$3:$CD$12,5,FALSE)</f>
        <v>#N/A</v>
      </c>
      <c r="AF827" s="103" t="e">
        <f>T827-HLOOKUP(V827,Minimas!$C$3:$CD$12,6,FALSE)</f>
        <v>#N/A</v>
      </c>
      <c r="AG827" s="103" t="e">
        <f>T827-HLOOKUP(V827,Minimas!$C$3:$CD$12,7,FALSE)</f>
        <v>#N/A</v>
      </c>
      <c r="AH827" s="103" t="e">
        <f>T827-HLOOKUP(V827,Minimas!$C$3:$CD$12,8,FALSE)</f>
        <v>#N/A</v>
      </c>
      <c r="AI827" s="103" t="e">
        <f>T827-HLOOKUP(V827,Minimas!$C$3:$CD$12,9,FALSE)</f>
        <v>#N/A</v>
      </c>
      <c r="AJ827" s="103" t="e">
        <f>T827-HLOOKUP(V827,Minimas!$C$3:$CD$12,10,FALSE)</f>
        <v>#N/A</v>
      </c>
      <c r="AK827" s="104" t="str">
        <f t="shared" si="110"/>
        <v xml:space="preserve"> </v>
      </c>
      <c r="AL827" s="105"/>
      <c r="AM827" s="105" t="str">
        <f t="shared" si="111"/>
        <v xml:space="preserve"> </v>
      </c>
      <c r="AN827" s="105" t="str">
        <f t="shared" si="112"/>
        <v xml:space="preserve"> </v>
      </c>
    </row>
    <row r="828" spans="28:40" x14ac:dyDescent="0.2">
      <c r="AB828" s="103" t="e">
        <f>T828-HLOOKUP(V828,Minimas!$C$3:$CD$12,2,FALSE)</f>
        <v>#N/A</v>
      </c>
      <c r="AC828" s="103" t="e">
        <f>T828-HLOOKUP(V828,Minimas!$C$3:$CD$12,3,FALSE)</f>
        <v>#N/A</v>
      </c>
      <c r="AD828" s="103" t="e">
        <f>T828-HLOOKUP(V828,Minimas!$C$3:$CD$12,4,FALSE)</f>
        <v>#N/A</v>
      </c>
      <c r="AE828" s="103" t="e">
        <f>T828-HLOOKUP(V828,Minimas!$C$3:$CD$12,5,FALSE)</f>
        <v>#N/A</v>
      </c>
      <c r="AF828" s="103" t="e">
        <f>T828-HLOOKUP(V828,Minimas!$C$3:$CD$12,6,FALSE)</f>
        <v>#N/A</v>
      </c>
      <c r="AG828" s="103" t="e">
        <f>T828-HLOOKUP(V828,Minimas!$C$3:$CD$12,7,FALSE)</f>
        <v>#N/A</v>
      </c>
      <c r="AH828" s="103" t="e">
        <f>T828-HLOOKUP(V828,Minimas!$C$3:$CD$12,8,FALSE)</f>
        <v>#N/A</v>
      </c>
      <c r="AI828" s="103" t="e">
        <f>T828-HLOOKUP(V828,Minimas!$C$3:$CD$12,9,FALSE)</f>
        <v>#N/A</v>
      </c>
      <c r="AJ828" s="103" t="e">
        <f>T828-HLOOKUP(V828,Minimas!$C$3:$CD$12,10,FALSE)</f>
        <v>#N/A</v>
      </c>
      <c r="AK828" s="104" t="str">
        <f t="shared" si="110"/>
        <v xml:space="preserve"> </v>
      </c>
      <c r="AL828" s="105"/>
      <c r="AM828" s="105" t="str">
        <f t="shared" si="111"/>
        <v xml:space="preserve"> </v>
      </c>
      <c r="AN828" s="105" t="str">
        <f t="shared" si="112"/>
        <v xml:space="preserve"> </v>
      </c>
    </row>
    <row r="829" spans="28:40" x14ac:dyDescent="0.2">
      <c r="AB829" s="103" t="e">
        <f>T829-HLOOKUP(V829,Minimas!$C$3:$CD$12,2,FALSE)</f>
        <v>#N/A</v>
      </c>
      <c r="AC829" s="103" t="e">
        <f>T829-HLOOKUP(V829,Minimas!$C$3:$CD$12,3,FALSE)</f>
        <v>#N/A</v>
      </c>
      <c r="AD829" s="103" t="e">
        <f>T829-HLOOKUP(V829,Minimas!$C$3:$CD$12,4,FALSE)</f>
        <v>#N/A</v>
      </c>
      <c r="AE829" s="103" t="e">
        <f>T829-HLOOKUP(V829,Minimas!$C$3:$CD$12,5,FALSE)</f>
        <v>#N/A</v>
      </c>
      <c r="AF829" s="103" t="e">
        <f>T829-HLOOKUP(V829,Minimas!$C$3:$CD$12,6,FALSE)</f>
        <v>#N/A</v>
      </c>
      <c r="AG829" s="103" t="e">
        <f>T829-HLOOKUP(V829,Minimas!$C$3:$CD$12,7,FALSE)</f>
        <v>#N/A</v>
      </c>
      <c r="AH829" s="103" t="e">
        <f>T829-HLOOKUP(V829,Minimas!$C$3:$CD$12,8,FALSE)</f>
        <v>#N/A</v>
      </c>
      <c r="AI829" s="103" t="e">
        <f>T829-HLOOKUP(V829,Minimas!$C$3:$CD$12,9,FALSE)</f>
        <v>#N/A</v>
      </c>
      <c r="AJ829" s="103" t="e">
        <f>T829-HLOOKUP(V829,Minimas!$C$3:$CD$12,10,FALSE)</f>
        <v>#N/A</v>
      </c>
      <c r="AK829" s="104" t="str">
        <f t="shared" si="110"/>
        <v xml:space="preserve"> </v>
      </c>
      <c r="AL829" s="105"/>
      <c r="AM829" s="105" t="str">
        <f t="shared" si="111"/>
        <v xml:space="preserve"> </v>
      </c>
      <c r="AN829" s="105" t="str">
        <f t="shared" si="112"/>
        <v xml:space="preserve"> </v>
      </c>
    </row>
    <row r="830" spans="28:40" x14ac:dyDescent="0.2">
      <c r="AB830" s="103" t="e">
        <f>T830-HLOOKUP(V830,Minimas!$C$3:$CD$12,2,FALSE)</f>
        <v>#N/A</v>
      </c>
      <c r="AC830" s="103" t="e">
        <f>T830-HLOOKUP(V830,Minimas!$C$3:$CD$12,3,FALSE)</f>
        <v>#N/A</v>
      </c>
      <c r="AD830" s="103" t="e">
        <f>T830-HLOOKUP(V830,Minimas!$C$3:$CD$12,4,FALSE)</f>
        <v>#N/A</v>
      </c>
      <c r="AE830" s="103" t="e">
        <f>T830-HLOOKUP(V830,Minimas!$C$3:$CD$12,5,FALSE)</f>
        <v>#N/A</v>
      </c>
      <c r="AF830" s="103" t="e">
        <f>T830-HLOOKUP(V830,Minimas!$C$3:$CD$12,6,FALSE)</f>
        <v>#N/A</v>
      </c>
      <c r="AG830" s="103" t="e">
        <f>T830-HLOOKUP(V830,Minimas!$C$3:$CD$12,7,FALSE)</f>
        <v>#N/A</v>
      </c>
      <c r="AH830" s="103" t="e">
        <f>T830-HLOOKUP(V830,Minimas!$C$3:$CD$12,8,FALSE)</f>
        <v>#N/A</v>
      </c>
      <c r="AI830" s="103" t="e">
        <f>T830-HLOOKUP(V830,Minimas!$C$3:$CD$12,9,FALSE)</f>
        <v>#N/A</v>
      </c>
      <c r="AJ830" s="103" t="e">
        <f>T830-HLOOKUP(V830,Minimas!$C$3:$CD$12,10,FALSE)</f>
        <v>#N/A</v>
      </c>
      <c r="AK830" s="104" t="str">
        <f t="shared" si="110"/>
        <v xml:space="preserve"> </v>
      </c>
      <c r="AL830" s="105"/>
      <c r="AM830" s="105" t="str">
        <f t="shared" si="111"/>
        <v xml:space="preserve"> </v>
      </c>
      <c r="AN830" s="105" t="str">
        <f t="shared" si="112"/>
        <v xml:space="preserve"> </v>
      </c>
    </row>
    <row r="831" spans="28:40" x14ac:dyDescent="0.2">
      <c r="AB831" s="103" t="e">
        <f>T831-HLOOKUP(V831,Minimas!$C$3:$CD$12,2,FALSE)</f>
        <v>#N/A</v>
      </c>
      <c r="AC831" s="103" t="e">
        <f>T831-HLOOKUP(V831,Minimas!$C$3:$CD$12,3,FALSE)</f>
        <v>#N/A</v>
      </c>
      <c r="AD831" s="103" t="e">
        <f>T831-HLOOKUP(V831,Minimas!$C$3:$CD$12,4,FALSE)</f>
        <v>#N/A</v>
      </c>
      <c r="AE831" s="103" t="e">
        <f>T831-HLOOKUP(V831,Minimas!$C$3:$CD$12,5,FALSE)</f>
        <v>#N/A</v>
      </c>
      <c r="AF831" s="103" t="e">
        <f>T831-HLOOKUP(V831,Minimas!$C$3:$CD$12,6,FALSE)</f>
        <v>#N/A</v>
      </c>
      <c r="AG831" s="103" t="e">
        <f>T831-HLOOKUP(V831,Minimas!$C$3:$CD$12,7,FALSE)</f>
        <v>#N/A</v>
      </c>
      <c r="AH831" s="103" t="e">
        <f>T831-HLOOKUP(V831,Minimas!$C$3:$CD$12,8,FALSE)</f>
        <v>#N/A</v>
      </c>
      <c r="AI831" s="103" t="e">
        <f>T831-HLOOKUP(V831,Minimas!$C$3:$CD$12,9,FALSE)</f>
        <v>#N/A</v>
      </c>
      <c r="AJ831" s="103" t="e">
        <f>T831-HLOOKUP(V831,Minimas!$C$3:$CD$12,10,FALSE)</f>
        <v>#N/A</v>
      </c>
      <c r="AK831" s="104" t="str">
        <f t="shared" si="110"/>
        <v xml:space="preserve"> </v>
      </c>
      <c r="AL831" s="105"/>
      <c r="AM831" s="105" t="str">
        <f t="shared" si="111"/>
        <v xml:space="preserve"> </v>
      </c>
      <c r="AN831" s="105" t="str">
        <f t="shared" si="112"/>
        <v xml:space="preserve"> </v>
      </c>
    </row>
    <row r="832" spans="28:40" x14ac:dyDescent="0.2">
      <c r="AB832" s="103" t="e">
        <f>T832-HLOOKUP(V832,Minimas!$C$3:$CD$12,2,FALSE)</f>
        <v>#N/A</v>
      </c>
      <c r="AC832" s="103" t="e">
        <f>T832-HLOOKUP(V832,Minimas!$C$3:$CD$12,3,FALSE)</f>
        <v>#N/A</v>
      </c>
      <c r="AD832" s="103" t="e">
        <f>T832-HLOOKUP(V832,Minimas!$C$3:$CD$12,4,FALSE)</f>
        <v>#N/A</v>
      </c>
      <c r="AE832" s="103" t="e">
        <f>T832-HLOOKUP(V832,Minimas!$C$3:$CD$12,5,FALSE)</f>
        <v>#N/A</v>
      </c>
      <c r="AF832" s="103" t="e">
        <f>T832-HLOOKUP(V832,Minimas!$C$3:$CD$12,6,FALSE)</f>
        <v>#N/A</v>
      </c>
      <c r="AG832" s="103" t="e">
        <f>T832-HLOOKUP(V832,Minimas!$C$3:$CD$12,7,FALSE)</f>
        <v>#N/A</v>
      </c>
      <c r="AH832" s="103" t="e">
        <f>T832-HLOOKUP(V832,Minimas!$C$3:$CD$12,8,FALSE)</f>
        <v>#N/A</v>
      </c>
      <c r="AI832" s="103" t="e">
        <f>T832-HLOOKUP(V832,Minimas!$C$3:$CD$12,9,FALSE)</f>
        <v>#N/A</v>
      </c>
      <c r="AJ832" s="103" t="e">
        <f>T832-HLOOKUP(V832,Minimas!$C$3:$CD$12,10,FALSE)</f>
        <v>#N/A</v>
      </c>
      <c r="AK832" s="104" t="str">
        <f t="shared" si="110"/>
        <v xml:space="preserve"> </v>
      </c>
      <c r="AL832" s="105"/>
      <c r="AM832" s="105" t="str">
        <f t="shared" si="111"/>
        <v xml:space="preserve"> </v>
      </c>
      <c r="AN832" s="105" t="str">
        <f t="shared" si="112"/>
        <v xml:space="preserve"> </v>
      </c>
    </row>
    <row r="833" spans="28:40" x14ac:dyDescent="0.2">
      <c r="AB833" s="103" t="e">
        <f>T833-HLOOKUP(V833,Minimas!$C$3:$CD$12,2,FALSE)</f>
        <v>#N/A</v>
      </c>
      <c r="AC833" s="103" t="e">
        <f>T833-HLOOKUP(V833,Minimas!$C$3:$CD$12,3,FALSE)</f>
        <v>#N/A</v>
      </c>
      <c r="AD833" s="103" t="e">
        <f>T833-HLOOKUP(V833,Minimas!$C$3:$CD$12,4,FALSE)</f>
        <v>#N/A</v>
      </c>
      <c r="AE833" s="103" t="e">
        <f>T833-HLOOKUP(V833,Minimas!$C$3:$CD$12,5,FALSE)</f>
        <v>#N/A</v>
      </c>
      <c r="AF833" s="103" t="e">
        <f>T833-HLOOKUP(V833,Minimas!$C$3:$CD$12,6,FALSE)</f>
        <v>#N/A</v>
      </c>
      <c r="AG833" s="103" t="e">
        <f>T833-HLOOKUP(V833,Minimas!$C$3:$CD$12,7,FALSE)</f>
        <v>#N/A</v>
      </c>
      <c r="AH833" s="103" t="e">
        <f>T833-HLOOKUP(V833,Minimas!$C$3:$CD$12,8,FALSE)</f>
        <v>#N/A</v>
      </c>
      <c r="AI833" s="103" t="e">
        <f>T833-HLOOKUP(V833,Minimas!$C$3:$CD$12,9,FALSE)</f>
        <v>#N/A</v>
      </c>
      <c r="AJ833" s="103" t="e">
        <f>T833-HLOOKUP(V833,Minimas!$C$3:$CD$12,10,FALSE)</f>
        <v>#N/A</v>
      </c>
      <c r="AK833" s="104" t="str">
        <f t="shared" si="110"/>
        <v xml:space="preserve"> </v>
      </c>
      <c r="AL833" s="105"/>
      <c r="AM833" s="105" t="str">
        <f t="shared" si="111"/>
        <v xml:space="preserve"> </v>
      </c>
      <c r="AN833" s="105" t="str">
        <f t="shared" si="112"/>
        <v xml:space="preserve"> </v>
      </c>
    </row>
    <row r="834" spans="28:40" x14ac:dyDescent="0.2">
      <c r="AB834" s="103" t="e">
        <f>T834-HLOOKUP(V834,Minimas!$C$3:$CD$12,2,FALSE)</f>
        <v>#N/A</v>
      </c>
      <c r="AC834" s="103" t="e">
        <f>T834-HLOOKUP(V834,Minimas!$C$3:$CD$12,3,FALSE)</f>
        <v>#N/A</v>
      </c>
      <c r="AD834" s="103" t="e">
        <f>T834-HLOOKUP(V834,Minimas!$C$3:$CD$12,4,FALSE)</f>
        <v>#N/A</v>
      </c>
      <c r="AE834" s="103" t="e">
        <f>T834-HLOOKUP(V834,Minimas!$C$3:$CD$12,5,FALSE)</f>
        <v>#N/A</v>
      </c>
      <c r="AF834" s="103" t="e">
        <f>T834-HLOOKUP(V834,Minimas!$C$3:$CD$12,6,FALSE)</f>
        <v>#N/A</v>
      </c>
      <c r="AG834" s="103" t="e">
        <f>T834-HLOOKUP(V834,Minimas!$C$3:$CD$12,7,FALSE)</f>
        <v>#N/A</v>
      </c>
      <c r="AH834" s="103" t="e">
        <f>T834-HLOOKUP(V834,Minimas!$C$3:$CD$12,8,FALSE)</f>
        <v>#N/A</v>
      </c>
      <c r="AI834" s="103" t="e">
        <f>T834-HLOOKUP(V834,Minimas!$C$3:$CD$12,9,FALSE)</f>
        <v>#N/A</v>
      </c>
      <c r="AJ834" s="103" t="e">
        <f>T834-HLOOKUP(V834,Minimas!$C$3:$CD$12,10,FALSE)</f>
        <v>#N/A</v>
      </c>
      <c r="AK834" s="104" t="str">
        <f t="shared" si="110"/>
        <v xml:space="preserve"> </v>
      </c>
      <c r="AL834" s="105"/>
      <c r="AM834" s="105" t="str">
        <f t="shared" si="111"/>
        <v xml:space="preserve"> </v>
      </c>
      <c r="AN834" s="105" t="str">
        <f t="shared" si="112"/>
        <v xml:space="preserve"> </v>
      </c>
    </row>
    <row r="835" spans="28:40" x14ac:dyDescent="0.2">
      <c r="AB835" s="103" t="e">
        <f>T835-HLOOKUP(V835,Minimas!$C$3:$CD$12,2,FALSE)</f>
        <v>#N/A</v>
      </c>
      <c r="AC835" s="103" t="e">
        <f>T835-HLOOKUP(V835,Minimas!$C$3:$CD$12,3,FALSE)</f>
        <v>#N/A</v>
      </c>
      <c r="AD835" s="103" t="e">
        <f>T835-HLOOKUP(V835,Minimas!$C$3:$CD$12,4,FALSE)</f>
        <v>#N/A</v>
      </c>
      <c r="AE835" s="103" t="e">
        <f>T835-HLOOKUP(V835,Minimas!$C$3:$CD$12,5,FALSE)</f>
        <v>#N/A</v>
      </c>
      <c r="AF835" s="103" t="e">
        <f>T835-HLOOKUP(V835,Minimas!$C$3:$CD$12,6,FALSE)</f>
        <v>#N/A</v>
      </c>
      <c r="AG835" s="103" t="e">
        <f>T835-HLOOKUP(V835,Minimas!$C$3:$CD$12,7,FALSE)</f>
        <v>#N/A</v>
      </c>
      <c r="AH835" s="103" t="e">
        <f>T835-HLOOKUP(V835,Minimas!$C$3:$CD$12,8,FALSE)</f>
        <v>#N/A</v>
      </c>
      <c r="AI835" s="103" t="e">
        <f>T835-HLOOKUP(V835,Minimas!$C$3:$CD$12,9,FALSE)</f>
        <v>#N/A</v>
      </c>
      <c r="AJ835" s="103" t="e">
        <f>T835-HLOOKUP(V835,Minimas!$C$3:$CD$12,10,FALSE)</f>
        <v>#N/A</v>
      </c>
      <c r="AK835" s="104" t="str">
        <f t="shared" si="110"/>
        <v xml:space="preserve"> </v>
      </c>
      <c r="AL835" s="105"/>
      <c r="AM835" s="105" t="str">
        <f t="shared" si="111"/>
        <v xml:space="preserve"> </v>
      </c>
      <c r="AN835" s="105" t="str">
        <f t="shared" si="112"/>
        <v xml:space="preserve"> </v>
      </c>
    </row>
    <row r="836" spans="28:40" x14ac:dyDescent="0.2">
      <c r="AB836" s="103" t="e">
        <f>T836-HLOOKUP(V836,Minimas!$C$3:$CD$12,2,FALSE)</f>
        <v>#N/A</v>
      </c>
      <c r="AC836" s="103" t="e">
        <f>T836-HLOOKUP(V836,Minimas!$C$3:$CD$12,3,FALSE)</f>
        <v>#N/A</v>
      </c>
      <c r="AD836" s="103" t="e">
        <f>T836-HLOOKUP(V836,Minimas!$C$3:$CD$12,4,FALSE)</f>
        <v>#N/A</v>
      </c>
      <c r="AE836" s="103" t="e">
        <f>T836-HLOOKUP(V836,Minimas!$C$3:$CD$12,5,FALSE)</f>
        <v>#N/A</v>
      </c>
      <c r="AF836" s="103" t="e">
        <f>T836-HLOOKUP(V836,Minimas!$C$3:$CD$12,6,FALSE)</f>
        <v>#N/A</v>
      </c>
      <c r="AG836" s="103" t="e">
        <f>T836-HLOOKUP(V836,Minimas!$C$3:$CD$12,7,FALSE)</f>
        <v>#N/A</v>
      </c>
      <c r="AH836" s="103" t="e">
        <f>T836-HLOOKUP(V836,Minimas!$C$3:$CD$12,8,FALSE)</f>
        <v>#N/A</v>
      </c>
      <c r="AI836" s="103" t="e">
        <f>T836-HLOOKUP(V836,Minimas!$C$3:$CD$12,9,FALSE)</f>
        <v>#N/A</v>
      </c>
      <c r="AJ836" s="103" t="e">
        <f>T836-HLOOKUP(V836,Minimas!$C$3:$CD$12,10,FALSE)</f>
        <v>#N/A</v>
      </c>
      <c r="AK836" s="104" t="str">
        <f t="shared" si="110"/>
        <v xml:space="preserve"> </v>
      </c>
      <c r="AL836" s="105"/>
      <c r="AM836" s="105" t="str">
        <f t="shared" si="111"/>
        <v xml:space="preserve"> </v>
      </c>
      <c r="AN836" s="105" t="str">
        <f t="shared" si="112"/>
        <v xml:space="preserve"> </v>
      </c>
    </row>
    <row r="837" spans="28:40" x14ac:dyDescent="0.2">
      <c r="AB837" s="103" t="e">
        <f>T837-HLOOKUP(V837,Minimas!$C$3:$CD$12,2,FALSE)</f>
        <v>#N/A</v>
      </c>
      <c r="AC837" s="103" t="e">
        <f>T837-HLOOKUP(V837,Minimas!$C$3:$CD$12,3,FALSE)</f>
        <v>#N/A</v>
      </c>
      <c r="AD837" s="103" t="e">
        <f>T837-HLOOKUP(V837,Minimas!$C$3:$CD$12,4,FALSE)</f>
        <v>#N/A</v>
      </c>
      <c r="AE837" s="103" t="e">
        <f>T837-HLOOKUP(V837,Minimas!$C$3:$CD$12,5,FALSE)</f>
        <v>#N/A</v>
      </c>
      <c r="AF837" s="103" t="e">
        <f>T837-HLOOKUP(V837,Minimas!$C$3:$CD$12,6,FALSE)</f>
        <v>#N/A</v>
      </c>
      <c r="AG837" s="103" t="e">
        <f>T837-HLOOKUP(V837,Minimas!$C$3:$CD$12,7,FALSE)</f>
        <v>#N/A</v>
      </c>
      <c r="AH837" s="103" t="e">
        <f>T837-HLOOKUP(V837,Minimas!$C$3:$CD$12,8,FALSE)</f>
        <v>#N/A</v>
      </c>
      <c r="AI837" s="103" t="e">
        <f>T837-HLOOKUP(V837,Minimas!$C$3:$CD$12,9,FALSE)</f>
        <v>#N/A</v>
      </c>
      <c r="AJ837" s="103" t="e">
        <f>T837-HLOOKUP(V837,Minimas!$C$3:$CD$12,10,FALSE)</f>
        <v>#N/A</v>
      </c>
      <c r="AK837" s="104" t="str">
        <f t="shared" si="110"/>
        <v xml:space="preserve"> </v>
      </c>
      <c r="AL837" s="105"/>
      <c r="AM837" s="105" t="str">
        <f t="shared" si="111"/>
        <v xml:space="preserve"> </v>
      </c>
      <c r="AN837" s="105" t="str">
        <f t="shared" si="112"/>
        <v xml:space="preserve"> </v>
      </c>
    </row>
    <row r="838" spans="28:40" x14ac:dyDescent="0.2">
      <c r="AB838" s="103" t="e">
        <f>T838-HLOOKUP(V838,Minimas!$C$3:$CD$12,2,FALSE)</f>
        <v>#N/A</v>
      </c>
      <c r="AC838" s="103" t="e">
        <f>T838-HLOOKUP(V838,Minimas!$C$3:$CD$12,3,FALSE)</f>
        <v>#N/A</v>
      </c>
      <c r="AD838" s="103" t="e">
        <f>T838-HLOOKUP(V838,Minimas!$C$3:$CD$12,4,FALSE)</f>
        <v>#N/A</v>
      </c>
      <c r="AE838" s="103" t="e">
        <f>T838-HLOOKUP(V838,Minimas!$C$3:$CD$12,5,FALSE)</f>
        <v>#N/A</v>
      </c>
      <c r="AF838" s="103" t="e">
        <f>T838-HLOOKUP(V838,Minimas!$C$3:$CD$12,6,FALSE)</f>
        <v>#N/A</v>
      </c>
      <c r="AG838" s="103" t="e">
        <f>T838-HLOOKUP(V838,Minimas!$C$3:$CD$12,7,FALSE)</f>
        <v>#N/A</v>
      </c>
      <c r="AH838" s="103" t="e">
        <f>T838-HLOOKUP(V838,Minimas!$C$3:$CD$12,8,FALSE)</f>
        <v>#N/A</v>
      </c>
      <c r="AI838" s="103" t="e">
        <f>T838-HLOOKUP(V838,Minimas!$C$3:$CD$12,9,FALSE)</f>
        <v>#N/A</v>
      </c>
      <c r="AJ838" s="103" t="e">
        <f>T838-HLOOKUP(V838,Minimas!$C$3:$CD$12,10,FALSE)</f>
        <v>#N/A</v>
      </c>
      <c r="AK838" s="104" t="str">
        <f t="shared" si="110"/>
        <v xml:space="preserve"> </v>
      </c>
      <c r="AL838" s="105"/>
      <c r="AM838" s="105" t="str">
        <f t="shared" si="111"/>
        <v xml:space="preserve"> </v>
      </c>
      <c r="AN838" s="105" t="str">
        <f t="shared" si="112"/>
        <v xml:space="preserve"> </v>
      </c>
    </row>
    <row r="839" spans="28:40" x14ac:dyDescent="0.2">
      <c r="AB839" s="103" t="e">
        <f>T839-HLOOKUP(V839,Minimas!$C$3:$CD$12,2,FALSE)</f>
        <v>#N/A</v>
      </c>
      <c r="AC839" s="103" t="e">
        <f>T839-HLOOKUP(V839,Minimas!$C$3:$CD$12,3,FALSE)</f>
        <v>#N/A</v>
      </c>
      <c r="AD839" s="103" t="e">
        <f>T839-HLOOKUP(V839,Minimas!$C$3:$CD$12,4,FALSE)</f>
        <v>#N/A</v>
      </c>
      <c r="AE839" s="103" t="e">
        <f>T839-HLOOKUP(V839,Minimas!$C$3:$CD$12,5,FALSE)</f>
        <v>#N/A</v>
      </c>
      <c r="AF839" s="103" t="e">
        <f>T839-HLOOKUP(V839,Minimas!$C$3:$CD$12,6,FALSE)</f>
        <v>#N/A</v>
      </c>
      <c r="AG839" s="103" t="e">
        <f>T839-HLOOKUP(V839,Minimas!$C$3:$CD$12,7,FALSE)</f>
        <v>#N/A</v>
      </c>
      <c r="AH839" s="103" t="e">
        <f>T839-HLOOKUP(V839,Minimas!$C$3:$CD$12,8,FALSE)</f>
        <v>#N/A</v>
      </c>
      <c r="AI839" s="103" t="e">
        <f>T839-HLOOKUP(V839,Minimas!$C$3:$CD$12,9,FALSE)</f>
        <v>#N/A</v>
      </c>
      <c r="AJ839" s="103" t="e">
        <f>T839-HLOOKUP(V839,Minimas!$C$3:$CD$12,10,FALSE)</f>
        <v>#N/A</v>
      </c>
      <c r="AK839" s="104" t="str">
        <f t="shared" si="110"/>
        <v xml:space="preserve"> </v>
      </c>
      <c r="AL839" s="105"/>
      <c r="AM839" s="105" t="str">
        <f t="shared" si="111"/>
        <v xml:space="preserve"> </v>
      </c>
      <c r="AN839" s="105" t="str">
        <f t="shared" si="112"/>
        <v xml:space="preserve"> </v>
      </c>
    </row>
    <row r="840" spans="28:40" x14ac:dyDescent="0.2">
      <c r="AB840" s="103" t="e">
        <f>T840-HLOOKUP(V840,Minimas!$C$3:$CD$12,2,FALSE)</f>
        <v>#N/A</v>
      </c>
      <c r="AC840" s="103" t="e">
        <f>T840-HLOOKUP(V840,Minimas!$C$3:$CD$12,3,FALSE)</f>
        <v>#N/A</v>
      </c>
      <c r="AD840" s="103" t="e">
        <f>T840-HLOOKUP(V840,Minimas!$C$3:$CD$12,4,FALSE)</f>
        <v>#N/A</v>
      </c>
      <c r="AE840" s="103" t="e">
        <f>T840-HLOOKUP(V840,Minimas!$C$3:$CD$12,5,FALSE)</f>
        <v>#N/A</v>
      </c>
      <c r="AF840" s="103" t="e">
        <f>T840-HLOOKUP(V840,Minimas!$C$3:$CD$12,6,FALSE)</f>
        <v>#N/A</v>
      </c>
      <c r="AG840" s="103" t="e">
        <f>T840-HLOOKUP(V840,Minimas!$C$3:$CD$12,7,FALSE)</f>
        <v>#N/A</v>
      </c>
      <c r="AH840" s="103" t="e">
        <f>T840-HLOOKUP(V840,Minimas!$C$3:$CD$12,8,FALSE)</f>
        <v>#N/A</v>
      </c>
      <c r="AI840" s="103" t="e">
        <f>T840-HLOOKUP(V840,Minimas!$C$3:$CD$12,9,FALSE)</f>
        <v>#N/A</v>
      </c>
      <c r="AJ840" s="103" t="e">
        <f>T840-HLOOKUP(V840,Minimas!$C$3:$CD$12,10,FALSE)</f>
        <v>#N/A</v>
      </c>
      <c r="AK840" s="104" t="str">
        <f t="shared" si="110"/>
        <v xml:space="preserve"> </v>
      </c>
      <c r="AL840" s="105"/>
      <c r="AM840" s="105" t="str">
        <f t="shared" si="111"/>
        <v xml:space="preserve"> </v>
      </c>
      <c r="AN840" s="105" t="str">
        <f t="shared" si="112"/>
        <v xml:space="preserve"> </v>
      </c>
    </row>
    <row r="841" spans="28:40" x14ac:dyDescent="0.2">
      <c r="AB841" s="103" t="e">
        <f>T841-HLOOKUP(V841,Minimas!$C$3:$CD$12,2,FALSE)</f>
        <v>#N/A</v>
      </c>
      <c r="AC841" s="103" t="e">
        <f>T841-HLOOKUP(V841,Minimas!$C$3:$CD$12,3,FALSE)</f>
        <v>#N/A</v>
      </c>
      <c r="AD841" s="103" t="e">
        <f>T841-HLOOKUP(V841,Minimas!$C$3:$CD$12,4,FALSE)</f>
        <v>#N/A</v>
      </c>
      <c r="AE841" s="103" t="e">
        <f>T841-HLOOKUP(V841,Minimas!$C$3:$CD$12,5,FALSE)</f>
        <v>#N/A</v>
      </c>
      <c r="AF841" s="103" t="e">
        <f>T841-HLOOKUP(V841,Minimas!$C$3:$CD$12,6,FALSE)</f>
        <v>#N/A</v>
      </c>
      <c r="AG841" s="103" t="e">
        <f>T841-HLOOKUP(V841,Minimas!$C$3:$CD$12,7,FALSE)</f>
        <v>#N/A</v>
      </c>
      <c r="AH841" s="103" t="e">
        <f>T841-HLOOKUP(V841,Minimas!$C$3:$CD$12,8,FALSE)</f>
        <v>#N/A</v>
      </c>
      <c r="AI841" s="103" t="e">
        <f>T841-HLOOKUP(V841,Minimas!$C$3:$CD$12,9,FALSE)</f>
        <v>#N/A</v>
      </c>
      <c r="AJ841" s="103" t="e">
        <f>T841-HLOOKUP(V841,Minimas!$C$3:$CD$12,10,FALSE)</f>
        <v>#N/A</v>
      </c>
      <c r="AK841" s="104" t="str">
        <f t="shared" si="110"/>
        <v xml:space="preserve"> </v>
      </c>
      <c r="AL841" s="105"/>
      <c r="AM841" s="105" t="str">
        <f t="shared" si="111"/>
        <v xml:space="preserve"> </v>
      </c>
      <c r="AN841" s="105" t="str">
        <f t="shared" si="112"/>
        <v xml:space="preserve"> </v>
      </c>
    </row>
    <row r="842" spans="28:40" x14ac:dyDescent="0.2">
      <c r="AB842" s="103" t="e">
        <f>T842-HLOOKUP(V842,Minimas!$C$3:$CD$12,2,FALSE)</f>
        <v>#N/A</v>
      </c>
      <c r="AC842" s="103" t="e">
        <f>T842-HLOOKUP(V842,Minimas!$C$3:$CD$12,3,FALSE)</f>
        <v>#N/A</v>
      </c>
      <c r="AD842" s="103" t="e">
        <f>T842-HLOOKUP(V842,Minimas!$C$3:$CD$12,4,FALSE)</f>
        <v>#N/A</v>
      </c>
      <c r="AE842" s="103" t="e">
        <f>T842-HLOOKUP(V842,Minimas!$C$3:$CD$12,5,FALSE)</f>
        <v>#N/A</v>
      </c>
      <c r="AF842" s="103" t="e">
        <f>T842-HLOOKUP(V842,Minimas!$C$3:$CD$12,6,FALSE)</f>
        <v>#N/A</v>
      </c>
      <c r="AG842" s="103" t="e">
        <f>T842-HLOOKUP(V842,Minimas!$C$3:$CD$12,7,FALSE)</f>
        <v>#N/A</v>
      </c>
      <c r="AH842" s="103" t="e">
        <f>T842-HLOOKUP(V842,Minimas!$C$3:$CD$12,8,FALSE)</f>
        <v>#N/A</v>
      </c>
      <c r="AI842" s="103" t="e">
        <f>T842-HLOOKUP(V842,Minimas!$C$3:$CD$12,9,FALSE)</f>
        <v>#N/A</v>
      </c>
      <c r="AJ842" s="103" t="e">
        <f>T842-HLOOKUP(V842,Minimas!$C$3:$CD$12,10,FALSE)</f>
        <v>#N/A</v>
      </c>
      <c r="AK842" s="104" t="str">
        <f t="shared" si="110"/>
        <v xml:space="preserve"> </v>
      </c>
      <c r="AL842" s="105"/>
      <c r="AM842" s="105" t="str">
        <f t="shared" si="111"/>
        <v xml:space="preserve"> </v>
      </c>
      <c r="AN842" s="105" t="str">
        <f t="shared" si="112"/>
        <v xml:space="preserve"> </v>
      </c>
    </row>
    <row r="843" spans="28:40" x14ac:dyDescent="0.2">
      <c r="AB843" s="103" t="e">
        <f>T843-HLOOKUP(V843,Minimas!$C$3:$CD$12,2,FALSE)</f>
        <v>#N/A</v>
      </c>
      <c r="AC843" s="103" t="e">
        <f>T843-HLOOKUP(V843,Minimas!$C$3:$CD$12,3,FALSE)</f>
        <v>#N/A</v>
      </c>
      <c r="AD843" s="103" t="e">
        <f>T843-HLOOKUP(V843,Minimas!$C$3:$CD$12,4,FALSE)</f>
        <v>#N/A</v>
      </c>
      <c r="AE843" s="103" t="e">
        <f>T843-HLOOKUP(V843,Minimas!$C$3:$CD$12,5,FALSE)</f>
        <v>#N/A</v>
      </c>
      <c r="AF843" s="103" t="e">
        <f>T843-HLOOKUP(V843,Minimas!$C$3:$CD$12,6,FALSE)</f>
        <v>#N/A</v>
      </c>
      <c r="AG843" s="103" t="e">
        <f>T843-HLOOKUP(V843,Minimas!$C$3:$CD$12,7,FALSE)</f>
        <v>#N/A</v>
      </c>
      <c r="AH843" s="103" t="e">
        <f>T843-HLOOKUP(V843,Minimas!$C$3:$CD$12,8,FALSE)</f>
        <v>#N/A</v>
      </c>
      <c r="AI843" s="103" t="e">
        <f>T843-HLOOKUP(V843,Minimas!$C$3:$CD$12,9,FALSE)</f>
        <v>#N/A</v>
      </c>
      <c r="AJ843" s="103" t="e">
        <f>T843-HLOOKUP(V843,Minimas!$C$3:$CD$12,10,FALSE)</f>
        <v>#N/A</v>
      </c>
      <c r="AK843" s="104" t="str">
        <f t="shared" si="110"/>
        <v xml:space="preserve"> </v>
      </c>
      <c r="AL843" s="105"/>
      <c r="AM843" s="105" t="str">
        <f t="shared" si="111"/>
        <v xml:space="preserve"> </v>
      </c>
      <c r="AN843" s="105" t="str">
        <f t="shared" si="112"/>
        <v xml:space="preserve"> </v>
      </c>
    </row>
    <row r="844" spans="28:40" x14ac:dyDescent="0.2">
      <c r="AB844" s="103" t="e">
        <f>T844-HLOOKUP(V844,Minimas!$C$3:$CD$12,2,FALSE)</f>
        <v>#N/A</v>
      </c>
      <c r="AC844" s="103" t="e">
        <f>T844-HLOOKUP(V844,Minimas!$C$3:$CD$12,3,FALSE)</f>
        <v>#N/A</v>
      </c>
      <c r="AD844" s="103" t="e">
        <f>T844-HLOOKUP(V844,Minimas!$C$3:$CD$12,4,FALSE)</f>
        <v>#N/A</v>
      </c>
      <c r="AE844" s="103" t="e">
        <f>T844-HLOOKUP(V844,Minimas!$C$3:$CD$12,5,FALSE)</f>
        <v>#N/A</v>
      </c>
      <c r="AF844" s="103" t="e">
        <f>T844-HLOOKUP(V844,Minimas!$C$3:$CD$12,6,FALSE)</f>
        <v>#N/A</v>
      </c>
      <c r="AG844" s="103" t="e">
        <f>T844-HLOOKUP(V844,Minimas!$C$3:$CD$12,7,FALSE)</f>
        <v>#N/A</v>
      </c>
      <c r="AH844" s="103" t="e">
        <f>T844-HLOOKUP(V844,Minimas!$C$3:$CD$12,8,FALSE)</f>
        <v>#N/A</v>
      </c>
      <c r="AI844" s="103" t="e">
        <f>T844-HLOOKUP(V844,Minimas!$C$3:$CD$12,9,FALSE)</f>
        <v>#N/A</v>
      </c>
      <c r="AJ844" s="103" t="e">
        <f>T844-HLOOKUP(V844,Minimas!$C$3:$CD$12,10,FALSE)</f>
        <v>#N/A</v>
      </c>
      <c r="AK844" s="104" t="str">
        <f t="shared" si="110"/>
        <v xml:space="preserve"> </v>
      </c>
      <c r="AL844" s="105"/>
      <c r="AM844" s="105" t="str">
        <f t="shared" si="111"/>
        <v xml:space="preserve"> </v>
      </c>
      <c r="AN844" s="105" t="str">
        <f t="shared" si="112"/>
        <v xml:space="preserve"> </v>
      </c>
    </row>
    <row r="845" spans="28:40" x14ac:dyDescent="0.2">
      <c r="AB845" s="103" t="e">
        <f>T845-HLOOKUP(V845,Minimas!$C$3:$CD$12,2,FALSE)</f>
        <v>#N/A</v>
      </c>
      <c r="AC845" s="103" t="e">
        <f>T845-HLOOKUP(V845,Minimas!$C$3:$CD$12,3,FALSE)</f>
        <v>#N/A</v>
      </c>
      <c r="AD845" s="103" t="e">
        <f>T845-HLOOKUP(V845,Minimas!$C$3:$CD$12,4,FALSE)</f>
        <v>#N/A</v>
      </c>
      <c r="AE845" s="103" t="e">
        <f>T845-HLOOKUP(V845,Minimas!$C$3:$CD$12,5,FALSE)</f>
        <v>#N/A</v>
      </c>
      <c r="AF845" s="103" t="e">
        <f>T845-HLOOKUP(V845,Minimas!$C$3:$CD$12,6,FALSE)</f>
        <v>#N/A</v>
      </c>
      <c r="AG845" s="103" t="e">
        <f>T845-HLOOKUP(V845,Minimas!$C$3:$CD$12,7,FALSE)</f>
        <v>#N/A</v>
      </c>
      <c r="AH845" s="103" t="e">
        <f>T845-HLOOKUP(V845,Minimas!$C$3:$CD$12,8,FALSE)</f>
        <v>#N/A</v>
      </c>
      <c r="AI845" s="103" t="e">
        <f>T845-HLOOKUP(V845,Minimas!$C$3:$CD$12,9,FALSE)</f>
        <v>#N/A</v>
      </c>
      <c r="AJ845" s="103" t="e">
        <f>T845-HLOOKUP(V845,Minimas!$C$3:$CD$12,10,FALSE)</f>
        <v>#N/A</v>
      </c>
      <c r="AK845" s="104" t="str">
        <f t="shared" si="110"/>
        <v xml:space="preserve"> </v>
      </c>
      <c r="AL845" s="105"/>
      <c r="AM845" s="105" t="str">
        <f t="shared" si="111"/>
        <v xml:space="preserve"> </v>
      </c>
      <c r="AN845" s="105" t="str">
        <f t="shared" si="112"/>
        <v xml:space="preserve"> </v>
      </c>
    </row>
    <row r="846" spans="28:40" x14ac:dyDescent="0.2">
      <c r="AB846" s="103" t="e">
        <f>T846-HLOOKUP(V846,Minimas!$C$3:$CD$12,2,FALSE)</f>
        <v>#N/A</v>
      </c>
      <c r="AC846" s="103" t="e">
        <f>T846-HLOOKUP(V846,Minimas!$C$3:$CD$12,3,FALSE)</f>
        <v>#N/A</v>
      </c>
      <c r="AD846" s="103" t="e">
        <f>T846-HLOOKUP(V846,Minimas!$C$3:$CD$12,4,FALSE)</f>
        <v>#N/A</v>
      </c>
      <c r="AE846" s="103" t="e">
        <f>T846-HLOOKUP(V846,Minimas!$C$3:$CD$12,5,FALSE)</f>
        <v>#N/A</v>
      </c>
      <c r="AF846" s="103" t="e">
        <f>T846-HLOOKUP(V846,Minimas!$C$3:$CD$12,6,FALSE)</f>
        <v>#N/A</v>
      </c>
      <c r="AG846" s="103" t="e">
        <f>T846-HLOOKUP(V846,Minimas!$C$3:$CD$12,7,FALSE)</f>
        <v>#N/A</v>
      </c>
      <c r="AH846" s="103" t="e">
        <f>T846-HLOOKUP(V846,Minimas!$C$3:$CD$12,8,FALSE)</f>
        <v>#N/A</v>
      </c>
      <c r="AI846" s="103" t="e">
        <f>T846-HLOOKUP(V846,Minimas!$C$3:$CD$12,9,FALSE)</f>
        <v>#N/A</v>
      </c>
      <c r="AJ846" s="103" t="e">
        <f>T846-HLOOKUP(V846,Minimas!$C$3:$CD$12,10,FALSE)</f>
        <v>#N/A</v>
      </c>
      <c r="AK846" s="104" t="str">
        <f t="shared" si="110"/>
        <v xml:space="preserve"> </v>
      </c>
      <c r="AL846" s="105"/>
      <c r="AM846" s="105" t="str">
        <f t="shared" si="111"/>
        <v xml:space="preserve"> </v>
      </c>
      <c r="AN846" s="105" t="str">
        <f t="shared" si="112"/>
        <v xml:space="preserve"> </v>
      </c>
    </row>
    <row r="847" spans="28:40" x14ac:dyDescent="0.2">
      <c r="AB847" s="103" t="e">
        <f>T847-HLOOKUP(V847,Minimas!$C$3:$CD$12,2,FALSE)</f>
        <v>#N/A</v>
      </c>
      <c r="AC847" s="103" t="e">
        <f>T847-HLOOKUP(V847,Minimas!$C$3:$CD$12,3,FALSE)</f>
        <v>#N/A</v>
      </c>
      <c r="AD847" s="103" t="e">
        <f>T847-HLOOKUP(V847,Minimas!$C$3:$CD$12,4,FALSE)</f>
        <v>#N/A</v>
      </c>
      <c r="AE847" s="103" t="e">
        <f>T847-HLOOKUP(V847,Minimas!$C$3:$CD$12,5,FALSE)</f>
        <v>#N/A</v>
      </c>
      <c r="AF847" s="103" t="e">
        <f>T847-HLOOKUP(V847,Minimas!$C$3:$CD$12,6,FALSE)</f>
        <v>#N/A</v>
      </c>
      <c r="AG847" s="103" t="e">
        <f>T847-HLOOKUP(V847,Minimas!$C$3:$CD$12,7,FALSE)</f>
        <v>#N/A</v>
      </c>
      <c r="AH847" s="103" t="e">
        <f>T847-HLOOKUP(V847,Minimas!$C$3:$CD$12,8,FALSE)</f>
        <v>#N/A</v>
      </c>
      <c r="AI847" s="103" t="e">
        <f>T847-HLOOKUP(V847,Minimas!$C$3:$CD$12,9,FALSE)</f>
        <v>#N/A</v>
      </c>
      <c r="AJ847" s="103" t="e">
        <f>T847-HLOOKUP(V847,Minimas!$C$3:$CD$12,10,FALSE)</f>
        <v>#N/A</v>
      </c>
      <c r="AK847" s="104" t="str">
        <f t="shared" si="110"/>
        <v xml:space="preserve"> </v>
      </c>
      <c r="AL847" s="105"/>
      <c r="AM847" s="105" t="str">
        <f t="shared" si="111"/>
        <v xml:space="preserve"> </v>
      </c>
      <c r="AN847" s="105" t="str">
        <f t="shared" si="112"/>
        <v xml:space="preserve"> </v>
      </c>
    </row>
    <row r="848" spans="28:40" x14ac:dyDescent="0.2">
      <c r="AB848" s="103" t="e">
        <f>T848-HLOOKUP(V848,Minimas!$C$3:$CD$12,2,FALSE)</f>
        <v>#N/A</v>
      </c>
      <c r="AC848" s="103" t="e">
        <f>T848-HLOOKUP(V848,Minimas!$C$3:$CD$12,3,FALSE)</f>
        <v>#N/A</v>
      </c>
      <c r="AD848" s="103" t="e">
        <f>T848-HLOOKUP(V848,Minimas!$C$3:$CD$12,4,FALSE)</f>
        <v>#N/A</v>
      </c>
      <c r="AE848" s="103" t="e">
        <f>T848-HLOOKUP(V848,Minimas!$C$3:$CD$12,5,FALSE)</f>
        <v>#N/A</v>
      </c>
      <c r="AF848" s="103" t="e">
        <f>T848-HLOOKUP(V848,Minimas!$C$3:$CD$12,6,FALSE)</f>
        <v>#N/A</v>
      </c>
      <c r="AG848" s="103" t="e">
        <f>T848-HLOOKUP(V848,Minimas!$C$3:$CD$12,7,FALSE)</f>
        <v>#N/A</v>
      </c>
      <c r="AH848" s="103" t="e">
        <f>T848-HLOOKUP(V848,Minimas!$C$3:$CD$12,8,FALSE)</f>
        <v>#N/A</v>
      </c>
      <c r="AI848" s="103" t="e">
        <f>T848-HLOOKUP(V848,Minimas!$C$3:$CD$12,9,FALSE)</f>
        <v>#N/A</v>
      </c>
      <c r="AJ848" s="103" t="e">
        <f>T848-HLOOKUP(V848,Minimas!$C$3:$CD$12,10,FALSE)</f>
        <v>#N/A</v>
      </c>
      <c r="AK848" s="104" t="str">
        <f t="shared" si="110"/>
        <v xml:space="preserve"> </v>
      </c>
      <c r="AL848" s="105"/>
      <c r="AM848" s="105" t="str">
        <f t="shared" si="111"/>
        <v xml:space="preserve"> </v>
      </c>
      <c r="AN848" s="105" t="str">
        <f t="shared" si="112"/>
        <v xml:space="preserve"> </v>
      </c>
    </row>
    <row r="849" spans="28:40" x14ac:dyDescent="0.2">
      <c r="AB849" s="103" t="e">
        <f>T849-HLOOKUP(V849,Minimas!$C$3:$CD$12,2,FALSE)</f>
        <v>#N/A</v>
      </c>
      <c r="AC849" s="103" t="e">
        <f>T849-HLOOKUP(V849,Minimas!$C$3:$CD$12,3,FALSE)</f>
        <v>#N/A</v>
      </c>
      <c r="AD849" s="103" t="e">
        <f>T849-HLOOKUP(V849,Minimas!$C$3:$CD$12,4,FALSE)</f>
        <v>#N/A</v>
      </c>
      <c r="AE849" s="103" t="e">
        <f>T849-HLOOKUP(V849,Minimas!$C$3:$CD$12,5,FALSE)</f>
        <v>#N/A</v>
      </c>
      <c r="AF849" s="103" t="e">
        <f>T849-HLOOKUP(V849,Minimas!$C$3:$CD$12,6,FALSE)</f>
        <v>#N/A</v>
      </c>
      <c r="AG849" s="103" t="e">
        <f>T849-HLOOKUP(V849,Minimas!$C$3:$CD$12,7,FALSE)</f>
        <v>#N/A</v>
      </c>
      <c r="AH849" s="103" t="e">
        <f>T849-HLOOKUP(V849,Minimas!$C$3:$CD$12,8,FALSE)</f>
        <v>#N/A</v>
      </c>
      <c r="AI849" s="103" t="e">
        <f>T849-HLOOKUP(V849,Minimas!$C$3:$CD$12,9,FALSE)</f>
        <v>#N/A</v>
      </c>
      <c r="AJ849" s="103" t="e">
        <f>T849-HLOOKUP(V849,Minimas!$C$3:$CD$12,10,FALSE)</f>
        <v>#N/A</v>
      </c>
      <c r="AK849" s="104" t="str">
        <f t="shared" si="110"/>
        <v xml:space="preserve"> </v>
      </c>
      <c r="AL849" s="105"/>
      <c r="AM849" s="105" t="str">
        <f t="shared" si="111"/>
        <v xml:space="preserve"> </v>
      </c>
      <c r="AN849" s="105" t="str">
        <f t="shared" si="112"/>
        <v xml:space="preserve"> </v>
      </c>
    </row>
    <row r="850" spans="28:40" x14ac:dyDescent="0.2">
      <c r="AB850" s="103" t="e">
        <f>T850-HLOOKUP(V850,Minimas!$C$3:$CD$12,2,FALSE)</f>
        <v>#N/A</v>
      </c>
      <c r="AC850" s="103" t="e">
        <f>T850-HLOOKUP(V850,Minimas!$C$3:$CD$12,3,FALSE)</f>
        <v>#N/A</v>
      </c>
      <c r="AD850" s="103" t="e">
        <f>T850-HLOOKUP(V850,Minimas!$C$3:$CD$12,4,FALSE)</f>
        <v>#N/A</v>
      </c>
      <c r="AE850" s="103" t="e">
        <f>T850-HLOOKUP(V850,Minimas!$C$3:$CD$12,5,FALSE)</f>
        <v>#N/A</v>
      </c>
      <c r="AF850" s="103" t="e">
        <f>T850-HLOOKUP(V850,Minimas!$C$3:$CD$12,6,FALSE)</f>
        <v>#N/A</v>
      </c>
      <c r="AG850" s="103" t="e">
        <f>T850-HLOOKUP(V850,Minimas!$C$3:$CD$12,7,FALSE)</f>
        <v>#N/A</v>
      </c>
      <c r="AH850" s="103" t="e">
        <f>T850-HLOOKUP(V850,Minimas!$C$3:$CD$12,8,FALSE)</f>
        <v>#N/A</v>
      </c>
      <c r="AI850" s="103" t="e">
        <f>T850-HLOOKUP(V850,Minimas!$C$3:$CD$12,9,FALSE)</f>
        <v>#N/A</v>
      </c>
      <c r="AJ850" s="103" t="e">
        <f>T850-HLOOKUP(V850,Minimas!$C$3:$CD$12,10,FALSE)</f>
        <v>#N/A</v>
      </c>
      <c r="AK850" s="104" t="str">
        <f t="shared" si="110"/>
        <v xml:space="preserve"> </v>
      </c>
      <c r="AL850" s="105"/>
      <c r="AM850" s="105" t="str">
        <f t="shared" si="111"/>
        <v xml:space="preserve"> </v>
      </c>
      <c r="AN850" s="105" t="str">
        <f t="shared" si="112"/>
        <v xml:space="preserve"> </v>
      </c>
    </row>
    <row r="851" spans="28:40" x14ac:dyDescent="0.2">
      <c r="AB851" s="103" t="e">
        <f>T851-HLOOKUP(V851,Minimas!$C$3:$CD$12,2,FALSE)</f>
        <v>#N/A</v>
      </c>
      <c r="AC851" s="103" t="e">
        <f>T851-HLOOKUP(V851,Minimas!$C$3:$CD$12,3,FALSE)</f>
        <v>#N/A</v>
      </c>
      <c r="AD851" s="103" t="e">
        <f>T851-HLOOKUP(V851,Minimas!$C$3:$CD$12,4,FALSE)</f>
        <v>#N/A</v>
      </c>
      <c r="AE851" s="103" t="e">
        <f>T851-HLOOKUP(V851,Minimas!$C$3:$CD$12,5,FALSE)</f>
        <v>#N/A</v>
      </c>
      <c r="AF851" s="103" t="e">
        <f>T851-HLOOKUP(V851,Minimas!$C$3:$CD$12,6,FALSE)</f>
        <v>#N/A</v>
      </c>
      <c r="AG851" s="103" t="e">
        <f>T851-HLOOKUP(V851,Minimas!$C$3:$CD$12,7,FALSE)</f>
        <v>#N/A</v>
      </c>
      <c r="AH851" s="103" t="e">
        <f>T851-HLOOKUP(V851,Minimas!$C$3:$CD$12,8,FALSE)</f>
        <v>#N/A</v>
      </c>
      <c r="AI851" s="103" t="e">
        <f>T851-HLOOKUP(V851,Minimas!$C$3:$CD$12,9,FALSE)</f>
        <v>#N/A</v>
      </c>
      <c r="AJ851" s="103" t="e">
        <f>T851-HLOOKUP(V851,Minimas!$C$3:$CD$12,10,FALSE)</f>
        <v>#N/A</v>
      </c>
      <c r="AK851" s="104" t="str">
        <f t="shared" si="110"/>
        <v xml:space="preserve"> </v>
      </c>
      <c r="AL851" s="105"/>
      <c r="AM851" s="105" t="str">
        <f t="shared" si="111"/>
        <v xml:space="preserve"> </v>
      </c>
      <c r="AN851" s="105" t="str">
        <f t="shared" si="112"/>
        <v xml:space="preserve"> </v>
      </c>
    </row>
    <row r="852" spans="28:40" x14ac:dyDescent="0.2">
      <c r="AB852" s="103" t="e">
        <f>T852-HLOOKUP(V852,Minimas!$C$3:$CD$12,2,FALSE)</f>
        <v>#N/A</v>
      </c>
      <c r="AC852" s="103" t="e">
        <f>T852-HLOOKUP(V852,Minimas!$C$3:$CD$12,3,FALSE)</f>
        <v>#N/A</v>
      </c>
      <c r="AD852" s="103" t="e">
        <f>T852-HLOOKUP(V852,Minimas!$C$3:$CD$12,4,FALSE)</f>
        <v>#N/A</v>
      </c>
      <c r="AE852" s="103" t="e">
        <f>T852-HLOOKUP(V852,Minimas!$C$3:$CD$12,5,FALSE)</f>
        <v>#N/A</v>
      </c>
      <c r="AF852" s="103" t="e">
        <f>T852-HLOOKUP(V852,Minimas!$C$3:$CD$12,6,FALSE)</f>
        <v>#N/A</v>
      </c>
      <c r="AG852" s="103" t="e">
        <f>T852-HLOOKUP(V852,Minimas!$C$3:$CD$12,7,FALSE)</f>
        <v>#N/A</v>
      </c>
      <c r="AH852" s="103" t="e">
        <f>T852-HLOOKUP(V852,Minimas!$C$3:$CD$12,8,FALSE)</f>
        <v>#N/A</v>
      </c>
      <c r="AI852" s="103" t="e">
        <f>T852-HLOOKUP(V852,Minimas!$C$3:$CD$12,9,FALSE)</f>
        <v>#N/A</v>
      </c>
      <c r="AJ852" s="103" t="e">
        <f>T852-HLOOKUP(V852,Minimas!$C$3:$CD$12,10,FALSE)</f>
        <v>#N/A</v>
      </c>
      <c r="AK852" s="104" t="str">
        <f t="shared" si="110"/>
        <v xml:space="preserve"> </v>
      </c>
      <c r="AL852" s="105"/>
      <c r="AM852" s="105" t="str">
        <f t="shared" si="111"/>
        <v xml:space="preserve"> </v>
      </c>
      <c r="AN852" s="105" t="str">
        <f t="shared" si="112"/>
        <v xml:space="preserve"> </v>
      </c>
    </row>
    <row r="853" spans="28:40" x14ac:dyDescent="0.2">
      <c r="AB853" s="103" t="e">
        <f>T853-HLOOKUP(V853,Minimas!$C$3:$CD$12,2,FALSE)</f>
        <v>#N/A</v>
      </c>
      <c r="AC853" s="103" t="e">
        <f>T853-HLOOKUP(V853,Minimas!$C$3:$CD$12,3,FALSE)</f>
        <v>#N/A</v>
      </c>
      <c r="AD853" s="103" t="e">
        <f>T853-HLOOKUP(V853,Minimas!$C$3:$CD$12,4,FALSE)</f>
        <v>#N/A</v>
      </c>
      <c r="AE853" s="103" t="e">
        <f>T853-HLOOKUP(V853,Minimas!$C$3:$CD$12,5,FALSE)</f>
        <v>#N/A</v>
      </c>
      <c r="AF853" s="103" t="e">
        <f>T853-HLOOKUP(V853,Minimas!$C$3:$CD$12,6,FALSE)</f>
        <v>#N/A</v>
      </c>
      <c r="AG853" s="103" t="e">
        <f>T853-HLOOKUP(V853,Minimas!$C$3:$CD$12,7,FALSE)</f>
        <v>#N/A</v>
      </c>
      <c r="AH853" s="103" t="e">
        <f>T853-HLOOKUP(V853,Minimas!$C$3:$CD$12,8,FALSE)</f>
        <v>#N/A</v>
      </c>
      <c r="AI853" s="103" t="e">
        <f>T853-HLOOKUP(V853,Minimas!$C$3:$CD$12,9,FALSE)</f>
        <v>#N/A</v>
      </c>
      <c r="AJ853" s="103" t="e">
        <f>T853-HLOOKUP(V853,Minimas!$C$3:$CD$12,10,FALSE)</f>
        <v>#N/A</v>
      </c>
      <c r="AK853" s="104" t="str">
        <f t="shared" si="110"/>
        <v xml:space="preserve"> </v>
      </c>
      <c r="AL853" s="105"/>
      <c r="AM853" s="105" t="str">
        <f t="shared" si="111"/>
        <v xml:space="preserve"> </v>
      </c>
      <c r="AN853" s="105" t="str">
        <f t="shared" si="112"/>
        <v xml:space="preserve"> </v>
      </c>
    </row>
    <row r="854" spans="28:40" x14ac:dyDescent="0.2">
      <c r="AB854" s="103" t="e">
        <f>T854-HLOOKUP(V854,Minimas!$C$3:$CD$12,2,FALSE)</f>
        <v>#N/A</v>
      </c>
      <c r="AC854" s="103" t="e">
        <f>T854-HLOOKUP(V854,Minimas!$C$3:$CD$12,3,FALSE)</f>
        <v>#N/A</v>
      </c>
      <c r="AD854" s="103" t="e">
        <f>T854-HLOOKUP(V854,Minimas!$C$3:$CD$12,4,FALSE)</f>
        <v>#N/A</v>
      </c>
      <c r="AE854" s="103" t="e">
        <f>T854-HLOOKUP(V854,Minimas!$C$3:$CD$12,5,FALSE)</f>
        <v>#N/A</v>
      </c>
      <c r="AF854" s="103" t="e">
        <f>T854-HLOOKUP(V854,Minimas!$C$3:$CD$12,6,FALSE)</f>
        <v>#N/A</v>
      </c>
      <c r="AG854" s="103" t="e">
        <f>T854-HLOOKUP(V854,Minimas!$C$3:$CD$12,7,FALSE)</f>
        <v>#N/A</v>
      </c>
      <c r="AH854" s="103" t="e">
        <f>T854-HLOOKUP(V854,Minimas!$C$3:$CD$12,8,FALSE)</f>
        <v>#N/A</v>
      </c>
      <c r="AI854" s="103" t="e">
        <f>T854-HLOOKUP(V854,Minimas!$C$3:$CD$12,9,FALSE)</f>
        <v>#N/A</v>
      </c>
      <c r="AJ854" s="103" t="e">
        <f>T854-HLOOKUP(V854,Minimas!$C$3:$CD$12,10,FALSE)</f>
        <v>#N/A</v>
      </c>
      <c r="AK854" s="104" t="str">
        <f t="shared" si="110"/>
        <v xml:space="preserve"> </v>
      </c>
      <c r="AL854" s="105"/>
      <c r="AM854" s="105" t="str">
        <f t="shared" si="111"/>
        <v xml:space="preserve"> </v>
      </c>
      <c r="AN854" s="105" t="str">
        <f t="shared" si="112"/>
        <v xml:space="preserve"> </v>
      </c>
    </row>
    <row r="855" spans="28:40" x14ac:dyDescent="0.2">
      <c r="AB855" s="103" t="e">
        <f>T855-HLOOKUP(V855,Minimas!$C$3:$CD$12,2,FALSE)</f>
        <v>#N/A</v>
      </c>
      <c r="AC855" s="103" t="e">
        <f>T855-HLOOKUP(V855,Minimas!$C$3:$CD$12,3,FALSE)</f>
        <v>#N/A</v>
      </c>
      <c r="AD855" s="103" t="e">
        <f>T855-HLOOKUP(V855,Minimas!$C$3:$CD$12,4,FALSE)</f>
        <v>#N/A</v>
      </c>
      <c r="AE855" s="103" t="e">
        <f>T855-HLOOKUP(V855,Minimas!$C$3:$CD$12,5,FALSE)</f>
        <v>#N/A</v>
      </c>
      <c r="AF855" s="103" t="e">
        <f>T855-HLOOKUP(V855,Minimas!$C$3:$CD$12,6,FALSE)</f>
        <v>#N/A</v>
      </c>
      <c r="AG855" s="103" t="e">
        <f>T855-HLOOKUP(V855,Minimas!$C$3:$CD$12,7,FALSE)</f>
        <v>#N/A</v>
      </c>
      <c r="AH855" s="103" t="e">
        <f>T855-HLOOKUP(V855,Minimas!$C$3:$CD$12,8,FALSE)</f>
        <v>#N/A</v>
      </c>
      <c r="AI855" s="103" t="e">
        <f>T855-HLOOKUP(V855,Minimas!$C$3:$CD$12,9,FALSE)</f>
        <v>#N/A</v>
      </c>
      <c r="AJ855" s="103" t="e">
        <f>T855-HLOOKUP(V855,Minimas!$C$3:$CD$12,10,FALSE)</f>
        <v>#N/A</v>
      </c>
      <c r="AK855" s="104" t="str">
        <f t="shared" si="110"/>
        <v xml:space="preserve"> </v>
      </c>
      <c r="AL855" s="105"/>
      <c r="AM855" s="105" t="str">
        <f t="shared" si="111"/>
        <v xml:space="preserve"> </v>
      </c>
      <c r="AN855" s="105" t="str">
        <f t="shared" si="112"/>
        <v xml:space="preserve"> </v>
      </c>
    </row>
    <row r="856" spans="28:40" x14ac:dyDescent="0.2">
      <c r="AB856" s="103" t="e">
        <f>T856-HLOOKUP(V856,Minimas!$C$3:$CD$12,2,FALSE)</f>
        <v>#N/A</v>
      </c>
      <c r="AC856" s="103" t="e">
        <f>T856-HLOOKUP(V856,Minimas!$C$3:$CD$12,3,FALSE)</f>
        <v>#N/A</v>
      </c>
      <c r="AD856" s="103" t="e">
        <f>T856-HLOOKUP(V856,Minimas!$C$3:$CD$12,4,FALSE)</f>
        <v>#N/A</v>
      </c>
      <c r="AE856" s="103" t="e">
        <f>T856-HLOOKUP(V856,Minimas!$C$3:$CD$12,5,FALSE)</f>
        <v>#N/A</v>
      </c>
      <c r="AF856" s="103" t="e">
        <f>T856-HLOOKUP(V856,Minimas!$C$3:$CD$12,6,FALSE)</f>
        <v>#N/A</v>
      </c>
      <c r="AG856" s="103" t="e">
        <f>T856-HLOOKUP(V856,Minimas!$C$3:$CD$12,7,FALSE)</f>
        <v>#N/A</v>
      </c>
      <c r="AH856" s="103" t="e">
        <f>T856-HLOOKUP(V856,Minimas!$C$3:$CD$12,8,FALSE)</f>
        <v>#N/A</v>
      </c>
      <c r="AI856" s="103" t="e">
        <f>T856-HLOOKUP(V856,Minimas!$C$3:$CD$12,9,FALSE)</f>
        <v>#N/A</v>
      </c>
      <c r="AJ856" s="103" t="e">
        <f>T856-HLOOKUP(V856,Minimas!$C$3:$CD$12,10,FALSE)</f>
        <v>#N/A</v>
      </c>
      <c r="AK856" s="104" t="str">
        <f t="shared" si="110"/>
        <v xml:space="preserve"> </v>
      </c>
      <c r="AL856" s="105"/>
      <c r="AM856" s="105" t="str">
        <f t="shared" si="111"/>
        <v xml:space="preserve"> </v>
      </c>
      <c r="AN856" s="105" t="str">
        <f t="shared" si="112"/>
        <v xml:space="preserve"> </v>
      </c>
    </row>
    <row r="857" spans="28:40" x14ac:dyDescent="0.2">
      <c r="AB857" s="103" t="e">
        <f>T857-HLOOKUP(V857,Minimas!$C$3:$CD$12,2,FALSE)</f>
        <v>#N/A</v>
      </c>
      <c r="AC857" s="103" t="e">
        <f>T857-HLOOKUP(V857,Minimas!$C$3:$CD$12,3,FALSE)</f>
        <v>#N/A</v>
      </c>
      <c r="AD857" s="103" t="e">
        <f>T857-HLOOKUP(V857,Minimas!$C$3:$CD$12,4,FALSE)</f>
        <v>#N/A</v>
      </c>
      <c r="AE857" s="103" t="e">
        <f>T857-HLOOKUP(V857,Minimas!$C$3:$CD$12,5,FALSE)</f>
        <v>#N/A</v>
      </c>
      <c r="AF857" s="103" t="e">
        <f>T857-HLOOKUP(V857,Minimas!$C$3:$CD$12,6,FALSE)</f>
        <v>#N/A</v>
      </c>
      <c r="AG857" s="103" t="e">
        <f>T857-HLOOKUP(V857,Minimas!$C$3:$CD$12,7,FALSE)</f>
        <v>#N/A</v>
      </c>
      <c r="AH857" s="103" t="e">
        <f>T857-HLOOKUP(V857,Minimas!$C$3:$CD$12,8,FALSE)</f>
        <v>#N/A</v>
      </c>
      <c r="AI857" s="103" t="e">
        <f>T857-HLOOKUP(V857,Minimas!$C$3:$CD$12,9,FALSE)</f>
        <v>#N/A</v>
      </c>
      <c r="AJ857" s="103" t="e">
        <f>T857-HLOOKUP(V857,Minimas!$C$3:$CD$12,10,FALSE)</f>
        <v>#N/A</v>
      </c>
      <c r="AK857" s="104" t="str">
        <f t="shared" si="110"/>
        <v xml:space="preserve"> </v>
      </c>
      <c r="AL857" s="105"/>
      <c r="AM857" s="105" t="str">
        <f t="shared" si="111"/>
        <v xml:space="preserve"> </v>
      </c>
      <c r="AN857" s="105" t="str">
        <f t="shared" si="112"/>
        <v xml:space="preserve"> </v>
      </c>
    </row>
    <row r="858" spans="28:40" x14ac:dyDescent="0.2">
      <c r="AB858" s="103" t="e">
        <f>T858-HLOOKUP(V858,Minimas!$C$3:$CD$12,2,FALSE)</f>
        <v>#N/A</v>
      </c>
      <c r="AC858" s="103" t="e">
        <f>T858-HLOOKUP(V858,Minimas!$C$3:$CD$12,3,FALSE)</f>
        <v>#N/A</v>
      </c>
      <c r="AD858" s="103" t="e">
        <f>T858-HLOOKUP(V858,Minimas!$C$3:$CD$12,4,FALSE)</f>
        <v>#N/A</v>
      </c>
      <c r="AE858" s="103" t="e">
        <f>T858-HLOOKUP(V858,Minimas!$C$3:$CD$12,5,FALSE)</f>
        <v>#N/A</v>
      </c>
      <c r="AF858" s="103" t="e">
        <f>T858-HLOOKUP(V858,Minimas!$C$3:$CD$12,6,FALSE)</f>
        <v>#N/A</v>
      </c>
      <c r="AG858" s="103" t="e">
        <f>T858-HLOOKUP(V858,Minimas!$C$3:$CD$12,7,FALSE)</f>
        <v>#N/A</v>
      </c>
      <c r="AH858" s="103" t="e">
        <f>T858-HLOOKUP(V858,Minimas!$C$3:$CD$12,8,FALSE)</f>
        <v>#N/A</v>
      </c>
      <c r="AI858" s="103" t="e">
        <f>T858-HLOOKUP(V858,Minimas!$C$3:$CD$12,9,FALSE)</f>
        <v>#N/A</v>
      </c>
      <c r="AJ858" s="103" t="e">
        <f>T858-HLOOKUP(V858,Minimas!$C$3:$CD$12,10,FALSE)</f>
        <v>#N/A</v>
      </c>
      <c r="AK858" s="104" t="str">
        <f t="shared" si="110"/>
        <v xml:space="preserve"> </v>
      </c>
      <c r="AL858" s="105"/>
      <c r="AM858" s="105" t="str">
        <f t="shared" si="111"/>
        <v xml:space="preserve"> </v>
      </c>
      <c r="AN858" s="105" t="str">
        <f t="shared" si="112"/>
        <v xml:space="preserve"> </v>
      </c>
    </row>
    <row r="859" spans="28:40" x14ac:dyDescent="0.2">
      <c r="AB859" s="103" t="e">
        <f>T859-HLOOKUP(V859,Minimas!$C$3:$CD$12,2,FALSE)</f>
        <v>#N/A</v>
      </c>
      <c r="AC859" s="103" t="e">
        <f>T859-HLOOKUP(V859,Minimas!$C$3:$CD$12,3,FALSE)</f>
        <v>#N/A</v>
      </c>
      <c r="AD859" s="103" t="e">
        <f>T859-HLOOKUP(V859,Minimas!$C$3:$CD$12,4,FALSE)</f>
        <v>#N/A</v>
      </c>
      <c r="AE859" s="103" t="e">
        <f>T859-HLOOKUP(V859,Minimas!$C$3:$CD$12,5,FALSE)</f>
        <v>#N/A</v>
      </c>
      <c r="AF859" s="103" t="e">
        <f>T859-HLOOKUP(V859,Minimas!$C$3:$CD$12,6,FALSE)</f>
        <v>#N/A</v>
      </c>
      <c r="AG859" s="103" t="e">
        <f>T859-HLOOKUP(V859,Minimas!$C$3:$CD$12,7,FALSE)</f>
        <v>#N/A</v>
      </c>
      <c r="AH859" s="103" t="e">
        <f>T859-HLOOKUP(V859,Minimas!$C$3:$CD$12,8,FALSE)</f>
        <v>#N/A</v>
      </c>
      <c r="AI859" s="103" t="e">
        <f>T859-HLOOKUP(V859,Minimas!$C$3:$CD$12,9,FALSE)</f>
        <v>#N/A</v>
      </c>
      <c r="AJ859" s="103" t="e">
        <f>T859-HLOOKUP(V859,Minimas!$C$3:$CD$12,10,FALSE)</f>
        <v>#N/A</v>
      </c>
      <c r="AK859" s="104" t="str">
        <f t="shared" si="110"/>
        <v xml:space="preserve"> </v>
      </c>
      <c r="AL859" s="105"/>
      <c r="AM859" s="105" t="str">
        <f t="shared" si="111"/>
        <v xml:space="preserve"> </v>
      </c>
      <c r="AN859" s="105" t="str">
        <f t="shared" si="112"/>
        <v xml:space="preserve"> </v>
      </c>
    </row>
    <row r="860" spans="28:40" x14ac:dyDescent="0.2">
      <c r="AB860" s="103" t="e">
        <f>T860-HLOOKUP(V860,Minimas!$C$3:$CD$12,2,FALSE)</f>
        <v>#N/A</v>
      </c>
      <c r="AC860" s="103" t="e">
        <f>T860-HLOOKUP(V860,Minimas!$C$3:$CD$12,3,FALSE)</f>
        <v>#N/A</v>
      </c>
      <c r="AD860" s="103" t="e">
        <f>T860-HLOOKUP(V860,Minimas!$C$3:$CD$12,4,FALSE)</f>
        <v>#N/A</v>
      </c>
      <c r="AE860" s="103" t="e">
        <f>T860-HLOOKUP(V860,Minimas!$C$3:$CD$12,5,FALSE)</f>
        <v>#N/A</v>
      </c>
      <c r="AF860" s="103" t="e">
        <f>T860-HLOOKUP(V860,Minimas!$C$3:$CD$12,6,FALSE)</f>
        <v>#N/A</v>
      </c>
      <c r="AG860" s="103" t="e">
        <f>T860-HLOOKUP(V860,Minimas!$C$3:$CD$12,7,FALSE)</f>
        <v>#N/A</v>
      </c>
      <c r="AH860" s="103" t="e">
        <f>T860-HLOOKUP(V860,Minimas!$C$3:$CD$12,8,FALSE)</f>
        <v>#N/A</v>
      </c>
      <c r="AI860" s="103" t="e">
        <f>T860-HLOOKUP(V860,Minimas!$C$3:$CD$12,9,FALSE)</f>
        <v>#N/A</v>
      </c>
      <c r="AJ860" s="103" t="e">
        <f>T860-HLOOKUP(V860,Minimas!$C$3:$CD$12,10,FALSE)</f>
        <v>#N/A</v>
      </c>
      <c r="AK860" s="104" t="str">
        <f t="shared" si="110"/>
        <v xml:space="preserve"> </v>
      </c>
      <c r="AL860" s="105"/>
      <c r="AM860" s="105" t="str">
        <f t="shared" si="111"/>
        <v xml:space="preserve"> </v>
      </c>
      <c r="AN860" s="105" t="str">
        <f t="shared" si="112"/>
        <v xml:space="preserve"> </v>
      </c>
    </row>
    <row r="861" spans="28:40" x14ac:dyDescent="0.2">
      <c r="AB861" s="103" t="e">
        <f>T861-HLOOKUP(V861,Minimas!$C$3:$CD$12,2,FALSE)</f>
        <v>#N/A</v>
      </c>
      <c r="AC861" s="103" t="e">
        <f>T861-HLOOKUP(V861,Minimas!$C$3:$CD$12,3,FALSE)</f>
        <v>#N/A</v>
      </c>
      <c r="AD861" s="103" t="e">
        <f>T861-HLOOKUP(V861,Minimas!$C$3:$CD$12,4,FALSE)</f>
        <v>#N/A</v>
      </c>
      <c r="AE861" s="103" t="e">
        <f>T861-HLOOKUP(V861,Minimas!$C$3:$CD$12,5,FALSE)</f>
        <v>#N/A</v>
      </c>
      <c r="AF861" s="103" t="e">
        <f>T861-HLOOKUP(V861,Minimas!$C$3:$CD$12,6,FALSE)</f>
        <v>#N/A</v>
      </c>
      <c r="AG861" s="103" t="e">
        <f>T861-HLOOKUP(V861,Minimas!$C$3:$CD$12,7,FALSE)</f>
        <v>#N/A</v>
      </c>
      <c r="AH861" s="103" t="e">
        <f>T861-HLOOKUP(V861,Minimas!$C$3:$CD$12,8,FALSE)</f>
        <v>#N/A</v>
      </c>
      <c r="AI861" s="103" t="e">
        <f>T861-HLOOKUP(V861,Minimas!$C$3:$CD$12,9,FALSE)</f>
        <v>#N/A</v>
      </c>
      <c r="AJ861" s="103" t="e">
        <f>T861-HLOOKUP(V861,Minimas!$C$3:$CD$12,10,FALSE)</f>
        <v>#N/A</v>
      </c>
      <c r="AK861" s="104" t="str">
        <f t="shared" si="110"/>
        <v xml:space="preserve"> </v>
      </c>
      <c r="AL861" s="105"/>
      <c r="AM861" s="105" t="str">
        <f t="shared" si="111"/>
        <v xml:space="preserve"> </v>
      </c>
      <c r="AN861" s="105" t="str">
        <f t="shared" si="112"/>
        <v xml:space="preserve"> </v>
      </c>
    </row>
    <row r="862" spans="28:40" x14ac:dyDescent="0.2">
      <c r="AB862" s="103" t="e">
        <f>T862-HLOOKUP(V862,Minimas!$C$3:$CD$12,2,FALSE)</f>
        <v>#N/A</v>
      </c>
      <c r="AC862" s="103" t="e">
        <f>T862-HLOOKUP(V862,Minimas!$C$3:$CD$12,3,FALSE)</f>
        <v>#N/A</v>
      </c>
      <c r="AD862" s="103" t="e">
        <f>T862-HLOOKUP(V862,Minimas!$C$3:$CD$12,4,FALSE)</f>
        <v>#N/A</v>
      </c>
      <c r="AE862" s="103" t="e">
        <f>T862-HLOOKUP(V862,Minimas!$C$3:$CD$12,5,FALSE)</f>
        <v>#N/A</v>
      </c>
      <c r="AF862" s="103" t="e">
        <f>T862-HLOOKUP(V862,Minimas!$C$3:$CD$12,6,FALSE)</f>
        <v>#N/A</v>
      </c>
      <c r="AG862" s="103" t="e">
        <f>T862-HLOOKUP(V862,Minimas!$C$3:$CD$12,7,FALSE)</f>
        <v>#N/A</v>
      </c>
      <c r="AH862" s="103" t="e">
        <f>T862-HLOOKUP(V862,Minimas!$C$3:$CD$12,8,FALSE)</f>
        <v>#N/A</v>
      </c>
      <c r="AI862" s="103" t="e">
        <f>T862-HLOOKUP(V862,Minimas!$C$3:$CD$12,9,FALSE)</f>
        <v>#N/A</v>
      </c>
      <c r="AJ862" s="103" t="e">
        <f>T862-HLOOKUP(V862,Minimas!$C$3:$CD$12,10,FALSE)</f>
        <v>#N/A</v>
      </c>
      <c r="AK862" s="104" t="str">
        <f t="shared" si="110"/>
        <v xml:space="preserve"> </v>
      </c>
      <c r="AL862" s="105"/>
      <c r="AM862" s="105" t="str">
        <f t="shared" si="111"/>
        <v xml:space="preserve"> </v>
      </c>
      <c r="AN862" s="105" t="str">
        <f t="shared" si="112"/>
        <v xml:space="preserve"> </v>
      </c>
    </row>
    <row r="863" spans="28:40" x14ac:dyDescent="0.2">
      <c r="AB863" s="103" t="e">
        <f>T863-HLOOKUP(V863,Minimas!$C$3:$CD$12,2,FALSE)</f>
        <v>#N/A</v>
      </c>
      <c r="AC863" s="103" t="e">
        <f>T863-HLOOKUP(V863,Minimas!$C$3:$CD$12,3,FALSE)</f>
        <v>#N/A</v>
      </c>
      <c r="AD863" s="103" t="e">
        <f>T863-HLOOKUP(V863,Minimas!$C$3:$CD$12,4,FALSE)</f>
        <v>#N/A</v>
      </c>
      <c r="AE863" s="103" t="e">
        <f>T863-HLOOKUP(V863,Minimas!$C$3:$CD$12,5,FALSE)</f>
        <v>#N/A</v>
      </c>
      <c r="AF863" s="103" t="e">
        <f>T863-HLOOKUP(V863,Minimas!$C$3:$CD$12,6,FALSE)</f>
        <v>#N/A</v>
      </c>
      <c r="AG863" s="103" t="e">
        <f>T863-HLOOKUP(V863,Minimas!$C$3:$CD$12,7,FALSE)</f>
        <v>#N/A</v>
      </c>
      <c r="AH863" s="103" t="e">
        <f>T863-HLOOKUP(V863,Minimas!$C$3:$CD$12,8,FALSE)</f>
        <v>#N/A</v>
      </c>
      <c r="AI863" s="103" t="e">
        <f>T863-HLOOKUP(V863,Minimas!$C$3:$CD$12,9,FALSE)</f>
        <v>#N/A</v>
      </c>
      <c r="AJ863" s="103" t="e">
        <f>T863-HLOOKUP(V863,Minimas!$C$3:$CD$12,10,FALSE)</f>
        <v>#N/A</v>
      </c>
      <c r="AK863" s="104" t="str">
        <f t="shared" si="110"/>
        <v xml:space="preserve"> </v>
      </c>
      <c r="AL863" s="105"/>
      <c r="AM863" s="105" t="str">
        <f t="shared" si="111"/>
        <v xml:space="preserve"> </v>
      </c>
      <c r="AN863" s="105" t="str">
        <f t="shared" si="112"/>
        <v xml:space="preserve"> </v>
      </c>
    </row>
    <row r="864" spans="28:40" x14ac:dyDescent="0.2">
      <c r="AB864" s="103" t="e">
        <f>T864-HLOOKUP(V864,Minimas!$C$3:$CD$12,2,FALSE)</f>
        <v>#N/A</v>
      </c>
      <c r="AC864" s="103" t="e">
        <f>T864-HLOOKUP(V864,Minimas!$C$3:$CD$12,3,FALSE)</f>
        <v>#N/A</v>
      </c>
      <c r="AD864" s="103" t="e">
        <f>T864-HLOOKUP(V864,Minimas!$C$3:$CD$12,4,FALSE)</f>
        <v>#N/A</v>
      </c>
      <c r="AE864" s="103" t="e">
        <f>T864-HLOOKUP(V864,Minimas!$C$3:$CD$12,5,FALSE)</f>
        <v>#N/A</v>
      </c>
      <c r="AF864" s="103" t="e">
        <f>T864-HLOOKUP(V864,Minimas!$C$3:$CD$12,6,FALSE)</f>
        <v>#N/A</v>
      </c>
      <c r="AG864" s="103" t="e">
        <f>T864-HLOOKUP(V864,Minimas!$C$3:$CD$12,7,FALSE)</f>
        <v>#N/A</v>
      </c>
      <c r="AH864" s="103" t="e">
        <f>T864-HLOOKUP(V864,Minimas!$C$3:$CD$12,8,FALSE)</f>
        <v>#N/A</v>
      </c>
      <c r="AI864" s="103" t="e">
        <f>T864-HLOOKUP(V864,Minimas!$C$3:$CD$12,9,FALSE)</f>
        <v>#N/A</v>
      </c>
      <c r="AJ864" s="103" t="e">
        <f>T864-HLOOKUP(V864,Minimas!$C$3:$CD$12,10,FALSE)</f>
        <v>#N/A</v>
      </c>
      <c r="AK864" s="104" t="str">
        <f t="shared" si="110"/>
        <v xml:space="preserve"> </v>
      </c>
      <c r="AL864" s="105"/>
      <c r="AM864" s="105" t="str">
        <f t="shared" si="111"/>
        <v xml:space="preserve"> </v>
      </c>
      <c r="AN864" s="105" t="str">
        <f t="shared" si="112"/>
        <v xml:space="preserve"> </v>
      </c>
    </row>
    <row r="865" spans="28:40" x14ac:dyDescent="0.2">
      <c r="AB865" s="103" t="e">
        <f>T865-HLOOKUP(V865,Minimas!$C$3:$CD$12,2,FALSE)</f>
        <v>#N/A</v>
      </c>
      <c r="AC865" s="103" t="e">
        <f>T865-HLOOKUP(V865,Minimas!$C$3:$CD$12,3,FALSE)</f>
        <v>#N/A</v>
      </c>
      <c r="AD865" s="103" t="e">
        <f>T865-HLOOKUP(V865,Minimas!$C$3:$CD$12,4,FALSE)</f>
        <v>#N/A</v>
      </c>
      <c r="AE865" s="103" t="e">
        <f>T865-HLOOKUP(V865,Minimas!$C$3:$CD$12,5,FALSE)</f>
        <v>#N/A</v>
      </c>
      <c r="AF865" s="103" t="e">
        <f>T865-HLOOKUP(V865,Minimas!$C$3:$CD$12,6,FALSE)</f>
        <v>#N/A</v>
      </c>
      <c r="AG865" s="103" t="e">
        <f>T865-HLOOKUP(V865,Minimas!$C$3:$CD$12,7,FALSE)</f>
        <v>#N/A</v>
      </c>
      <c r="AH865" s="103" t="e">
        <f>T865-HLOOKUP(V865,Minimas!$C$3:$CD$12,8,FALSE)</f>
        <v>#N/A</v>
      </c>
      <c r="AI865" s="103" t="e">
        <f>T865-HLOOKUP(V865,Minimas!$C$3:$CD$12,9,FALSE)</f>
        <v>#N/A</v>
      </c>
      <c r="AJ865" s="103" t="e">
        <f>T865-HLOOKUP(V865,Minimas!$C$3:$CD$12,10,FALSE)</f>
        <v>#N/A</v>
      </c>
      <c r="AK865" s="104" t="str">
        <f t="shared" si="110"/>
        <v xml:space="preserve"> </v>
      </c>
      <c r="AL865" s="105"/>
      <c r="AM865" s="105" t="str">
        <f t="shared" si="111"/>
        <v xml:space="preserve"> </v>
      </c>
      <c r="AN865" s="105" t="str">
        <f t="shared" si="112"/>
        <v xml:space="preserve"> </v>
      </c>
    </row>
    <row r="866" spans="28:40" x14ac:dyDescent="0.2">
      <c r="AB866" s="103" t="e">
        <f>T866-HLOOKUP(V866,Minimas!$C$3:$CD$12,2,FALSE)</f>
        <v>#N/A</v>
      </c>
      <c r="AC866" s="103" t="e">
        <f>T866-HLOOKUP(V866,Minimas!$C$3:$CD$12,3,FALSE)</f>
        <v>#N/A</v>
      </c>
      <c r="AD866" s="103" t="e">
        <f>T866-HLOOKUP(V866,Minimas!$C$3:$CD$12,4,FALSE)</f>
        <v>#N/A</v>
      </c>
      <c r="AE866" s="103" t="e">
        <f>T866-HLOOKUP(V866,Minimas!$C$3:$CD$12,5,FALSE)</f>
        <v>#N/A</v>
      </c>
      <c r="AF866" s="103" t="e">
        <f>T866-HLOOKUP(V866,Minimas!$C$3:$CD$12,6,FALSE)</f>
        <v>#N/A</v>
      </c>
      <c r="AG866" s="103" t="e">
        <f>T866-HLOOKUP(V866,Minimas!$C$3:$CD$12,7,FALSE)</f>
        <v>#N/A</v>
      </c>
      <c r="AH866" s="103" t="e">
        <f>T866-HLOOKUP(V866,Minimas!$C$3:$CD$12,8,FALSE)</f>
        <v>#N/A</v>
      </c>
      <c r="AI866" s="103" t="e">
        <f>T866-HLOOKUP(V866,Minimas!$C$3:$CD$12,9,FALSE)</f>
        <v>#N/A</v>
      </c>
      <c r="AJ866" s="103" t="e">
        <f>T866-HLOOKUP(V866,Minimas!$C$3:$CD$12,10,FALSE)</f>
        <v>#N/A</v>
      </c>
      <c r="AK866" s="104" t="str">
        <f t="shared" si="110"/>
        <v xml:space="preserve"> </v>
      </c>
      <c r="AL866" s="105"/>
      <c r="AM866" s="105" t="str">
        <f t="shared" si="111"/>
        <v xml:space="preserve"> </v>
      </c>
      <c r="AN866" s="105" t="str">
        <f t="shared" si="112"/>
        <v xml:space="preserve"> </v>
      </c>
    </row>
    <row r="867" spans="28:40" x14ac:dyDescent="0.2">
      <c r="AB867" s="103" t="e">
        <f>T867-HLOOKUP(V867,Minimas!$C$3:$CD$12,2,FALSE)</f>
        <v>#N/A</v>
      </c>
      <c r="AC867" s="103" t="e">
        <f>T867-HLOOKUP(V867,Minimas!$C$3:$CD$12,3,FALSE)</f>
        <v>#N/A</v>
      </c>
      <c r="AD867" s="103" t="e">
        <f>T867-HLOOKUP(V867,Minimas!$C$3:$CD$12,4,FALSE)</f>
        <v>#N/A</v>
      </c>
      <c r="AE867" s="103" t="e">
        <f>T867-HLOOKUP(V867,Minimas!$C$3:$CD$12,5,FALSE)</f>
        <v>#N/A</v>
      </c>
      <c r="AF867" s="103" t="e">
        <f>T867-HLOOKUP(V867,Minimas!$C$3:$CD$12,6,FALSE)</f>
        <v>#N/A</v>
      </c>
      <c r="AG867" s="103" t="e">
        <f>T867-HLOOKUP(V867,Minimas!$C$3:$CD$12,7,FALSE)</f>
        <v>#N/A</v>
      </c>
      <c r="AH867" s="103" t="e">
        <f>T867-HLOOKUP(V867,Minimas!$C$3:$CD$12,8,FALSE)</f>
        <v>#N/A</v>
      </c>
      <c r="AI867" s="103" t="e">
        <f>T867-HLOOKUP(V867,Minimas!$C$3:$CD$12,9,FALSE)</f>
        <v>#N/A</v>
      </c>
      <c r="AJ867" s="103" t="e">
        <f>T867-HLOOKUP(V867,Minimas!$C$3:$CD$12,10,FALSE)</f>
        <v>#N/A</v>
      </c>
      <c r="AK867" s="104" t="str">
        <f t="shared" si="110"/>
        <v xml:space="preserve"> </v>
      </c>
      <c r="AL867" s="105"/>
      <c r="AM867" s="105" t="str">
        <f t="shared" si="111"/>
        <v xml:space="preserve"> </v>
      </c>
      <c r="AN867" s="105" t="str">
        <f t="shared" si="112"/>
        <v xml:space="preserve"> </v>
      </c>
    </row>
    <row r="868" spans="28:40" x14ac:dyDescent="0.2">
      <c r="AB868" s="103" t="e">
        <f>T868-HLOOKUP(V868,Minimas!$C$3:$CD$12,2,FALSE)</f>
        <v>#N/A</v>
      </c>
      <c r="AC868" s="103" t="e">
        <f>T868-HLOOKUP(V868,Minimas!$C$3:$CD$12,3,FALSE)</f>
        <v>#N/A</v>
      </c>
      <c r="AD868" s="103" t="e">
        <f>T868-HLOOKUP(V868,Minimas!$C$3:$CD$12,4,FALSE)</f>
        <v>#N/A</v>
      </c>
      <c r="AE868" s="103" t="e">
        <f>T868-HLOOKUP(V868,Minimas!$C$3:$CD$12,5,FALSE)</f>
        <v>#N/A</v>
      </c>
      <c r="AF868" s="103" t="e">
        <f>T868-HLOOKUP(V868,Minimas!$C$3:$CD$12,6,FALSE)</f>
        <v>#N/A</v>
      </c>
      <c r="AG868" s="103" t="e">
        <f>T868-HLOOKUP(V868,Minimas!$C$3:$CD$12,7,FALSE)</f>
        <v>#N/A</v>
      </c>
      <c r="AH868" s="103" t="e">
        <f>T868-HLOOKUP(V868,Minimas!$C$3:$CD$12,8,FALSE)</f>
        <v>#N/A</v>
      </c>
      <c r="AI868" s="103" t="e">
        <f>T868-HLOOKUP(V868,Minimas!$C$3:$CD$12,9,FALSE)</f>
        <v>#N/A</v>
      </c>
      <c r="AJ868" s="103" t="e">
        <f>T868-HLOOKUP(V868,Minimas!$C$3:$CD$12,10,FALSE)</f>
        <v>#N/A</v>
      </c>
      <c r="AK868" s="104" t="str">
        <f t="shared" si="110"/>
        <v xml:space="preserve"> </v>
      </c>
      <c r="AL868" s="105"/>
      <c r="AM868" s="105" t="str">
        <f t="shared" si="111"/>
        <v xml:space="preserve"> </v>
      </c>
      <c r="AN868" s="105" t="str">
        <f t="shared" si="112"/>
        <v xml:space="preserve"> </v>
      </c>
    </row>
    <row r="869" spans="28:40" x14ac:dyDescent="0.2">
      <c r="AB869" s="103" t="e">
        <f>T869-HLOOKUP(V869,Minimas!$C$3:$CD$12,2,FALSE)</f>
        <v>#N/A</v>
      </c>
      <c r="AC869" s="103" t="e">
        <f>T869-HLOOKUP(V869,Minimas!$C$3:$CD$12,3,FALSE)</f>
        <v>#N/A</v>
      </c>
      <c r="AD869" s="103" t="e">
        <f>T869-HLOOKUP(V869,Minimas!$C$3:$CD$12,4,FALSE)</f>
        <v>#N/A</v>
      </c>
      <c r="AE869" s="103" t="e">
        <f>T869-HLOOKUP(V869,Minimas!$C$3:$CD$12,5,FALSE)</f>
        <v>#N/A</v>
      </c>
      <c r="AF869" s="103" t="e">
        <f>T869-HLOOKUP(V869,Minimas!$C$3:$CD$12,6,FALSE)</f>
        <v>#N/A</v>
      </c>
      <c r="AG869" s="103" t="e">
        <f>T869-HLOOKUP(V869,Minimas!$C$3:$CD$12,7,FALSE)</f>
        <v>#N/A</v>
      </c>
      <c r="AH869" s="103" t="e">
        <f>T869-HLOOKUP(V869,Minimas!$C$3:$CD$12,8,FALSE)</f>
        <v>#N/A</v>
      </c>
      <c r="AI869" s="103" t="e">
        <f>T869-HLOOKUP(V869,Minimas!$C$3:$CD$12,9,FALSE)</f>
        <v>#N/A</v>
      </c>
      <c r="AJ869" s="103" t="e">
        <f>T869-HLOOKUP(V869,Minimas!$C$3:$CD$12,10,FALSE)</f>
        <v>#N/A</v>
      </c>
      <c r="AK869" s="104" t="str">
        <f t="shared" si="110"/>
        <v xml:space="preserve"> </v>
      </c>
      <c r="AL869" s="105"/>
      <c r="AM869" s="105" t="str">
        <f t="shared" si="111"/>
        <v xml:space="preserve"> </v>
      </c>
      <c r="AN869" s="105" t="str">
        <f t="shared" si="112"/>
        <v xml:space="preserve"> </v>
      </c>
    </row>
    <row r="870" spans="28:40" x14ac:dyDescent="0.2">
      <c r="AB870" s="103" t="e">
        <f>T870-HLOOKUP(V870,Minimas!$C$3:$CD$12,2,FALSE)</f>
        <v>#N/A</v>
      </c>
      <c r="AC870" s="103" t="e">
        <f>T870-HLOOKUP(V870,Minimas!$C$3:$CD$12,3,FALSE)</f>
        <v>#N/A</v>
      </c>
      <c r="AD870" s="103" t="e">
        <f>T870-HLOOKUP(V870,Minimas!$C$3:$CD$12,4,FALSE)</f>
        <v>#N/A</v>
      </c>
      <c r="AE870" s="103" t="e">
        <f>T870-HLOOKUP(V870,Minimas!$C$3:$CD$12,5,FALSE)</f>
        <v>#N/A</v>
      </c>
      <c r="AF870" s="103" t="e">
        <f>T870-HLOOKUP(V870,Minimas!$C$3:$CD$12,6,FALSE)</f>
        <v>#N/A</v>
      </c>
      <c r="AG870" s="103" t="e">
        <f>T870-HLOOKUP(V870,Minimas!$C$3:$CD$12,7,FALSE)</f>
        <v>#N/A</v>
      </c>
      <c r="AH870" s="103" t="e">
        <f>T870-HLOOKUP(V870,Minimas!$C$3:$CD$12,8,FALSE)</f>
        <v>#N/A</v>
      </c>
      <c r="AI870" s="103" t="e">
        <f>T870-HLOOKUP(V870,Minimas!$C$3:$CD$12,9,FALSE)</f>
        <v>#N/A</v>
      </c>
      <c r="AJ870" s="103" t="e">
        <f>T870-HLOOKUP(V870,Minimas!$C$3:$CD$12,10,FALSE)</f>
        <v>#N/A</v>
      </c>
      <c r="AK870" s="104" t="str">
        <f t="shared" si="110"/>
        <v xml:space="preserve"> </v>
      </c>
      <c r="AL870" s="105"/>
      <c r="AM870" s="105" t="str">
        <f t="shared" si="111"/>
        <v xml:space="preserve"> </v>
      </c>
      <c r="AN870" s="105" t="str">
        <f t="shared" si="112"/>
        <v xml:space="preserve"> </v>
      </c>
    </row>
    <row r="871" spans="28:40" x14ac:dyDescent="0.2">
      <c r="AB871" s="103" t="e">
        <f>T871-HLOOKUP(V871,Minimas!$C$3:$CD$12,2,FALSE)</f>
        <v>#N/A</v>
      </c>
      <c r="AC871" s="103" t="e">
        <f>T871-HLOOKUP(V871,Minimas!$C$3:$CD$12,3,FALSE)</f>
        <v>#N/A</v>
      </c>
      <c r="AD871" s="103" t="e">
        <f>T871-HLOOKUP(V871,Minimas!$C$3:$CD$12,4,FALSE)</f>
        <v>#N/A</v>
      </c>
      <c r="AE871" s="103" t="e">
        <f>T871-HLOOKUP(V871,Minimas!$C$3:$CD$12,5,FALSE)</f>
        <v>#N/A</v>
      </c>
      <c r="AF871" s="103" t="e">
        <f>T871-HLOOKUP(V871,Minimas!$C$3:$CD$12,6,FALSE)</f>
        <v>#N/A</v>
      </c>
      <c r="AG871" s="103" t="e">
        <f>T871-HLOOKUP(V871,Minimas!$C$3:$CD$12,7,FALSE)</f>
        <v>#N/A</v>
      </c>
      <c r="AH871" s="103" t="e">
        <f>T871-HLOOKUP(V871,Minimas!$C$3:$CD$12,8,FALSE)</f>
        <v>#N/A</v>
      </c>
      <c r="AI871" s="103" t="e">
        <f>T871-HLOOKUP(V871,Minimas!$C$3:$CD$12,9,FALSE)</f>
        <v>#N/A</v>
      </c>
      <c r="AJ871" s="103" t="e">
        <f>T871-HLOOKUP(V871,Minimas!$C$3:$CD$12,10,FALSE)</f>
        <v>#N/A</v>
      </c>
      <c r="AK871" s="104" t="str">
        <f t="shared" si="110"/>
        <v xml:space="preserve"> </v>
      </c>
      <c r="AL871" s="105"/>
      <c r="AM871" s="105" t="str">
        <f t="shared" si="111"/>
        <v xml:space="preserve"> </v>
      </c>
      <c r="AN871" s="105" t="str">
        <f t="shared" si="112"/>
        <v xml:space="preserve"> </v>
      </c>
    </row>
    <row r="872" spans="28:40" x14ac:dyDescent="0.2">
      <c r="AB872" s="103" t="e">
        <f>T872-HLOOKUP(V872,Minimas!$C$3:$CD$12,2,FALSE)</f>
        <v>#N/A</v>
      </c>
      <c r="AC872" s="103" t="e">
        <f>T872-HLOOKUP(V872,Minimas!$C$3:$CD$12,3,FALSE)</f>
        <v>#N/A</v>
      </c>
      <c r="AD872" s="103" t="e">
        <f>T872-HLOOKUP(V872,Minimas!$C$3:$CD$12,4,FALSE)</f>
        <v>#N/A</v>
      </c>
      <c r="AE872" s="103" t="e">
        <f>T872-HLOOKUP(V872,Minimas!$C$3:$CD$12,5,FALSE)</f>
        <v>#N/A</v>
      </c>
      <c r="AF872" s="103" t="e">
        <f>T872-HLOOKUP(V872,Minimas!$C$3:$CD$12,6,FALSE)</f>
        <v>#N/A</v>
      </c>
      <c r="AG872" s="103" t="e">
        <f>T872-HLOOKUP(V872,Minimas!$C$3:$CD$12,7,FALSE)</f>
        <v>#N/A</v>
      </c>
      <c r="AH872" s="103" t="e">
        <f>T872-HLOOKUP(V872,Minimas!$C$3:$CD$12,8,FALSE)</f>
        <v>#N/A</v>
      </c>
      <c r="AI872" s="103" t="e">
        <f>T872-HLOOKUP(V872,Minimas!$C$3:$CD$12,9,FALSE)</f>
        <v>#N/A</v>
      </c>
      <c r="AJ872" s="103" t="e">
        <f>T872-HLOOKUP(V872,Minimas!$C$3:$CD$12,10,FALSE)</f>
        <v>#N/A</v>
      </c>
      <c r="AK872" s="104" t="str">
        <f t="shared" si="110"/>
        <v xml:space="preserve"> </v>
      </c>
      <c r="AL872" s="105"/>
      <c r="AM872" s="105" t="str">
        <f t="shared" si="111"/>
        <v xml:space="preserve"> </v>
      </c>
      <c r="AN872" s="105" t="str">
        <f t="shared" si="112"/>
        <v xml:space="preserve"> </v>
      </c>
    </row>
    <row r="873" spans="28:40" x14ac:dyDescent="0.2">
      <c r="AB873" s="103" t="e">
        <f>T873-HLOOKUP(V873,Minimas!$C$3:$CD$12,2,FALSE)</f>
        <v>#N/A</v>
      </c>
      <c r="AC873" s="103" t="e">
        <f>T873-HLOOKUP(V873,Minimas!$C$3:$CD$12,3,FALSE)</f>
        <v>#N/A</v>
      </c>
      <c r="AD873" s="103" t="e">
        <f>T873-HLOOKUP(V873,Minimas!$C$3:$CD$12,4,FALSE)</f>
        <v>#N/A</v>
      </c>
      <c r="AE873" s="103" t="e">
        <f>T873-HLOOKUP(V873,Minimas!$C$3:$CD$12,5,FALSE)</f>
        <v>#N/A</v>
      </c>
      <c r="AF873" s="103" t="e">
        <f>T873-HLOOKUP(V873,Minimas!$C$3:$CD$12,6,FALSE)</f>
        <v>#N/A</v>
      </c>
      <c r="AG873" s="103" t="e">
        <f>T873-HLOOKUP(V873,Minimas!$C$3:$CD$12,7,FALSE)</f>
        <v>#N/A</v>
      </c>
      <c r="AH873" s="103" t="e">
        <f>T873-HLOOKUP(V873,Minimas!$C$3:$CD$12,8,FALSE)</f>
        <v>#N/A</v>
      </c>
      <c r="AI873" s="103" t="e">
        <f>T873-HLOOKUP(V873,Minimas!$C$3:$CD$12,9,FALSE)</f>
        <v>#N/A</v>
      </c>
      <c r="AJ873" s="103" t="e">
        <f>T873-HLOOKUP(V873,Minimas!$C$3:$CD$12,10,FALSE)</f>
        <v>#N/A</v>
      </c>
      <c r="AK873" s="104" t="str">
        <f t="shared" si="110"/>
        <v xml:space="preserve"> </v>
      </c>
      <c r="AL873" s="105"/>
      <c r="AM873" s="105" t="str">
        <f t="shared" si="111"/>
        <v xml:space="preserve"> </v>
      </c>
      <c r="AN873" s="105" t="str">
        <f t="shared" si="112"/>
        <v xml:space="preserve"> </v>
      </c>
    </row>
    <row r="874" spans="28:40" x14ac:dyDescent="0.2">
      <c r="AB874" s="103" t="e">
        <f>T874-HLOOKUP(V874,Minimas!$C$3:$CD$12,2,FALSE)</f>
        <v>#N/A</v>
      </c>
      <c r="AC874" s="103" t="e">
        <f>T874-HLOOKUP(V874,Minimas!$C$3:$CD$12,3,FALSE)</f>
        <v>#N/A</v>
      </c>
      <c r="AD874" s="103" t="e">
        <f>T874-HLOOKUP(V874,Minimas!$C$3:$CD$12,4,FALSE)</f>
        <v>#N/A</v>
      </c>
      <c r="AE874" s="103" t="e">
        <f>T874-HLOOKUP(V874,Minimas!$C$3:$CD$12,5,FALSE)</f>
        <v>#N/A</v>
      </c>
      <c r="AF874" s="103" t="e">
        <f>T874-HLOOKUP(V874,Minimas!$C$3:$CD$12,6,FALSE)</f>
        <v>#N/A</v>
      </c>
      <c r="AG874" s="103" t="e">
        <f>T874-HLOOKUP(V874,Minimas!$C$3:$CD$12,7,FALSE)</f>
        <v>#N/A</v>
      </c>
      <c r="AH874" s="103" t="e">
        <f>T874-HLOOKUP(V874,Minimas!$C$3:$CD$12,8,FALSE)</f>
        <v>#N/A</v>
      </c>
      <c r="AI874" s="103" t="e">
        <f>T874-HLOOKUP(V874,Minimas!$C$3:$CD$12,9,FALSE)</f>
        <v>#N/A</v>
      </c>
      <c r="AJ874" s="103" t="e">
        <f>T874-HLOOKUP(V874,Minimas!$C$3:$CD$12,10,FALSE)</f>
        <v>#N/A</v>
      </c>
      <c r="AK874" s="104" t="str">
        <f t="shared" si="110"/>
        <v xml:space="preserve"> </v>
      </c>
      <c r="AL874" s="105"/>
      <c r="AM874" s="105" t="str">
        <f t="shared" si="111"/>
        <v xml:space="preserve"> </v>
      </c>
      <c r="AN874" s="105" t="str">
        <f t="shared" si="112"/>
        <v xml:space="preserve"> </v>
      </c>
    </row>
    <row r="875" spans="28:40" x14ac:dyDescent="0.2">
      <c r="AB875" s="103" t="e">
        <f>T875-HLOOKUP(V875,Minimas!$C$3:$CD$12,2,FALSE)</f>
        <v>#N/A</v>
      </c>
      <c r="AC875" s="103" t="e">
        <f>T875-HLOOKUP(V875,Minimas!$C$3:$CD$12,3,FALSE)</f>
        <v>#N/A</v>
      </c>
      <c r="AD875" s="103" t="e">
        <f>T875-HLOOKUP(V875,Minimas!$C$3:$CD$12,4,FALSE)</f>
        <v>#N/A</v>
      </c>
      <c r="AE875" s="103" t="e">
        <f>T875-HLOOKUP(V875,Minimas!$C$3:$CD$12,5,FALSE)</f>
        <v>#N/A</v>
      </c>
      <c r="AF875" s="103" t="e">
        <f>T875-HLOOKUP(V875,Minimas!$C$3:$CD$12,6,FALSE)</f>
        <v>#N/A</v>
      </c>
      <c r="AG875" s="103" t="e">
        <f>T875-HLOOKUP(V875,Minimas!$C$3:$CD$12,7,FALSE)</f>
        <v>#N/A</v>
      </c>
      <c r="AH875" s="103" t="e">
        <f>T875-HLOOKUP(V875,Minimas!$C$3:$CD$12,8,FALSE)</f>
        <v>#N/A</v>
      </c>
      <c r="AI875" s="103" t="e">
        <f>T875-HLOOKUP(V875,Minimas!$C$3:$CD$12,9,FALSE)</f>
        <v>#N/A</v>
      </c>
      <c r="AJ875" s="103" t="e">
        <f>T875-HLOOKUP(V875,Minimas!$C$3:$CD$12,10,FALSE)</f>
        <v>#N/A</v>
      </c>
      <c r="AK875" s="104" t="str">
        <f t="shared" si="110"/>
        <v xml:space="preserve"> </v>
      </c>
      <c r="AL875" s="105"/>
      <c r="AM875" s="105" t="str">
        <f t="shared" si="111"/>
        <v xml:space="preserve"> </v>
      </c>
      <c r="AN875" s="105" t="str">
        <f t="shared" si="112"/>
        <v xml:space="preserve"> </v>
      </c>
    </row>
    <row r="876" spans="28:40" x14ac:dyDescent="0.2">
      <c r="AB876" s="103" t="e">
        <f>T876-HLOOKUP(V876,Minimas!$C$3:$CD$12,2,FALSE)</f>
        <v>#N/A</v>
      </c>
      <c r="AC876" s="103" t="e">
        <f>T876-HLOOKUP(V876,Minimas!$C$3:$CD$12,3,FALSE)</f>
        <v>#N/A</v>
      </c>
      <c r="AD876" s="103" t="e">
        <f>T876-HLOOKUP(V876,Minimas!$C$3:$CD$12,4,FALSE)</f>
        <v>#N/A</v>
      </c>
      <c r="AE876" s="103" t="e">
        <f>T876-HLOOKUP(V876,Minimas!$C$3:$CD$12,5,FALSE)</f>
        <v>#N/A</v>
      </c>
      <c r="AF876" s="103" t="e">
        <f>T876-HLOOKUP(V876,Minimas!$C$3:$CD$12,6,FALSE)</f>
        <v>#N/A</v>
      </c>
      <c r="AG876" s="103" t="e">
        <f>T876-HLOOKUP(V876,Minimas!$C$3:$CD$12,7,FALSE)</f>
        <v>#N/A</v>
      </c>
      <c r="AH876" s="103" t="e">
        <f>T876-HLOOKUP(V876,Minimas!$C$3:$CD$12,8,FALSE)</f>
        <v>#N/A</v>
      </c>
      <c r="AI876" s="103" t="e">
        <f>T876-HLOOKUP(V876,Minimas!$C$3:$CD$12,9,FALSE)</f>
        <v>#N/A</v>
      </c>
      <c r="AJ876" s="103" t="e">
        <f>T876-HLOOKUP(V876,Minimas!$C$3:$CD$12,10,FALSE)</f>
        <v>#N/A</v>
      </c>
      <c r="AK876" s="104" t="str">
        <f t="shared" si="110"/>
        <v xml:space="preserve"> </v>
      </c>
      <c r="AL876" s="105"/>
      <c r="AM876" s="105" t="str">
        <f t="shared" si="111"/>
        <v xml:space="preserve"> </v>
      </c>
      <c r="AN876" s="105" t="str">
        <f t="shared" si="112"/>
        <v xml:space="preserve"> </v>
      </c>
    </row>
    <row r="877" spans="28:40" x14ac:dyDescent="0.2">
      <c r="AB877" s="103" t="e">
        <f>T877-HLOOKUP(V877,Minimas!$C$3:$CD$12,2,FALSE)</f>
        <v>#N/A</v>
      </c>
      <c r="AC877" s="103" t="e">
        <f>T877-HLOOKUP(V877,Minimas!$C$3:$CD$12,3,FALSE)</f>
        <v>#N/A</v>
      </c>
      <c r="AD877" s="103" t="e">
        <f>T877-HLOOKUP(V877,Minimas!$C$3:$CD$12,4,FALSE)</f>
        <v>#N/A</v>
      </c>
      <c r="AE877" s="103" t="e">
        <f>T877-HLOOKUP(V877,Minimas!$C$3:$CD$12,5,FALSE)</f>
        <v>#N/A</v>
      </c>
      <c r="AF877" s="103" t="e">
        <f>T877-HLOOKUP(V877,Minimas!$C$3:$CD$12,6,FALSE)</f>
        <v>#N/A</v>
      </c>
      <c r="AG877" s="103" t="e">
        <f>T877-HLOOKUP(V877,Minimas!$C$3:$CD$12,7,FALSE)</f>
        <v>#N/A</v>
      </c>
      <c r="AH877" s="103" t="e">
        <f>T877-HLOOKUP(V877,Minimas!$C$3:$CD$12,8,FALSE)</f>
        <v>#N/A</v>
      </c>
      <c r="AI877" s="103" t="e">
        <f>T877-HLOOKUP(V877,Minimas!$C$3:$CD$12,9,FALSE)</f>
        <v>#N/A</v>
      </c>
      <c r="AJ877" s="103" t="e">
        <f>T877-HLOOKUP(V877,Minimas!$C$3:$CD$12,10,FALSE)</f>
        <v>#N/A</v>
      </c>
      <c r="AK877" s="104" t="str">
        <f t="shared" si="110"/>
        <v xml:space="preserve"> </v>
      </c>
      <c r="AL877" s="105"/>
      <c r="AM877" s="105" t="str">
        <f t="shared" si="111"/>
        <v xml:space="preserve"> </v>
      </c>
      <c r="AN877" s="105" t="str">
        <f t="shared" si="112"/>
        <v xml:space="preserve"> </v>
      </c>
    </row>
    <row r="878" spans="28:40" x14ac:dyDescent="0.2">
      <c r="AB878" s="103" t="e">
        <f>T878-HLOOKUP(V878,Minimas!$C$3:$CD$12,2,FALSE)</f>
        <v>#N/A</v>
      </c>
      <c r="AC878" s="103" t="e">
        <f>T878-HLOOKUP(V878,Minimas!$C$3:$CD$12,3,FALSE)</f>
        <v>#N/A</v>
      </c>
      <c r="AD878" s="103" t="e">
        <f>T878-HLOOKUP(V878,Minimas!$C$3:$CD$12,4,FALSE)</f>
        <v>#N/A</v>
      </c>
      <c r="AE878" s="103" t="e">
        <f>T878-HLOOKUP(V878,Minimas!$C$3:$CD$12,5,FALSE)</f>
        <v>#N/A</v>
      </c>
      <c r="AF878" s="103" t="e">
        <f>T878-HLOOKUP(V878,Minimas!$C$3:$CD$12,6,FALSE)</f>
        <v>#N/A</v>
      </c>
      <c r="AG878" s="103" t="e">
        <f>T878-HLOOKUP(V878,Minimas!$C$3:$CD$12,7,FALSE)</f>
        <v>#N/A</v>
      </c>
      <c r="AH878" s="103" t="e">
        <f>T878-HLOOKUP(V878,Minimas!$C$3:$CD$12,8,FALSE)</f>
        <v>#N/A</v>
      </c>
      <c r="AI878" s="103" t="e">
        <f>T878-HLOOKUP(V878,Minimas!$C$3:$CD$12,9,FALSE)</f>
        <v>#N/A</v>
      </c>
      <c r="AJ878" s="103" t="e">
        <f>T878-HLOOKUP(V878,Minimas!$C$3:$CD$12,10,FALSE)</f>
        <v>#N/A</v>
      </c>
      <c r="AK878" s="104" t="str">
        <f t="shared" si="110"/>
        <v xml:space="preserve"> </v>
      </c>
      <c r="AL878" s="105"/>
      <c r="AM878" s="105" t="str">
        <f t="shared" si="111"/>
        <v xml:space="preserve"> </v>
      </c>
      <c r="AN878" s="105" t="str">
        <f t="shared" si="112"/>
        <v xml:space="preserve"> </v>
      </c>
    </row>
    <row r="879" spans="28:40" x14ac:dyDescent="0.2">
      <c r="AB879" s="103" t="e">
        <f>T879-HLOOKUP(V879,Minimas!$C$3:$CD$12,2,FALSE)</f>
        <v>#N/A</v>
      </c>
      <c r="AC879" s="103" t="e">
        <f>T879-HLOOKUP(V879,Minimas!$C$3:$CD$12,3,FALSE)</f>
        <v>#N/A</v>
      </c>
      <c r="AD879" s="103" t="e">
        <f>T879-HLOOKUP(V879,Minimas!$C$3:$CD$12,4,FALSE)</f>
        <v>#N/A</v>
      </c>
      <c r="AE879" s="103" t="e">
        <f>T879-HLOOKUP(V879,Minimas!$C$3:$CD$12,5,FALSE)</f>
        <v>#N/A</v>
      </c>
      <c r="AF879" s="103" t="e">
        <f>T879-HLOOKUP(V879,Minimas!$C$3:$CD$12,6,FALSE)</f>
        <v>#N/A</v>
      </c>
      <c r="AG879" s="103" t="e">
        <f>T879-HLOOKUP(V879,Minimas!$C$3:$CD$12,7,FALSE)</f>
        <v>#N/A</v>
      </c>
      <c r="AH879" s="103" t="e">
        <f>T879-HLOOKUP(V879,Minimas!$C$3:$CD$12,8,FALSE)</f>
        <v>#N/A</v>
      </c>
      <c r="AI879" s="103" t="e">
        <f>T879-HLOOKUP(V879,Minimas!$C$3:$CD$12,9,FALSE)</f>
        <v>#N/A</v>
      </c>
      <c r="AJ879" s="103" t="e">
        <f>T879-HLOOKUP(V879,Minimas!$C$3:$CD$12,10,FALSE)</f>
        <v>#N/A</v>
      </c>
      <c r="AK879" s="104" t="str">
        <f t="shared" si="110"/>
        <v xml:space="preserve"> </v>
      </c>
      <c r="AL879" s="105"/>
      <c r="AM879" s="105" t="str">
        <f t="shared" si="111"/>
        <v xml:space="preserve"> </v>
      </c>
      <c r="AN879" s="105" t="str">
        <f t="shared" si="112"/>
        <v xml:space="preserve"> </v>
      </c>
    </row>
    <row r="880" spans="28:40" x14ac:dyDescent="0.2">
      <c r="AB880" s="103" t="e">
        <f>T880-HLOOKUP(V880,Minimas!$C$3:$CD$12,2,FALSE)</f>
        <v>#N/A</v>
      </c>
      <c r="AC880" s="103" t="e">
        <f>T880-HLOOKUP(V880,Minimas!$C$3:$CD$12,3,FALSE)</f>
        <v>#N/A</v>
      </c>
      <c r="AD880" s="103" t="e">
        <f>T880-HLOOKUP(V880,Minimas!$C$3:$CD$12,4,FALSE)</f>
        <v>#N/A</v>
      </c>
      <c r="AE880" s="103" t="e">
        <f>T880-HLOOKUP(V880,Minimas!$C$3:$CD$12,5,FALSE)</f>
        <v>#N/A</v>
      </c>
      <c r="AF880" s="103" t="e">
        <f>T880-HLOOKUP(V880,Minimas!$C$3:$CD$12,6,FALSE)</f>
        <v>#N/A</v>
      </c>
      <c r="AG880" s="103" t="e">
        <f>T880-HLOOKUP(V880,Minimas!$C$3:$CD$12,7,FALSE)</f>
        <v>#N/A</v>
      </c>
      <c r="AH880" s="103" t="e">
        <f>T880-HLOOKUP(V880,Minimas!$C$3:$CD$12,8,FALSE)</f>
        <v>#N/A</v>
      </c>
      <c r="AI880" s="103" t="e">
        <f>T880-HLOOKUP(V880,Minimas!$C$3:$CD$12,9,FALSE)</f>
        <v>#N/A</v>
      </c>
      <c r="AJ880" s="103" t="e">
        <f>T880-HLOOKUP(V880,Minimas!$C$3:$CD$12,10,FALSE)</f>
        <v>#N/A</v>
      </c>
      <c r="AK880" s="104" t="str">
        <f t="shared" ref="AK880:AK943" si="113">IF(E880=0," ",IF(AJ880&gt;=0,$AJ$5,IF(AI880&gt;=0,$AI$5,IF(AH880&gt;=0,$AH$5,IF(AG880&gt;=0,$AG$5,IF(AF880&gt;=0,$AF$5,IF(AE880&gt;=0,$AE$5,IF(AD880&gt;=0,$AD$5,IF(AC880&gt;=0,$AC$5,$AB$5)))))))))</f>
        <v xml:space="preserve"> </v>
      </c>
      <c r="AL880" s="105"/>
      <c r="AM880" s="105" t="str">
        <f t="shared" ref="AM880:AM943" si="114">IF(AK880="","",AK880)</f>
        <v xml:space="preserve"> </v>
      </c>
      <c r="AN880" s="105" t="str">
        <f t="shared" ref="AN880:AN943" si="115">IF(E880=0," ",IF(AJ880&gt;=0,AJ880,IF(AI880&gt;=0,AI880,IF(AH880&gt;=0,AH880,IF(AG880&gt;=0,AG880,IF(AF880&gt;=0,AF880,IF(AE880&gt;=0,AE880,IF(AD880&gt;=0,AD880,IF(AC880&gt;=0,AC880,AB880)))))))))</f>
        <v xml:space="preserve"> </v>
      </c>
    </row>
    <row r="881" spans="28:40" x14ac:dyDescent="0.2">
      <c r="AB881" s="103" t="e">
        <f>T881-HLOOKUP(V881,Minimas!$C$3:$CD$12,2,FALSE)</f>
        <v>#N/A</v>
      </c>
      <c r="AC881" s="103" t="e">
        <f>T881-HLOOKUP(V881,Minimas!$C$3:$CD$12,3,FALSE)</f>
        <v>#N/A</v>
      </c>
      <c r="AD881" s="103" t="e">
        <f>T881-HLOOKUP(V881,Minimas!$C$3:$CD$12,4,FALSE)</f>
        <v>#N/A</v>
      </c>
      <c r="AE881" s="103" t="e">
        <f>T881-HLOOKUP(V881,Minimas!$C$3:$CD$12,5,FALSE)</f>
        <v>#N/A</v>
      </c>
      <c r="AF881" s="103" t="e">
        <f>T881-HLOOKUP(V881,Minimas!$C$3:$CD$12,6,FALSE)</f>
        <v>#N/A</v>
      </c>
      <c r="AG881" s="103" t="e">
        <f>T881-HLOOKUP(V881,Minimas!$C$3:$CD$12,7,FALSE)</f>
        <v>#N/A</v>
      </c>
      <c r="AH881" s="103" t="e">
        <f>T881-HLOOKUP(V881,Minimas!$C$3:$CD$12,8,FALSE)</f>
        <v>#N/A</v>
      </c>
      <c r="AI881" s="103" t="e">
        <f>T881-HLOOKUP(V881,Minimas!$C$3:$CD$12,9,FALSE)</f>
        <v>#N/A</v>
      </c>
      <c r="AJ881" s="103" t="e">
        <f>T881-HLOOKUP(V881,Minimas!$C$3:$CD$12,10,FALSE)</f>
        <v>#N/A</v>
      </c>
      <c r="AK881" s="104" t="str">
        <f t="shared" si="113"/>
        <v xml:space="preserve"> </v>
      </c>
      <c r="AL881" s="105"/>
      <c r="AM881" s="105" t="str">
        <f t="shared" si="114"/>
        <v xml:space="preserve"> </v>
      </c>
      <c r="AN881" s="105" t="str">
        <f t="shared" si="115"/>
        <v xml:space="preserve"> </v>
      </c>
    </row>
    <row r="882" spans="28:40" x14ac:dyDescent="0.2">
      <c r="AB882" s="103" t="e">
        <f>T882-HLOOKUP(V882,Minimas!$C$3:$CD$12,2,FALSE)</f>
        <v>#N/A</v>
      </c>
      <c r="AC882" s="103" t="e">
        <f>T882-HLOOKUP(V882,Minimas!$C$3:$CD$12,3,FALSE)</f>
        <v>#N/A</v>
      </c>
      <c r="AD882" s="103" t="e">
        <f>T882-HLOOKUP(V882,Minimas!$C$3:$CD$12,4,FALSE)</f>
        <v>#N/A</v>
      </c>
      <c r="AE882" s="103" t="e">
        <f>T882-HLOOKUP(V882,Minimas!$C$3:$CD$12,5,FALSE)</f>
        <v>#N/A</v>
      </c>
      <c r="AF882" s="103" t="e">
        <f>T882-HLOOKUP(V882,Minimas!$C$3:$CD$12,6,FALSE)</f>
        <v>#N/A</v>
      </c>
      <c r="AG882" s="103" t="e">
        <f>T882-HLOOKUP(V882,Minimas!$C$3:$CD$12,7,FALSE)</f>
        <v>#N/A</v>
      </c>
      <c r="AH882" s="103" t="e">
        <f>T882-HLOOKUP(V882,Minimas!$C$3:$CD$12,8,FALSE)</f>
        <v>#N/A</v>
      </c>
      <c r="AI882" s="103" t="e">
        <f>T882-HLOOKUP(V882,Minimas!$C$3:$CD$12,9,FALSE)</f>
        <v>#N/A</v>
      </c>
      <c r="AJ882" s="103" t="e">
        <f>T882-HLOOKUP(V882,Minimas!$C$3:$CD$12,10,FALSE)</f>
        <v>#N/A</v>
      </c>
      <c r="AK882" s="104" t="str">
        <f t="shared" si="113"/>
        <v xml:space="preserve"> </v>
      </c>
      <c r="AL882" s="105"/>
      <c r="AM882" s="105" t="str">
        <f t="shared" si="114"/>
        <v xml:space="preserve"> </v>
      </c>
      <c r="AN882" s="105" t="str">
        <f t="shared" si="115"/>
        <v xml:space="preserve"> </v>
      </c>
    </row>
    <row r="883" spans="28:40" x14ac:dyDescent="0.2">
      <c r="AB883" s="103" t="e">
        <f>T883-HLOOKUP(V883,Minimas!$C$3:$CD$12,2,FALSE)</f>
        <v>#N/A</v>
      </c>
      <c r="AC883" s="103" t="e">
        <f>T883-HLOOKUP(V883,Minimas!$C$3:$CD$12,3,FALSE)</f>
        <v>#N/A</v>
      </c>
      <c r="AD883" s="103" t="e">
        <f>T883-HLOOKUP(V883,Minimas!$C$3:$CD$12,4,FALSE)</f>
        <v>#N/A</v>
      </c>
      <c r="AE883" s="103" t="e">
        <f>T883-HLOOKUP(V883,Minimas!$C$3:$CD$12,5,FALSE)</f>
        <v>#N/A</v>
      </c>
      <c r="AF883" s="103" t="e">
        <f>T883-HLOOKUP(V883,Minimas!$C$3:$CD$12,6,FALSE)</f>
        <v>#N/A</v>
      </c>
      <c r="AG883" s="103" t="e">
        <f>T883-HLOOKUP(V883,Minimas!$C$3:$CD$12,7,FALSE)</f>
        <v>#N/A</v>
      </c>
      <c r="AH883" s="103" t="e">
        <f>T883-HLOOKUP(V883,Minimas!$C$3:$CD$12,8,FALSE)</f>
        <v>#N/A</v>
      </c>
      <c r="AI883" s="103" t="e">
        <f>T883-HLOOKUP(V883,Minimas!$C$3:$CD$12,9,FALSE)</f>
        <v>#N/A</v>
      </c>
      <c r="AJ883" s="103" t="e">
        <f>T883-HLOOKUP(V883,Minimas!$C$3:$CD$12,10,FALSE)</f>
        <v>#N/A</v>
      </c>
      <c r="AK883" s="104" t="str">
        <f t="shared" si="113"/>
        <v xml:space="preserve"> </v>
      </c>
      <c r="AL883" s="105"/>
      <c r="AM883" s="105" t="str">
        <f t="shared" si="114"/>
        <v xml:space="preserve"> </v>
      </c>
      <c r="AN883" s="105" t="str">
        <f t="shared" si="115"/>
        <v xml:space="preserve"> </v>
      </c>
    </row>
    <row r="884" spans="28:40" x14ac:dyDescent="0.2">
      <c r="AB884" s="103" t="e">
        <f>T884-HLOOKUP(V884,Minimas!$C$3:$CD$12,2,FALSE)</f>
        <v>#N/A</v>
      </c>
      <c r="AC884" s="103" t="e">
        <f>T884-HLOOKUP(V884,Minimas!$C$3:$CD$12,3,FALSE)</f>
        <v>#N/A</v>
      </c>
      <c r="AD884" s="103" t="e">
        <f>T884-HLOOKUP(V884,Minimas!$C$3:$CD$12,4,FALSE)</f>
        <v>#N/A</v>
      </c>
      <c r="AE884" s="103" t="e">
        <f>T884-HLOOKUP(V884,Minimas!$C$3:$CD$12,5,FALSE)</f>
        <v>#N/A</v>
      </c>
      <c r="AF884" s="103" t="e">
        <f>T884-HLOOKUP(V884,Minimas!$C$3:$CD$12,6,FALSE)</f>
        <v>#N/A</v>
      </c>
      <c r="AG884" s="103" t="e">
        <f>T884-HLOOKUP(V884,Minimas!$C$3:$CD$12,7,FALSE)</f>
        <v>#N/A</v>
      </c>
      <c r="AH884" s="103" t="e">
        <f>T884-HLOOKUP(V884,Minimas!$C$3:$CD$12,8,FALSE)</f>
        <v>#N/A</v>
      </c>
      <c r="AI884" s="103" t="e">
        <f>T884-HLOOKUP(V884,Minimas!$C$3:$CD$12,9,FALSE)</f>
        <v>#N/A</v>
      </c>
      <c r="AJ884" s="103" t="e">
        <f>T884-HLOOKUP(V884,Minimas!$C$3:$CD$12,10,FALSE)</f>
        <v>#N/A</v>
      </c>
      <c r="AK884" s="104" t="str">
        <f t="shared" si="113"/>
        <v xml:space="preserve"> </v>
      </c>
      <c r="AL884" s="105"/>
      <c r="AM884" s="105" t="str">
        <f t="shared" si="114"/>
        <v xml:space="preserve"> </v>
      </c>
      <c r="AN884" s="105" t="str">
        <f t="shared" si="115"/>
        <v xml:space="preserve"> </v>
      </c>
    </row>
    <row r="885" spans="28:40" x14ac:dyDescent="0.2">
      <c r="AB885" s="103" t="e">
        <f>T885-HLOOKUP(V885,Minimas!$C$3:$CD$12,2,FALSE)</f>
        <v>#N/A</v>
      </c>
      <c r="AC885" s="103" t="e">
        <f>T885-HLOOKUP(V885,Minimas!$C$3:$CD$12,3,FALSE)</f>
        <v>#N/A</v>
      </c>
      <c r="AD885" s="103" t="e">
        <f>T885-HLOOKUP(V885,Minimas!$C$3:$CD$12,4,FALSE)</f>
        <v>#N/A</v>
      </c>
      <c r="AE885" s="103" t="e">
        <f>T885-HLOOKUP(V885,Minimas!$C$3:$CD$12,5,FALSE)</f>
        <v>#N/A</v>
      </c>
      <c r="AF885" s="103" t="e">
        <f>T885-HLOOKUP(V885,Minimas!$C$3:$CD$12,6,FALSE)</f>
        <v>#N/A</v>
      </c>
      <c r="AG885" s="103" t="e">
        <f>T885-HLOOKUP(V885,Minimas!$C$3:$CD$12,7,FALSE)</f>
        <v>#N/A</v>
      </c>
      <c r="AH885" s="103" t="e">
        <f>T885-HLOOKUP(V885,Minimas!$C$3:$CD$12,8,FALSE)</f>
        <v>#N/A</v>
      </c>
      <c r="AI885" s="103" t="e">
        <f>T885-HLOOKUP(V885,Minimas!$C$3:$CD$12,9,FALSE)</f>
        <v>#N/A</v>
      </c>
      <c r="AJ885" s="103" t="e">
        <f>T885-HLOOKUP(V885,Minimas!$C$3:$CD$12,10,FALSE)</f>
        <v>#N/A</v>
      </c>
      <c r="AK885" s="104" t="str">
        <f t="shared" si="113"/>
        <v xml:space="preserve"> </v>
      </c>
      <c r="AL885" s="105"/>
      <c r="AM885" s="105" t="str">
        <f t="shared" si="114"/>
        <v xml:space="preserve"> </v>
      </c>
      <c r="AN885" s="105" t="str">
        <f t="shared" si="115"/>
        <v xml:space="preserve"> </v>
      </c>
    </row>
    <row r="886" spans="28:40" x14ac:dyDescent="0.2">
      <c r="AB886" s="103" t="e">
        <f>T886-HLOOKUP(V886,Minimas!$C$3:$CD$12,2,FALSE)</f>
        <v>#N/A</v>
      </c>
      <c r="AC886" s="103" t="e">
        <f>T886-HLOOKUP(V886,Minimas!$C$3:$CD$12,3,FALSE)</f>
        <v>#N/A</v>
      </c>
      <c r="AD886" s="103" t="e">
        <f>T886-HLOOKUP(V886,Minimas!$C$3:$CD$12,4,FALSE)</f>
        <v>#N/A</v>
      </c>
      <c r="AE886" s="103" t="e">
        <f>T886-HLOOKUP(V886,Minimas!$C$3:$CD$12,5,FALSE)</f>
        <v>#N/A</v>
      </c>
      <c r="AF886" s="103" t="e">
        <f>T886-HLOOKUP(V886,Minimas!$C$3:$CD$12,6,FALSE)</f>
        <v>#N/A</v>
      </c>
      <c r="AG886" s="103" t="e">
        <f>T886-HLOOKUP(V886,Minimas!$C$3:$CD$12,7,FALSE)</f>
        <v>#N/A</v>
      </c>
      <c r="AH886" s="103" t="e">
        <f>T886-HLOOKUP(V886,Minimas!$C$3:$CD$12,8,FALSE)</f>
        <v>#N/A</v>
      </c>
      <c r="AI886" s="103" t="e">
        <f>T886-HLOOKUP(V886,Minimas!$C$3:$CD$12,9,FALSE)</f>
        <v>#N/A</v>
      </c>
      <c r="AJ886" s="103" t="e">
        <f>T886-HLOOKUP(V886,Minimas!$C$3:$CD$12,10,FALSE)</f>
        <v>#N/A</v>
      </c>
      <c r="AK886" s="104" t="str">
        <f t="shared" si="113"/>
        <v xml:space="preserve"> </v>
      </c>
      <c r="AL886" s="105"/>
      <c r="AM886" s="105" t="str">
        <f t="shared" si="114"/>
        <v xml:space="preserve"> </v>
      </c>
      <c r="AN886" s="105" t="str">
        <f t="shared" si="115"/>
        <v xml:space="preserve"> </v>
      </c>
    </row>
    <row r="887" spans="28:40" x14ac:dyDescent="0.2">
      <c r="AB887" s="103" t="e">
        <f>T887-HLOOKUP(V887,Minimas!$C$3:$CD$12,2,FALSE)</f>
        <v>#N/A</v>
      </c>
      <c r="AC887" s="103" t="e">
        <f>T887-HLOOKUP(V887,Minimas!$C$3:$CD$12,3,FALSE)</f>
        <v>#N/A</v>
      </c>
      <c r="AD887" s="103" t="e">
        <f>T887-HLOOKUP(V887,Minimas!$C$3:$CD$12,4,FALSE)</f>
        <v>#N/A</v>
      </c>
      <c r="AE887" s="103" t="e">
        <f>T887-HLOOKUP(V887,Minimas!$C$3:$CD$12,5,FALSE)</f>
        <v>#N/A</v>
      </c>
      <c r="AF887" s="103" t="e">
        <f>T887-HLOOKUP(V887,Minimas!$C$3:$CD$12,6,FALSE)</f>
        <v>#N/A</v>
      </c>
      <c r="AG887" s="103" t="e">
        <f>T887-HLOOKUP(V887,Minimas!$C$3:$CD$12,7,FALSE)</f>
        <v>#N/A</v>
      </c>
      <c r="AH887" s="103" t="e">
        <f>T887-HLOOKUP(V887,Minimas!$C$3:$CD$12,8,FALSE)</f>
        <v>#N/A</v>
      </c>
      <c r="AI887" s="103" t="e">
        <f>T887-HLOOKUP(V887,Minimas!$C$3:$CD$12,9,FALSE)</f>
        <v>#N/A</v>
      </c>
      <c r="AJ887" s="103" t="e">
        <f>T887-HLOOKUP(V887,Minimas!$C$3:$CD$12,10,FALSE)</f>
        <v>#N/A</v>
      </c>
      <c r="AK887" s="104" t="str">
        <f t="shared" si="113"/>
        <v xml:space="preserve"> </v>
      </c>
      <c r="AL887" s="105"/>
      <c r="AM887" s="105" t="str">
        <f t="shared" si="114"/>
        <v xml:space="preserve"> </v>
      </c>
      <c r="AN887" s="105" t="str">
        <f t="shared" si="115"/>
        <v xml:space="preserve"> </v>
      </c>
    </row>
    <row r="888" spans="28:40" x14ac:dyDescent="0.2">
      <c r="AB888" s="103" t="e">
        <f>T888-HLOOKUP(V888,Minimas!$C$3:$CD$12,2,FALSE)</f>
        <v>#N/A</v>
      </c>
      <c r="AC888" s="103" t="e">
        <f>T888-HLOOKUP(V888,Minimas!$C$3:$CD$12,3,FALSE)</f>
        <v>#N/A</v>
      </c>
      <c r="AD888" s="103" t="e">
        <f>T888-HLOOKUP(V888,Minimas!$C$3:$CD$12,4,FALSE)</f>
        <v>#N/A</v>
      </c>
      <c r="AE888" s="103" t="e">
        <f>T888-HLOOKUP(V888,Minimas!$C$3:$CD$12,5,FALSE)</f>
        <v>#N/A</v>
      </c>
      <c r="AF888" s="103" t="e">
        <f>T888-HLOOKUP(V888,Minimas!$C$3:$CD$12,6,FALSE)</f>
        <v>#N/A</v>
      </c>
      <c r="AG888" s="103" t="e">
        <f>T888-HLOOKUP(V888,Minimas!$C$3:$CD$12,7,FALSE)</f>
        <v>#N/A</v>
      </c>
      <c r="AH888" s="103" t="e">
        <f>T888-HLOOKUP(V888,Minimas!$C$3:$CD$12,8,FALSE)</f>
        <v>#N/A</v>
      </c>
      <c r="AI888" s="103" t="e">
        <f>T888-HLOOKUP(V888,Minimas!$C$3:$CD$12,9,FALSE)</f>
        <v>#N/A</v>
      </c>
      <c r="AJ888" s="103" t="e">
        <f>T888-HLOOKUP(V888,Minimas!$C$3:$CD$12,10,FALSE)</f>
        <v>#N/A</v>
      </c>
      <c r="AK888" s="104" t="str">
        <f t="shared" si="113"/>
        <v xml:space="preserve"> </v>
      </c>
      <c r="AL888" s="105"/>
      <c r="AM888" s="105" t="str">
        <f t="shared" si="114"/>
        <v xml:space="preserve"> </v>
      </c>
      <c r="AN888" s="105" t="str">
        <f t="shared" si="115"/>
        <v xml:space="preserve"> </v>
      </c>
    </row>
    <row r="889" spans="28:40" x14ac:dyDescent="0.2">
      <c r="AB889" s="103" t="e">
        <f>T889-HLOOKUP(V889,Minimas!$C$3:$CD$12,2,FALSE)</f>
        <v>#N/A</v>
      </c>
      <c r="AC889" s="103" t="e">
        <f>T889-HLOOKUP(V889,Minimas!$C$3:$CD$12,3,FALSE)</f>
        <v>#N/A</v>
      </c>
      <c r="AD889" s="103" t="e">
        <f>T889-HLOOKUP(V889,Minimas!$C$3:$CD$12,4,FALSE)</f>
        <v>#N/A</v>
      </c>
      <c r="AE889" s="103" t="e">
        <f>T889-HLOOKUP(V889,Minimas!$C$3:$CD$12,5,FALSE)</f>
        <v>#N/A</v>
      </c>
      <c r="AF889" s="103" t="e">
        <f>T889-HLOOKUP(V889,Minimas!$C$3:$CD$12,6,FALSE)</f>
        <v>#N/A</v>
      </c>
      <c r="AG889" s="103" t="e">
        <f>T889-HLOOKUP(V889,Minimas!$C$3:$CD$12,7,FALSE)</f>
        <v>#N/A</v>
      </c>
      <c r="AH889" s="103" t="e">
        <f>T889-HLOOKUP(V889,Minimas!$C$3:$CD$12,8,FALSE)</f>
        <v>#N/A</v>
      </c>
      <c r="AI889" s="103" t="e">
        <f>T889-HLOOKUP(V889,Minimas!$C$3:$CD$12,9,FALSE)</f>
        <v>#N/A</v>
      </c>
      <c r="AJ889" s="103" t="e">
        <f>T889-HLOOKUP(V889,Minimas!$C$3:$CD$12,10,FALSE)</f>
        <v>#N/A</v>
      </c>
      <c r="AK889" s="104" t="str">
        <f t="shared" si="113"/>
        <v xml:space="preserve"> </v>
      </c>
      <c r="AL889" s="105"/>
      <c r="AM889" s="105" t="str">
        <f t="shared" si="114"/>
        <v xml:space="preserve"> </v>
      </c>
      <c r="AN889" s="105" t="str">
        <f t="shared" si="115"/>
        <v xml:space="preserve"> </v>
      </c>
    </row>
    <row r="890" spans="28:40" x14ac:dyDescent="0.2">
      <c r="AB890" s="103" t="e">
        <f>T890-HLOOKUP(V890,Minimas!$C$3:$CD$12,2,FALSE)</f>
        <v>#N/A</v>
      </c>
      <c r="AC890" s="103" t="e">
        <f>T890-HLOOKUP(V890,Minimas!$C$3:$CD$12,3,FALSE)</f>
        <v>#N/A</v>
      </c>
      <c r="AD890" s="103" t="e">
        <f>T890-HLOOKUP(V890,Minimas!$C$3:$CD$12,4,FALSE)</f>
        <v>#N/A</v>
      </c>
      <c r="AE890" s="103" t="e">
        <f>T890-HLOOKUP(V890,Minimas!$C$3:$CD$12,5,FALSE)</f>
        <v>#N/A</v>
      </c>
      <c r="AF890" s="103" t="e">
        <f>T890-HLOOKUP(V890,Minimas!$C$3:$CD$12,6,FALSE)</f>
        <v>#N/A</v>
      </c>
      <c r="AG890" s="103" t="e">
        <f>T890-HLOOKUP(V890,Minimas!$C$3:$CD$12,7,FALSE)</f>
        <v>#N/A</v>
      </c>
      <c r="AH890" s="103" t="e">
        <f>T890-HLOOKUP(V890,Minimas!$C$3:$CD$12,8,FALSE)</f>
        <v>#N/A</v>
      </c>
      <c r="AI890" s="103" t="e">
        <f>T890-HLOOKUP(V890,Minimas!$C$3:$CD$12,9,FALSE)</f>
        <v>#N/A</v>
      </c>
      <c r="AJ890" s="103" t="e">
        <f>T890-HLOOKUP(V890,Minimas!$C$3:$CD$12,10,FALSE)</f>
        <v>#N/A</v>
      </c>
      <c r="AK890" s="104" t="str">
        <f t="shared" si="113"/>
        <v xml:space="preserve"> </v>
      </c>
      <c r="AL890" s="105"/>
      <c r="AM890" s="105" t="str">
        <f t="shared" si="114"/>
        <v xml:space="preserve"> </v>
      </c>
      <c r="AN890" s="105" t="str">
        <f t="shared" si="115"/>
        <v xml:space="preserve"> </v>
      </c>
    </row>
    <row r="891" spans="28:40" x14ac:dyDescent="0.2">
      <c r="AB891" s="103" t="e">
        <f>T891-HLOOKUP(V891,Minimas!$C$3:$CD$12,2,FALSE)</f>
        <v>#N/A</v>
      </c>
      <c r="AC891" s="103" t="e">
        <f>T891-HLOOKUP(V891,Minimas!$C$3:$CD$12,3,FALSE)</f>
        <v>#N/A</v>
      </c>
      <c r="AD891" s="103" t="e">
        <f>T891-HLOOKUP(V891,Minimas!$C$3:$CD$12,4,FALSE)</f>
        <v>#N/A</v>
      </c>
      <c r="AE891" s="103" t="e">
        <f>T891-HLOOKUP(V891,Minimas!$C$3:$CD$12,5,FALSE)</f>
        <v>#N/A</v>
      </c>
      <c r="AF891" s="103" t="e">
        <f>T891-HLOOKUP(V891,Minimas!$C$3:$CD$12,6,FALSE)</f>
        <v>#N/A</v>
      </c>
      <c r="AG891" s="103" t="e">
        <f>T891-HLOOKUP(V891,Minimas!$C$3:$CD$12,7,FALSE)</f>
        <v>#N/A</v>
      </c>
      <c r="AH891" s="103" t="e">
        <f>T891-HLOOKUP(V891,Minimas!$C$3:$CD$12,8,FALSE)</f>
        <v>#N/A</v>
      </c>
      <c r="AI891" s="103" t="e">
        <f>T891-HLOOKUP(V891,Minimas!$C$3:$CD$12,9,FALSE)</f>
        <v>#N/A</v>
      </c>
      <c r="AJ891" s="103" t="e">
        <f>T891-HLOOKUP(V891,Minimas!$C$3:$CD$12,10,FALSE)</f>
        <v>#N/A</v>
      </c>
      <c r="AK891" s="104" t="str">
        <f t="shared" si="113"/>
        <v xml:space="preserve"> </v>
      </c>
      <c r="AL891" s="105"/>
      <c r="AM891" s="105" t="str">
        <f t="shared" si="114"/>
        <v xml:space="preserve"> </v>
      </c>
      <c r="AN891" s="105" t="str">
        <f t="shared" si="115"/>
        <v xml:space="preserve"> </v>
      </c>
    </row>
    <row r="892" spans="28:40" x14ac:dyDescent="0.2">
      <c r="AB892" s="103" t="e">
        <f>T892-HLOOKUP(V892,Minimas!$C$3:$CD$12,2,FALSE)</f>
        <v>#N/A</v>
      </c>
      <c r="AC892" s="103" t="e">
        <f>T892-HLOOKUP(V892,Minimas!$C$3:$CD$12,3,FALSE)</f>
        <v>#N/A</v>
      </c>
      <c r="AD892" s="103" t="e">
        <f>T892-HLOOKUP(V892,Minimas!$C$3:$CD$12,4,FALSE)</f>
        <v>#N/A</v>
      </c>
      <c r="AE892" s="103" t="e">
        <f>T892-HLOOKUP(V892,Minimas!$C$3:$CD$12,5,FALSE)</f>
        <v>#N/A</v>
      </c>
      <c r="AF892" s="103" t="e">
        <f>T892-HLOOKUP(V892,Minimas!$C$3:$CD$12,6,FALSE)</f>
        <v>#N/A</v>
      </c>
      <c r="AG892" s="103" t="e">
        <f>T892-HLOOKUP(V892,Minimas!$C$3:$CD$12,7,FALSE)</f>
        <v>#N/A</v>
      </c>
      <c r="AH892" s="103" t="e">
        <f>T892-HLOOKUP(V892,Minimas!$C$3:$CD$12,8,FALSE)</f>
        <v>#N/A</v>
      </c>
      <c r="AI892" s="103" t="e">
        <f>T892-HLOOKUP(V892,Minimas!$C$3:$CD$12,9,FALSE)</f>
        <v>#N/A</v>
      </c>
      <c r="AJ892" s="103" t="e">
        <f>T892-HLOOKUP(V892,Minimas!$C$3:$CD$12,10,FALSE)</f>
        <v>#N/A</v>
      </c>
      <c r="AK892" s="104" t="str">
        <f t="shared" si="113"/>
        <v xml:space="preserve"> </v>
      </c>
      <c r="AL892" s="105"/>
      <c r="AM892" s="105" t="str">
        <f t="shared" si="114"/>
        <v xml:space="preserve"> </v>
      </c>
      <c r="AN892" s="105" t="str">
        <f t="shared" si="115"/>
        <v xml:space="preserve"> </v>
      </c>
    </row>
    <row r="893" spans="28:40" x14ac:dyDescent="0.2">
      <c r="AB893" s="103" t="e">
        <f>T893-HLOOKUP(V893,Minimas!$C$3:$CD$12,2,FALSE)</f>
        <v>#N/A</v>
      </c>
      <c r="AC893" s="103" t="e">
        <f>T893-HLOOKUP(V893,Minimas!$C$3:$CD$12,3,FALSE)</f>
        <v>#N/A</v>
      </c>
      <c r="AD893" s="103" t="e">
        <f>T893-HLOOKUP(V893,Minimas!$C$3:$CD$12,4,FALSE)</f>
        <v>#N/A</v>
      </c>
      <c r="AE893" s="103" t="e">
        <f>T893-HLOOKUP(V893,Minimas!$C$3:$CD$12,5,FALSE)</f>
        <v>#N/A</v>
      </c>
      <c r="AF893" s="103" t="e">
        <f>T893-HLOOKUP(V893,Minimas!$C$3:$CD$12,6,FALSE)</f>
        <v>#N/A</v>
      </c>
      <c r="AG893" s="103" t="e">
        <f>T893-HLOOKUP(V893,Minimas!$C$3:$CD$12,7,FALSE)</f>
        <v>#N/A</v>
      </c>
      <c r="AH893" s="103" t="e">
        <f>T893-HLOOKUP(V893,Minimas!$C$3:$CD$12,8,FALSE)</f>
        <v>#N/A</v>
      </c>
      <c r="AI893" s="103" t="e">
        <f>T893-HLOOKUP(V893,Minimas!$C$3:$CD$12,9,FALSE)</f>
        <v>#N/A</v>
      </c>
      <c r="AJ893" s="103" t="e">
        <f>T893-HLOOKUP(V893,Minimas!$C$3:$CD$12,10,FALSE)</f>
        <v>#N/A</v>
      </c>
      <c r="AK893" s="104" t="str">
        <f t="shared" si="113"/>
        <v xml:space="preserve"> </v>
      </c>
      <c r="AL893" s="105"/>
      <c r="AM893" s="105" t="str">
        <f t="shared" si="114"/>
        <v xml:space="preserve"> </v>
      </c>
      <c r="AN893" s="105" t="str">
        <f t="shared" si="115"/>
        <v xml:space="preserve"> </v>
      </c>
    </row>
    <row r="894" spans="28:40" x14ac:dyDescent="0.2">
      <c r="AB894" s="103" t="e">
        <f>T894-HLOOKUP(V894,Minimas!$C$3:$CD$12,2,FALSE)</f>
        <v>#N/A</v>
      </c>
      <c r="AC894" s="103" t="e">
        <f>T894-HLOOKUP(V894,Minimas!$C$3:$CD$12,3,FALSE)</f>
        <v>#N/A</v>
      </c>
      <c r="AD894" s="103" t="e">
        <f>T894-HLOOKUP(V894,Minimas!$C$3:$CD$12,4,FALSE)</f>
        <v>#N/A</v>
      </c>
      <c r="AE894" s="103" t="e">
        <f>T894-HLOOKUP(V894,Minimas!$C$3:$CD$12,5,FALSE)</f>
        <v>#N/A</v>
      </c>
      <c r="AF894" s="103" t="e">
        <f>T894-HLOOKUP(V894,Minimas!$C$3:$CD$12,6,FALSE)</f>
        <v>#N/A</v>
      </c>
      <c r="AG894" s="103" t="e">
        <f>T894-HLOOKUP(V894,Minimas!$C$3:$CD$12,7,FALSE)</f>
        <v>#N/A</v>
      </c>
      <c r="AH894" s="103" t="e">
        <f>T894-HLOOKUP(V894,Minimas!$C$3:$CD$12,8,FALSE)</f>
        <v>#N/A</v>
      </c>
      <c r="AI894" s="103" t="e">
        <f>T894-HLOOKUP(V894,Minimas!$C$3:$CD$12,9,FALSE)</f>
        <v>#N/A</v>
      </c>
      <c r="AJ894" s="103" t="e">
        <f>T894-HLOOKUP(V894,Minimas!$C$3:$CD$12,10,FALSE)</f>
        <v>#N/A</v>
      </c>
      <c r="AK894" s="104" t="str">
        <f t="shared" si="113"/>
        <v xml:space="preserve"> </v>
      </c>
      <c r="AL894" s="105"/>
      <c r="AM894" s="105" t="str">
        <f t="shared" si="114"/>
        <v xml:space="preserve"> </v>
      </c>
      <c r="AN894" s="105" t="str">
        <f t="shared" si="115"/>
        <v xml:space="preserve"> </v>
      </c>
    </row>
    <row r="895" spans="28:40" x14ac:dyDescent="0.2">
      <c r="AB895" s="103" t="e">
        <f>T895-HLOOKUP(V895,Minimas!$C$3:$CD$12,2,FALSE)</f>
        <v>#N/A</v>
      </c>
      <c r="AC895" s="103" t="e">
        <f>T895-HLOOKUP(V895,Minimas!$C$3:$CD$12,3,FALSE)</f>
        <v>#N/A</v>
      </c>
      <c r="AD895" s="103" t="e">
        <f>T895-HLOOKUP(V895,Minimas!$C$3:$CD$12,4,FALSE)</f>
        <v>#N/A</v>
      </c>
      <c r="AE895" s="103" t="e">
        <f>T895-HLOOKUP(V895,Minimas!$C$3:$CD$12,5,FALSE)</f>
        <v>#N/A</v>
      </c>
      <c r="AF895" s="103" t="e">
        <f>T895-HLOOKUP(V895,Minimas!$C$3:$CD$12,6,FALSE)</f>
        <v>#N/A</v>
      </c>
      <c r="AG895" s="103" t="e">
        <f>T895-HLOOKUP(V895,Minimas!$C$3:$CD$12,7,FALSE)</f>
        <v>#N/A</v>
      </c>
      <c r="AH895" s="103" t="e">
        <f>T895-HLOOKUP(V895,Minimas!$C$3:$CD$12,8,FALSE)</f>
        <v>#N/A</v>
      </c>
      <c r="AI895" s="103" t="e">
        <f>T895-HLOOKUP(V895,Minimas!$C$3:$CD$12,9,FALSE)</f>
        <v>#N/A</v>
      </c>
      <c r="AJ895" s="103" t="e">
        <f>T895-HLOOKUP(V895,Minimas!$C$3:$CD$12,10,FALSE)</f>
        <v>#N/A</v>
      </c>
      <c r="AK895" s="104" t="str">
        <f t="shared" si="113"/>
        <v xml:space="preserve"> </v>
      </c>
      <c r="AL895" s="105"/>
      <c r="AM895" s="105" t="str">
        <f t="shared" si="114"/>
        <v xml:space="preserve"> </v>
      </c>
      <c r="AN895" s="105" t="str">
        <f t="shared" si="115"/>
        <v xml:space="preserve"> </v>
      </c>
    </row>
    <row r="896" spans="28:40" x14ac:dyDescent="0.2">
      <c r="AB896" s="103" t="e">
        <f>T896-HLOOKUP(V896,Minimas!$C$3:$CD$12,2,FALSE)</f>
        <v>#N/A</v>
      </c>
      <c r="AC896" s="103" t="e">
        <f>T896-HLOOKUP(V896,Minimas!$C$3:$CD$12,3,FALSE)</f>
        <v>#N/A</v>
      </c>
      <c r="AD896" s="103" t="e">
        <f>T896-HLOOKUP(V896,Minimas!$C$3:$CD$12,4,FALSE)</f>
        <v>#N/A</v>
      </c>
      <c r="AE896" s="103" t="e">
        <f>T896-HLOOKUP(V896,Minimas!$C$3:$CD$12,5,FALSE)</f>
        <v>#N/A</v>
      </c>
      <c r="AF896" s="103" t="e">
        <f>T896-HLOOKUP(V896,Minimas!$C$3:$CD$12,6,FALSE)</f>
        <v>#N/A</v>
      </c>
      <c r="AG896" s="103" t="e">
        <f>T896-HLOOKUP(V896,Minimas!$C$3:$CD$12,7,FALSE)</f>
        <v>#N/A</v>
      </c>
      <c r="AH896" s="103" t="e">
        <f>T896-HLOOKUP(V896,Minimas!$C$3:$CD$12,8,FALSE)</f>
        <v>#N/A</v>
      </c>
      <c r="AI896" s="103" t="e">
        <f>T896-HLOOKUP(V896,Minimas!$C$3:$CD$12,9,FALSE)</f>
        <v>#N/A</v>
      </c>
      <c r="AJ896" s="103" t="e">
        <f>T896-HLOOKUP(V896,Minimas!$C$3:$CD$12,10,FALSE)</f>
        <v>#N/A</v>
      </c>
      <c r="AK896" s="104" t="str">
        <f t="shared" si="113"/>
        <v xml:space="preserve"> </v>
      </c>
      <c r="AL896" s="105"/>
      <c r="AM896" s="105" t="str">
        <f t="shared" si="114"/>
        <v xml:space="preserve"> </v>
      </c>
      <c r="AN896" s="105" t="str">
        <f t="shared" si="115"/>
        <v xml:space="preserve"> </v>
      </c>
    </row>
    <row r="897" spans="28:40" x14ac:dyDescent="0.2">
      <c r="AB897" s="103" t="e">
        <f>T897-HLOOKUP(V897,Minimas!$C$3:$CD$12,2,FALSE)</f>
        <v>#N/A</v>
      </c>
      <c r="AC897" s="103" t="e">
        <f>T897-HLOOKUP(V897,Minimas!$C$3:$CD$12,3,FALSE)</f>
        <v>#N/A</v>
      </c>
      <c r="AD897" s="103" t="e">
        <f>T897-HLOOKUP(V897,Minimas!$C$3:$CD$12,4,FALSE)</f>
        <v>#N/A</v>
      </c>
      <c r="AE897" s="103" t="e">
        <f>T897-HLOOKUP(V897,Minimas!$C$3:$CD$12,5,FALSE)</f>
        <v>#N/A</v>
      </c>
      <c r="AF897" s="103" t="e">
        <f>T897-HLOOKUP(V897,Minimas!$C$3:$CD$12,6,FALSE)</f>
        <v>#N/A</v>
      </c>
      <c r="AG897" s="103" t="e">
        <f>T897-HLOOKUP(V897,Minimas!$C$3:$CD$12,7,FALSE)</f>
        <v>#N/A</v>
      </c>
      <c r="AH897" s="103" t="e">
        <f>T897-HLOOKUP(V897,Minimas!$C$3:$CD$12,8,FALSE)</f>
        <v>#N/A</v>
      </c>
      <c r="AI897" s="103" t="e">
        <f>T897-HLOOKUP(V897,Minimas!$C$3:$CD$12,9,FALSE)</f>
        <v>#N/A</v>
      </c>
      <c r="AJ897" s="103" t="e">
        <f>T897-HLOOKUP(V897,Minimas!$C$3:$CD$12,10,FALSE)</f>
        <v>#N/A</v>
      </c>
      <c r="AK897" s="104" t="str">
        <f t="shared" si="113"/>
        <v xml:space="preserve"> </v>
      </c>
      <c r="AL897" s="105"/>
      <c r="AM897" s="105" t="str">
        <f t="shared" si="114"/>
        <v xml:space="preserve"> </v>
      </c>
      <c r="AN897" s="105" t="str">
        <f t="shared" si="115"/>
        <v xml:space="preserve"> </v>
      </c>
    </row>
    <row r="898" spans="28:40" x14ac:dyDescent="0.2">
      <c r="AB898" s="103" t="e">
        <f>T898-HLOOKUP(V898,Minimas!$C$3:$CD$12,2,FALSE)</f>
        <v>#N/A</v>
      </c>
      <c r="AC898" s="103" t="e">
        <f>T898-HLOOKUP(V898,Minimas!$C$3:$CD$12,3,FALSE)</f>
        <v>#N/A</v>
      </c>
      <c r="AD898" s="103" t="e">
        <f>T898-HLOOKUP(V898,Minimas!$C$3:$CD$12,4,FALSE)</f>
        <v>#N/A</v>
      </c>
      <c r="AE898" s="103" t="e">
        <f>T898-HLOOKUP(V898,Minimas!$C$3:$CD$12,5,FALSE)</f>
        <v>#N/A</v>
      </c>
      <c r="AF898" s="103" t="e">
        <f>T898-HLOOKUP(V898,Minimas!$C$3:$CD$12,6,FALSE)</f>
        <v>#N/A</v>
      </c>
      <c r="AG898" s="103" t="e">
        <f>T898-HLOOKUP(V898,Minimas!$C$3:$CD$12,7,FALSE)</f>
        <v>#N/A</v>
      </c>
      <c r="AH898" s="103" t="e">
        <f>T898-HLOOKUP(V898,Minimas!$C$3:$CD$12,8,FALSE)</f>
        <v>#N/A</v>
      </c>
      <c r="AI898" s="103" t="e">
        <f>T898-HLOOKUP(V898,Minimas!$C$3:$CD$12,9,FALSE)</f>
        <v>#N/A</v>
      </c>
      <c r="AJ898" s="103" t="e">
        <f>T898-HLOOKUP(V898,Minimas!$C$3:$CD$12,10,FALSE)</f>
        <v>#N/A</v>
      </c>
      <c r="AK898" s="104" t="str">
        <f t="shared" si="113"/>
        <v xml:space="preserve"> </v>
      </c>
      <c r="AL898" s="105"/>
      <c r="AM898" s="105" t="str">
        <f t="shared" si="114"/>
        <v xml:space="preserve"> </v>
      </c>
      <c r="AN898" s="105" t="str">
        <f t="shared" si="115"/>
        <v xml:space="preserve"> </v>
      </c>
    </row>
    <row r="899" spans="28:40" x14ac:dyDescent="0.2">
      <c r="AB899" s="103" t="e">
        <f>T899-HLOOKUP(V899,Minimas!$C$3:$CD$12,2,FALSE)</f>
        <v>#N/A</v>
      </c>
      <c r="AC899" s="103" t="e">
        <f>T899-HLOOKUP(V899,Minimas!$C$3:$CD$12,3,FALSE)</f>
        <v>#N/A</v>
      </c>
      <c r="AD899" s="103" t="e">
        <f>T899-HLOOKUP(V899,Minimas!$C$3:$CD$12,4,FALSE)</f>
        <v>#N/A</v>
      </c>
      <c r="AE899" s="103" t="e">
        <f>T899-HLOOKUP(V899,Minimas!$C$3:$CD$12,5,FALSE)</f>
        <v>#N/A</v>
      </c>
      <c r="AF899" s="103" t="e">
        <f>T899-HLOOKUP(V899,Minimas!$C$3:$CD$12,6,FALSE)</f>
        <v>#N/A</v>
      </c>
      <c r="AG899" s="103" t="e">
        <f>T899-HLOOKUP(V899,Minimas!$C$3:$CD$12,7,FALSE)</f>
        <v>#N/A</v>
      </c>
      <c r="AH899" s="103" t="e">
        <f>T899-HLOOKUP(V899,Minimas!$C$3:$CD$12,8,FALSE)</f>
        <v>#N/A</v>
      </c>
      <c r="AI899" s="103" t="e">
        <f>T899-HLOOKUP(V899,Minimas!$C$3:$CD$12,9,FALSE)</f>
        <v>#N/A</v>
      </c>
      <c r="AJ899" s="103" t="e">
        <f>T899-HLOOKUP(V899,Minimas!$C$3:$CD$12,10,FALSE)</f>
        <v>#N/A</v>
      </c>
      <c r="AK899" s="104" t="str">
        <f t="shared" si="113"/>
        <v xml:space="preserve"> </v>
      </c>
      <c r="AL899" s="105"/>
      <c r="AM899" s="105" t="str">
        <f t="shared" si="114"/>
        <v xml:space="preserve"> </v>
      </c>
      <c r="AN899" s="105" t="str">
        <f t="shared" si="115"/>
        <v xml:space="preserve"> </v>
      </c>
    </row>
    <row r="900" spans="28:40" x14ac:dyDescent="0.2">
      <c r="AB900" s="103" t="e">
        <f>T900-HLOOKUP(V900,Minimas!$C$3:$CD$12,2,FALSE)</f>
        <v>#N/A</v>
      </c>
      <c r="AC900" s="103" t="e">
        <f>T900-HLOOKUP(V900,Minimas!$C$3:$CD$12,3,FALSE)</f>
        <v>#N/A</v>
      </c>
      <c r="AD900" s="103" t="e">
        <f>T900-HLOOKUP(V900,Minimas!$C$3:$CD$12,4,FALSE)</f>
        <v>#N/A</v>
      </c>
      <c r="AE900" s="103" t="e">
        <f>T900-HLOOKUP(V900,Minimas!$C$3:$CD$12,5,FALSE)</f>
        <v>#N/A</v>
      </c>
      <c r="AF900" s="103" t="e">
        <f>T900-HLOOKUP(V900,Minimas!$C$3:$CD$12,6,FALSE)</f>
        <v>#N/A</v>
      </c>
      <c r="AG900" s="103" t="e">
        <f>T900-HLOOKUP(V900,Minimas!$C$3:$CD$12,7,FALSE)</f>
        <v>#N/A</v>
      </c>
      <c r="AH900" s="103" t="e">
        <f>T900-HLOOKUP(V900,Minimas!$C$3:$CD$12,8,FALSE)</f>
        <v>#N/A</v>
      </c>
      <c r="AI900" s="103" t="e">
        <f>T900-HLOOKUP(V900,Minimas!$C$3:$CD$12,9,FALSE)</f>
        <v>#N/A</v>
      </c>
      <c r="AJ900" s="103" t="e">
        <f>T900-HLOOKUP(V900,Minimas!$C$3:$CD$12,10,FALSE)</f>
        <v>#N/A</v>
      </c>
      <c r="AK900" s="104" t="str">
        <f t="shared" si="113"/>
        <v xml:space="preserve"> </v>
      </c>
      <c r="AL900" s="105"/>
      <c r="AM900" s="105" t="str">
        <f t="shared" si="114"/>
        <v xml:space="preserve"> </v>
      </c>
      <c r="AN900" s="105" t="str">
        <f t="shared" si="115"/>
        <v xml:space="preserve"> </v>
      </c>
    </row>
    <row r="901" spans="28:40" x14ac:dyDescent="0.2">
      <c r="AB901" s="103" t="e">
        <f>T901-HLOOKUP(V901,Minimas!$C$3:$CD$12,2,FALSE)</f>
        <v>#N/A</v>
      </c>
      <c r="AC901" s="103" t="e">
        <f>T901-HLOOKUP(V901,Minimas!$C$3:$CD$12,3,FALSE)</f>
        <v>#N/A</v>
      </c>
      <c r="AD901" s="103" t="e">
        <f>T901-HLOOKUP(V901,Minimas!$C$3:$CD$12,4,FALSE)</f>
        <v>#N/A</v>
      </c>
      <c r="AE901" s="103" t="e">
        <f>T901-HLOOKUP(V901,Minimas!$C$3:$CD$12,5,FALSE)</f>
        <v>#N/A</v>
      </c>
      <c r="AF901" s="103" t="e">
        <f>T901-HLOOKUP(V901,Minimas!$C$3:$CD$12,6,FALSE)</f>
        <v>#N/A</v>
      </c>
      <c r="AG901" s="103" t="e">
        <f>T901-HLOOKUP(V901,Minimas!$C$3:$CD$12,7,FALSE)</f>
        <v>#N/A</v>
      </c>
      <c r="AH901" s="103" t="e">
        <f>T901-HLOOKUP(V901,Minimas!$C$3:$CD$12,8,FALSE)</f>
        <v>#N/A</v>
      </c>
      <c r="AI901" s="103" t="e">
        <f>T901-HLOOKUP(V901,Minimas!$C$3:$CD$12,9,FALSE)</f>
        <v>#N/A</v>
      </c>
      <c r="AJ901" s="103" t="e">
        <f>T901-HLOOKUP(V901,Minimas!$C$3:$CD$12,10,FALSE)</f>
        <v>#N/A</v>
      </c>
      <c r="AK901" s="104" t="str">
        <f t="shared" si="113"/>
        <v xml:space="preserve"> </v>
      </c>
      <c r="AL901" s="105"/>
      <c r="AM901" s="105" t="str">
        <f t="shared" si="114"/>
        <v xml:space="preserve"> </v>
      </c>
      <c r="AN901" s="105" t="str">
        <f t="shared" si="115"/>
        <v xml:space="preserve"> </v>
      </c>
    </row>
    <row r="902" spans="28:40" x14ac:dyDescent="0.2">
      <c r="AB902" s="103" t="e">
        <f>T902-HLOOKUP(V902,Minimas!$C$3:$CD$12,2,FALSE)</f>
        <v>#N/A</v>
      </c>
      <c r="AC902" s="103" t="e">
        <f>T902-HLOOKUP(V902,Minimas!$C$3:$CD$12,3,FALSE)</f>
        <v>#N/A</v>
      </c>
      <c r="AD902" s="103" t="e">
        <f>T902-HLOOKUP(V902,Minimas!$C$3:$CD$12,4,FALSE)</f>
        <v>#N/A</v>
      </c>
      <c r="AE902" s="103" t="e">
        <f>T902-HLOOKUP(V902,Minimas!$C$3:$CD$12,5,FALSE)</f>
        <v>#N/A</v>
      </c>
      <c r="AF902" s="103" t="e">
        <f>T902-HLOOKUP(V902,Minimas!$C$3:$CD$12,6,FALSE)</f>
        <v>#N/A</v>
      </c>
      <c r="AG902" s="103" t="e">
        <f>T902-HLOOKUP(V902,Minimas!$C$3:$CD$12,7,FALSE)</f>
        <v>#N/A</v>
      </c>
      <c r="AH902" s="103" t="e">
        <f>T902-HLOOKUP(V902,Minimas!$C$3:$CD$12,8,FALSE)</f>
        <v>#N/A</v>
      </c>
      <c r="AI902" s="103" t="e">
        <f>T902-HLOOKUP(V902,Minimas!$C$3:$CD$12,9,FALSE)</f>
        <v>#N/A</v>
      </c>
      <c r="AJ902" s="103" t="e">
        <f>T902-HLOOKUP(V902,Minimas!$C$3:$CD$12,10,FALSE)</f>
        <v>#N/A</v>
      </c>
      <c r="AK902" s="104" t="str">
        <f t="shared" si="113"/>
        <v xml:space="preserve"> </v>
      </c>
      <c r="AL902" s="105"/>
      <c r="AM902" s="105" t="str">
        <f t="shared" si="114"/>
        <v xml:space="preserve"> </v>
      </c>
      <c r="AN902" s="105" t="str">
        <f t="shared" si="115"/>
        <v xml:space="preserve"> </v>
      </c>
    </row>
    <row r="903" spans="28:40" x14ac:dyDescent="0.2">
      <c r="AB903" s="103" t="e">
        <f>T903-HLOOKUP(V903,Minimas!$C$3:$CD$12,2,FALSE)</f>
        <v>#N/A</v>
      </c>
      <c r="AC903" s="103" t="e">
        <f>T903-HLOOKUP(V903,Minimas!$C$3:$CD$12,3,FALSE)</f>
        <v>#N/A</v>
      </c>
      <c r="AD903" s="103" t="e">
        <f>T903-HLOOKUP(V903,Minimas!$C$3:$CD$12,4,FALSE)</f>
        <v>#N/A</v>
      </c>
      <c r="AE903" s="103" t="e">
        <f>T903-HLOOKUP(V903,Minimas!$C$3:$CD$12,5,FALSE)</f>
        <v>#N/A</v>
      </c>
      <c r="AF903" s="103" t="e">
        <f>T903-HLOOKUP(V903,Minimas!$C$3:$CD$12,6,FALSE)</f>
        <v>#N/A</v>
      </c>
      <c r="AG903" s="103" t="e">
        <f>T903-HLOOKUP(V903,Minimas!$C$3:$CD$12,7,FALSE)</f>
        <v>#N/A</v>
      </c>
      <c r="AH903" s="103" t="e">
        <f>T903-HLOOKUP(V903,Minimas!$C$3:$CD$12,8,FALSE)</f>
        <v>#N/A</v>
      </c>
      <c r="AI903" s="103" t="e">
        <f>T903-HLOOKUP(V903,Minimas!$C$3:$CD$12,9,FALSE)</f>
        <v>#N/A</v>
      </c>
      <c r="AJ903" s="103" t="e">
        <f>T903-HLOOKUP(V903,Minimas!$C$3:$CD$12,10,FALSE)</f>
        <v>#N/A</v>
      </c>
      <c r="AK903" s="104" t="str">
        <f t="shared" si="113"/>
        <v xml:space="preserve"> </v>
      </c>
      <c r="AL903" s="105"/>
      <c r="AM903" s="105" t="str">
        <f t="shared" si="114"/>
        <v xml:space="preserve"> </v>
      </c>
      <c r="AN903" s="105" t="str">
        <f t="shared" si="115"/>
        <v xml:space="preserve"> </v>
      </c>
    </row>
    <row r="904" spans="28:40" x14ac:dyDescent="0.2">
      <c r="AB904" s="103" t="e">
        <f>T904-HLOOKUP(V904,Minimas!$C$3:$CD$12,2,FALSE)</f>
        <v>#N/A</v>
      </c>
      <c r="AC904" s="103" t="e">
        <f>T904-HLOOKUP(V904,Minimas!$C$3:$CD$12,3,FALSE)</f>
        <v>#N/A</v>
      </c>
      <c r="AD904" s="103" t="e">
        <f>T904-HLOOKUP(V904,Minimas!$C$3:$CD$12,4,FALSE)</f>
        <v>#N/A</v>
      </c>
      <c r="AE904" s="103" t="e">
        <f>T904-HLOOKUP(V904,Minimas!$C$3:$CD$12,5,FALSE)</f>
        <v>#N/A</v>
      </c>
      <c r="AF904" s="103" t="e">
        <f>T904-HLOOKUP(V904,Minimas!$C$3:$CD$12,6,FALSE)</f>
        <v>#N/A</v>
      </c>
      <c r="AG904" s="103" t="e">
        <f>T904-HLOOKUP(V904,Minimas!$C$3:$CD$12,7,FALSE)</f>
        <v>#N/A</v>
      </c>
      <c r="AH904" s="103" t="e">
        <f>T904-HLOOKUP(V904,Minimas!$C$3:$CD$12,8,FALSE)</f>
        <v>#N/A</v>
      </c>
      <c r="AI904" s="103" t="e">
        <f>T904-HLOOKUP(V904,Minimas!$C$3:$CD$12,9,FALSE)</f>
        <v>#N/A</v>
      </c>
      <c r="AJ904" s="103" t="e">
        <f>T904-HLOOKUP(V904,Minimas!$C$3:$CD$12,10,FALSE)</f>
        <v>#N/A</v>
      </c>
      <c r="AK904" s="104" t="str">
        <f t="shared" si="113"/>
        <v xml:space="preserve"> </v>
      </c>
      <c r="AL904" s="105"/>
      <c r="AM904" s="105" t="str">
        <f t="shared" si="114"/>
        <v xml:space="preserve"> </v>
      </c>
      <c r="AN904" s="105" t="str">
        <f t="shared" si="115"/>
        <v xml:space="preserve"> </v>
      </c>
    </row>
    <row r="905" spans="28:40" x14ac:dyDescent="0.2">
      <c r="AB905" s="103" t="e">
        <f>T905-HLOOKUP(V905,Minimas!$C$3:$CD$12,2,FALSE)</f>
        <v>#N/A</v>
      </c>
      <c r="AC905" s="103" t="e">
        <f>T905-HLOOKUP(V905,Minimas!$C$3:$CD$12,3,FALSE)</f>
        <v>#N/A</v>
      </c>
      <c r="AD905" s="103" t="e">
        <f>T905-HLOOKUP(V905,Minimas!$C$3:$CD$12,4,FALSE)</f>
        <v>#N/A</v>
      </c>
      <c r="AE905" s="103" t="e">
        <f>T905-HLOOKUP(V905,Minimas!$C$3:$CD$12,5,FALSE)</f>
        <v>#N/A</v>
      </c>
      <c r="AF905" s="103" t="e">
        <f>T905-HLOOKUP(V905,Minimas!$C$3:$CD$12,6,FALSE)</f>
        <v>#N/A</v>
      </c>
      <c r="AG905" s="103" t="e">
        <f>T905-HLOOKUP(V905,Minimas!$C$3:$CD$12,7,FALSE)</f>
        <v>#N/A</v>
      </c>
      <c r="AH905" s="103" t="e">
        <f>T905-HLOOKUP(V905,Minimas!$C$3:$CD$12,8,FALSE)</f>
        <v>#N/A</v>
      </c>
      <c r="AI905" s="103" t="e">
        <f>T905-HLOOKUP(V905,Minimas!$C$3:$CD$12,9,FALSE)</f>
        <v>#N/A</v>
      </c>
      <c r="AJ905" s="103" t="e">
        <f>T905-HLOOKUP(V905,Minimas!$C$3:$CD$12,10,FALSE)</f>
        <v>#N/A</v>
      </c>
      <c r="AK905" s="104" t="str">
        <f t="shared" si="113"/>
        <v xml:space="preserve"> </v>
      </c>
      <c r="AL905" s="105"/>
      <c r="AM905" s="105" t="str">
        <f t="shared" si="114"/>
        <v xml:space="preserve"> </v>
      </c>
      <c r="AN905" s="105" t="str">
        <f t="shared" si="115"/>
        <v xml:space="preserve"> </v>
      </c>
    </row>
    <row r="906" spans="28:40" x14ac:dyDescent="0.2">
      <c r="AB906" s="103" t="e">
        <f>T906-HLOOKUP(V906,Minimas!$C$3:$CD$12,2,FALSE)</f>
        <v>#N/A</v>
      </c>
      <c r="AC906" s="103" t="e">
        <f>T906-HLOOKUP(V906,Minimas!$C$3:$CD$12,3,FALSE)</f>
        <v>#N/A</v>
      </c>
      <c r="AD906" s="103" t="e">
        <f>T906-HLOOKUP(V906,Minimas!$C$3:$CD$12,4,FALSE)</f>
        <v>#N/A</v>
      </c>
      <c r="AE906" s="103" t="e">
        <f>T906-HLOOKUP(V906,Minimas!$C$3:$CD$12,5,FALSE)</f>
        <v>#N/A</v>
      </c>
      <c r="AF906" s="103" t="e">
        <f>T906-HLOOKUP(V906,Minimas!$C$3:$CD$12,6,FALSE)</f>
        <v>#N/A</v>
      </c>
      <c r="AG906" s="103" t="e">
        <f>T906-HLOOKUP(V906,Minimas!$C$3:$CD$12,7,FALSE)</f>
        <v>#N/A</v>
      </c>
      <c r="AH906" s="103" t="e">
        <f>T906-HLOOKUP(V906,Minimas!$C$3:$CD$12,8,FALSE)</f>
        <v>#N/A</v>
      </c>
      <c r="AI906" s="103" t="e">
        <f>T906-HLOOKUP(V906,Minimas!$C$3:$CD$12,9,FALSE)</f>
        <v>#N/A</v>
      </c>
      <c r="AJ906" s="103" t="e">
        <f>T906-HLOOKUP(V906,Minimas!$C$3:$CD$12,10,FALSE)</f>
        <v>#N/A</v>
      </c>
      <c r="AK906" s="104" t="str">
        <f t="shared" si="113"/>
        <v xml:space="preserve"> </v>
      </c>
      <c r="AL906" s="105"/>
      <c r="AM906" s="105" t="str">
        <f t="shared" si="114"/>
        <v xml:space="preserve"> </v>
      </c>
      <c r="AN906" s="105" t="str">
        <f t="shared" si="115"/>
        <v xml:space="preserve"> </v>
      </c>
    </row>
    <row r="907" spans="28:40" x14ac:dyDescent="0.2">
      <c r="AB907" s="103" t="e">
        <f>T907-HLOOKUP(V907,Minimas!$C$3:$CD$12,2,FALSE)</f>
        <v>#N/A</v>
      </c>
      <c r="AC907" s="103" t="e">
        <f>T907-HLOOKUP(V907,Minimas!$C$3:$CD$12,3,FALSE)</f>
        <v>#N/A</v>
      </c>
      <c r="AD907" s="103" t="e">
        <f>T907-HLOOKUP(V907,Minimas!$C$3:$CD$12,4,FALSE)</f>
        <v>#N/A</v>
      </c>
      <c r="AE907" s="103" t="e">
        <f>T907-HLOOKUP(V907,Minimas!$C$3:$CD$12,5,FALSE)</f>
        <v>#N/A</v>
      </c>
      <c r="AF907" s="103" t="e">
        <f>T907-HLOOKUP(V907,Minimas!$C$3:$CD$12,6,FALSE)</f>
        <v>#N/A</v>
      </c>
      <c r="AG907" s="103" t="e">
        <f>T907-HLOOKUP(V907,Minimas!$C$3:$CD$12,7,FALSE)</f>
        <v>#N/A</v>
      </c>
      <c r="AH907" s="103" t="e">
        <f>T907-HLOOKUP(V907,Minimas!$C$3:$CD$12,8,FALSE)</f>
        <v>#N/A</v>
      </c>
      <c r="AI907" s="103" t="e">
        <f>T907-HLOOKUP(V907,Minimas!$C$3:$CD$12,9,FALSE)</f>
        <v>#N/A</v>
      </c>
      <c r="AJ907" s="103" t="e">
        <f>T907-HLOOKUP(V907,Minimas!$C$3:$CD$12,10,FALSE)</f>
        <v>#N/A</v>
      </c>
      <c r="AK907" s="104" t="str">
        <f t="shared" si="113"/>
        <v xml:space="preserve"> </v>
      </c>
      <c r="AL907" s="105"/>
      <c r="AM907" s="105" t="str">
        <f t="shared" si="114"/>
        <v xml:space="preserve"> </v>
      </c>
      <c r="AN907" s="105" t="str">
        <f t="shared" si="115"/>
        <v xml:space="preserve"> </v>
      </c>
    </row>
    <row r="908" spans="28:40" x14ac:dyDescent="0.2">
      <c r="AB908" s="103" t="e">
        <f>T908-HLOOKUP(V908,Minimas!$C$3:$CD$12,2,FALSE)</f>
        <v>#N/A</v>
      </c>
      <c r="AC908" s="103" t="e">
        <f>T908-HLOOKUP(V908,Minimas!$C$3:$CD$12,3,FALSE)</f>
        <v>#N/A</v>
      </c>
      <c r="AD908" s="103" t="e">
        <f>T908-HLOOKUP(V908,Minimas!$C$3:$CD$12,4,FALSE)</f>
        <v>#N/A</v>
      </c>
      <c r="AE908" s="103" t="e">
        <f>T908-HLOOKUP(V908,Minimas!$C$3:$CD$12,5,FALSE)</f>
        <v>#N/A</v>
      </c>
      <c r="AF908" s="103" t="e">
        <f>T908-HLOOKUP(V908,Minimas!$C$3:$CD$12,6,FALSE)</f>
        <v>#N/A</v>
      </c>
      <c r="AG908" s="103" t="e">
        <f>T908-HLOOKUP(V908,Minimas!$C$3:$CD$12,7,FALSE)</f>
        <v>#N/A</v>
      </c>
      <c r="AH908" s="103" t="e">
        <f>T908-HLOOKUP(V908,Minimas!$C$3:$CD$12,8,FALSE)</f>
        <v>#N/A</v>
      </c>
      <c r="AI908" s="103" t="e">
        <f>T908-HLOOKUP(V908,Minimas!$C$3:$CD$12,9,FALSE)</f>
        <v>#N/A</v>
      </c>
      <c r="AJ908" s="103" t="e">
        <f>T908-HLOOKUP(V908,Minimas!$C$3:$CD$12,10,FALSE)</f>
        <v>#N/A</v>
      </c>
      <c r="AK908" s="104" t="str">
        <f t="shared" si="113"/>
        <v xml:space="preserve"> </v>
      </c>
      <c r="AL908" s="105"/>
      <c r="AM908" s="105" t="str">
        <f t="shared" si="114"/>
        <v xml:space="preserve"> </v>
      </c>
      <c r="AN908" s="105" t="str">
        <f t="shared" si="115"/>
        <v xml:space="preserve"> </v>
      </c>
    </row>
    <row r="909" spans="28:40" x14ac:dyDescent="0.2">
      <c r="AB909" s="103" t="e">
        <f>T909-HLOOKUP(V909,Minimas!$C$3:$CD$12,2,FALSE)</f>
        <v>#N/A</v>
      </c>
      <c r="AC909" s="103" t="e">
        <f>T909-HLOOKUP(V909,Minimas!$C$3:$CD$12,3,FALSE)</f>
        <v>#N/A</v>
      </c>
      <c r="AD909" s="103" t="e">
        <f>T909-HLOOKUP(V909,Minimas!$C$3:$CD$12,4,FALSE)</f>
        <v>#N/A</v>
      </c>
      <c r="AE909" s="103" t="e">
        <f>T909-HLOOKUP(V909,Minimas!$C$3:$CD$12,5,FALSE)</f>
        <v>#N/A</v>
      </c>
      <c r="AF909" s="103" t="e">
        <f>T909-HLOOKUP(V909,Minimas!$C$3:$CD$12,6,FALSE)</f>
        <v>#N/A</v>
      </c>
      <c r="AG909" s="103" t="e">
        <f>T909-HLOOKUP(V909,Minimas!$C$3:$CD$12,7,FALSE)</f>
        <v>#N/A</v>
      </c>
      <c r="AH909" s="103" t="e">
        <f>T909-HLOOKUP(V909,Minimas!$C$3:$CD$12,8,FALSE)</f>
        <v>#N/A</v>
      </c>
      <c r="AI909" s="103" t="e">
        <f>T909-HLOOKUP(V909,Minimas!$C$3:$CD$12,9,FALSE)</f>
        <v>#N/A</v>
      </c>
      <c r="AJ909" s="103" t="e">
        <f>T909-HLOOKUP(V909,Minimas!$C$3:$CD$12,10,FALSE)</f>
        <v>#N/A</v>
      </c>
      <c r="AK909" s="104" t="str">
        <f t="shared" si="113"/>
        <v xml:space="preserve"> </v>
      </c>
      <c r="AL909" s="105"/>
      <c r="AM909" s="105" t="str">
        <f t="shared" si="114"/>
        <v xml:space="preserve"> </v>
      </c>
      <c r="AN909" s="105" t="str">
        <f t="shared" si="115"/>
        <v xml:space="preserve"> </v>
      </c>
    </row>
    <row r="910" spans="28:40" x14ac:dyDescent="0.2">
      <c r="AB910" s="103" t="e">
        <f>T910-HLOOKUP(V910,Minimas!$C$3:$CD$12,2,FALSE)</f>
        <v>#N/A</v>
      </c>
      <c r="AC910" s="103" t="e">
        <f>T910-HLOOKUP(V910,Minimas!$C$3:$CD$12,3,FALSE)</f>
        <v>#N/A</v>
      </c>
      <c r="AD910" s="103" t="e">
        <f>T910-HLOOKUP(V910,Minimas!$C$3:$CD$12,4,FALSE)</f>
        <v>#N/A</v>
      </c>
      <c r="AE910" s="103" t="e">
        <f>T910-HLOOKUP(V910,Minimas!$C$3:$CD$12,5,FALSE)</f>
        <v>#N/A</v>
      </c>
      <c r="AF910" s="103" t="e">
        <f>T910-HLOOKUP(V910,Minimas!$C$3:$CD$12,6,FALSE)</f>
        <v>#N/A</v>
      </c>
      <c r="AG910" s="103" t="e">
        <f>T910-HLOOKUP(V910,Minimas!$C$3:$CD$12,7,FALSE)</f>
        <v>#N/A</v>
      </c>
      <c r="AH910" s="103" t="e">
        <f>T910-HLOOKUP(V910,Minimas!$C$3:$CD$12,8,FALSE)</f>
        <v>#N/A</v>
      </c>
      <c r="AI910" s="103" t="e">
        <f>T910-HLOOKUP(V910,Minimas!$C$3:$CD$12,9,FALSE)</f>
        <v>#N/A</v>
      </c>
      <c r="AJ910" s="103" t="e">
        <f>T910-HLOOKUP(V910,Minimas!$C$3:$CD$12,10,FALSE)</f>
        <v>#N/A</v>
      </c>
      <c r="AK910" s="104" t="str">
        <f t="shared" si="113"/>
        <v xml:space="preserve"> </v>
      </c>
      <c r="AL910" s="105"/>
      <c r="AM910" s="105" t="str">
        <f t="shared" si="114"/>
        <v xml:space="preserve"> </v>
      </c>
      <c r="AN910" s="105" t="str">
        <f t="shared" si="115"/>
        <v xml:space="preserve"> </v>
      </c>
    </row>
    <row r="911" spans="28:40" x14ac:dyDescent="0.2">
      <c r="AB911" s="103" t="e">
        <f>T911-HLOOKUP(V911,Minimas!$C$3:$CD$12,2,FALSE)</f>
        <v>#N/A</v>
      </c>
      <c r="AC911" s="103" t="e">
        <f>T911-HLOOKUP(V911,Minimas!$C$3:$CD$12,3,FALSE)</f>
        <v>#N/A</v>
      </c>
      <c r="AD911" s="103" t="e">
        <f>T911-HLOOKUP(V911,Minimas!$C$3:$CD$12,4,FALSE)</f>
        <v>#N/A</v>
      </c>
      <c r="AE911" s="103" t="e">
        <f>T911-HLOOKUP(V911,Minimas!$C$3:$CD$12,5,FALSE)</f>
        <v>#N/A</v>
      </c>
      <c r="AF911" s="103" t="e">
        <f>T911-HLOOKUP(V911,Minimas!$C$3:$CD$12,6,FALSE)</f>
        <v>#N/A</v>
      </c>
      <c r="AG911" s="103" t="e">
        <f>T911-HLOOKUP(V911,Minimas!$C$3:$CD$12,7,FALSE)</f>
        <v>#N/A</v>
      </c>
      <c r="AH911" s="103" t="e">
        <f>T911-HLOOKUP(V911,Minimas!$C$3:$CD$12,8,FALSE)</f>
        <v>#N/A</v>
      </c>
      <c r="AI911" s="103" t="e">
        <f>T911-HLOOKUP(V911,Minimas!$C$3:$CD$12,9,FALSE)</f>
        <v>#N/A</v>
      </c>
      <c r="AJ911" s="103" t="e">
        <f>T911-HLOOKUP(V911,Minimas!$C$3:$CD$12,10,FALSE)</f>
        <v>#N/A</v>
      </c>
      <c r="AK911" s="104" t="str">
        <f t="shared" si="113"/>
        <v xml:space="preserve"> </v>
      </c>
      <c r="AL911" s="105"/>
      <c r="AM911" s="105" t="str">
        <f t="shared" si="114"/>
        <v xml:space="preserve"> </v>
      </c>
      <c r="AN911" s="105" t="str">
        <f t="shared" si="115"/>
        <v xml:space="preserve"> </v>
      </c>
    </row>
    <row r="912" spans="28:40" x14ac:dyDescent="0.2">
      <c r="AB912" s="103" t="e">
        <f>T912-HLOOKUP(V912,Minimas!$C$3:$CD$12,2,FALSE)</f>
        <v>#N/A</v>
      </c>
      <c r="AC912" s="103" t="e">
        <f>T912-HLOOKUP(V912,Minimas!$C$3:$CD$12,3,FALSE)</f>
        <v>#N/A</v>
      </c>
      <c r="AD912" s="103" t="e">
        <f>T912-HLOOKUP(V912,Minimas!$C$3:$CD$12,4,FALSE)</f>
        <v>#N/A</v>
      </c>
      <c r="AE912" s="103" t="e">
        <f>T912-HLOOKUP(V912,Minimas!$C$3:$CD$12,5,FALSE)</f>
        <v>#N/A</v>
      </c>
      <c r="AF912" s="103" t="e">
        <f>T912-HLOOKUP(V912,Minimas!$C$3:$CD$12,6,FALSE)</f>
        <v>#N/A</v>
      </c>
      <c r="AG912" s="103" t="e">
        <f>T912-HLOOKUP(V912,Minimas!$C$3:$CD$12,7,FALSE)</f>
        <v>#N/A</v>
      </c>
      <c r="AH912" s="103" t="e">
        <f>T912-HLOOKUP(V912,Minimas!$C$3:$CD$12,8,FALSE)</f>
        <v>#N/A</v>
      </c>
      <c r="AI912" s="103" t="e">
        <f>T912-HLOOKUP(V912,Minimas!$C$3:$CD$12,9,FALSE)</f>
        <v>#N/A</v>
      </c>
      <c r="AJ912" s="103" t="e">
        <f>T912-HLOOKUP(V912,Minimas!$C$3:$CD$12,10,FALSE)</f>
        <v>#N/A</v>
      </c>
      <c r="AK912" s="104" t="str">
        <f t="shared" si="113"/>
        <v xml:space="preserve"> </v>
      </c>
      <c r="AL912" s="105"/>
      <c r="AM912" s="105" t="str">
        <f t="shared" si="114"/>
        <v xml:space="preserve"> </v>
      </c>
      <c r="AN912" s="105" t="str">
        <f t="shared" si="115"/>
        <v xml:space="preserve"> </v>
      </c>
    </row>
    <row r="913" spans="28:40" x14ac:dyDescent="0.2">
      <c r="AB913" s="103" t="e">
        <f>T913-HLOOKUP(V913,Minimas!$C$3:$CD$12,2,FALSE)</f>
        <v>#N/A</v>
      </c>
      <c r="AC913" s="103" t="e">
        <f>T913-HLOOKUP(V913,Minimas!$C$3:$CD$12,3,FALSE)</f>
        <v>#N/A</v>
      </c>
      <c r="AD913" s="103" t="e">
        <f>T913-HLOOKUP(V913,Minimas!$C$3:$CD$12,4,FALSE)</f>
        <v>#N/A</v>
      </c>
      <c r="AE913" s="103" t="e">
        <f>T913-HLOOKUP(V913,Minimas!$C$3:$CD$12,5,FALSE)</f>
        <v>#N/A</v>
      </c>
      <c r="AF913" s="103" t="e">
        <f>T913-HLOOKUP(V913,Minimas!$C$3:$CD$12,6,FALSE)</f>
        <v>#N/A</v>
      </c>
      <c r="AG913" s="103" t="e">
        <f>T913-HLOOKUP(V913,Minimas!$C$3:$CD$12,7,FALSE)</f>
        <v>#N/A</v>
      </c>
      <c r="AH913" s="103" t="e">
        <f>T913-HLOOKUP(V913,Minimas!$C$3:$CD$12,8,FALSE)</f>
        <v>#N/A</v>
      </c>
      <c r="AI913" s="103" t="e">
        <f>T913-HLOOKUP(V913,Minimas!$C$3:$CD$12,9,FALSE)</f>
        <v>#N/A</v>
      </c>
      <c r="AJ913" s="103" t="e">
        <f>T913-HLOOKUP(V913,Minimas!$C$3:$CD$12,10,FALSE)</f>
        <v>#N/A</v>
      </c>
      <c r="AK913" s="104" t="str">
        <f t="shared" si="113"/>
        <v xml:space="preserve"> </v>
      </c>
      <c r="AL913" s="105"/>
      <c r="AM913" s="105" t="str">
        <f t="shared" si="114"/>
        <v xml:space="preserve"> </v>
      </c>
      <c r="AN913" s="105" t="str">
        <f t="shared" si="115"/>
        <v xml:space="preserve"> </v>
      </c>
    </row>
    <row r="914" spans="28:40" x14ac:dyDescent="0.2">
      <c r="AB914" s="103" t="e">
        <f>T914-HLOOKUP(V914,Minimas!$C$3:$CD$12,2,FALSE)</f>
        <v>#N/A</v>
      </c>
      <c r="AC914" s="103" t="e">
        <f>T914-HLOOKUP(V914,Minimas!$C$3:$CD$12,3,FALSE)</f>
        <v>#N/A</v>
      </c>
      <c r="AD914" s="103" t="e">
        <f>T914-HLOOKUP(V914,Minimas!$C$3:$CD$12,4,FALSE)</f>
        <v>#N/A</v>
      </c>
      <c r="AE914" s="103" t="e">
        <f>T914-HLOOKUP(V914,Minimas!$C$3:$CD$12,5,FALSE)</f>
        <v>#N/A</v>
      </c>
      <c r="AF914" s="103" t="e">
        <f>T914-HLOOKUP(V914,Minimas!$C$3:$CD$12,6,FALSE)</f>
        <v>#N/A</v>
      </c>
      <c r="AG914" s="103" t="e">
        <f>T914-HLOOKUP(V914,Minimas!$C$3:$CD$12,7,FALSE)</f>
        <v>#N/A</v>
      </c>
      <c r="AH914" s="103" t="e">
        <f>T914-HLOOKUP(V914,Minimas!$C$3:$CD$12,8,FALSE)</f>
        <v>#N/A</v>
      </c>
      <c r="AI914" s="103" t="e">
        <f>T914-HLOOKUP(V914,Minimas!$C$3:$CD$12,9,FALSE)</f>
        <v>#N/A</v>
      </c>
      <c r="AJ914" s="103" t="e">
        <f>T914-HLOOKUP(V914,Minimas!$C$3:$CD$12,10,FALSE)</f>
        <v>#N/A</v>
      </c>
      <c r="AK914" s="104" t="str">
        <f t="shared" si="113"/>
        <v xml:space="preserve"> </v>
      </c>
      <c r="AL914" s="105"/>
      <c r="AM914" s="105" t="str">
        <f t="shared" si="114"/>
        <v xml:space="preserve"> </v>
      </c>
      <c r="AN914" s="105" t="str">
        <f t="shared" si="115"/>
        <v xml:space="preserve"> </v>
      </c>
    </row>
    <row r="915" spans="28:40" x14ac:dyDescent="0.2">
      <c r="AB915" s="103" t="e">
        <f>T915-HLOOKUP(V915,Minimas!$C$3:$CD$12,2,FALSE)</f>
        <v>#N/A</v>
      </c>
      <c r="AC915" s="103" t="e">
        <f>T915-HLOOKUP(V915,Minimas!$C$3:$CD$12,3,FALSE)</f>
        <v>#N/A</v>
      </c>
      <c r="AD915" s="103" t="e">
        <f>T915-HLOOKUP(V915,Minimas!$C$3:$CD$12,4,FALSE)</f>
        <v>#N/A</v>
      </c>
      <c r="AE915" s="103" t="e">
        <f>T915-HLOOKUP(V915,Minimas!$C$3:$CD$12,5,FALSE)</f>
        <v>#N/A</v>
      </c>
      <c r="AF915" s="103" t="e">
        <f>T915-HLOOKUP(V915,Minimas!$C$3:$CD$12,6,FALSE)</f>
        <v>#N/A</v>
      </c>
      <c r="AG915" s="103" t="e">
        <f>T915-HLOOKUP(V915,Minimas!$C$3:$CD$12,7,FALSE)</f>
        <v>#N/A</v>
      </c>
      <c r="AH915" s="103" t="e">
        <f>T915-HLOOKUP(V915,Minimas!$C$3:$CD$12,8,FALSE)</f>
        <v>#N/A</v>
      </c>
      <c r="AI915" s="103" t="e">
        <f>T915-HLOOKUP(V915,Minimas!$C$3:$CD$12,9,FALSE)</f>
        <v>#N/A</v>
      </c>
      <c r="AJ915" s="103" t="e">
        <f>T915-HLOOKUP(V915,Minimas!$C$3:$CD$12,10,FALSE)</f>
        <v>#N/A</v>
      </c>
      <c r="AK915" s="104" t="str">
        <f t="shared" si="113"/>
        <v xml:space="preserve"> </v>
      </c>
      <c r="AL915" s="105"/>
      <c r="AM915" s="105" t="str">
        <f t="shared" si="114"/>
        <v xml:space="preserve"> </v>
      </c>
      <c r="AN915" s="105" t="str">
        <f t="shared" si="115"/>
        <v xml:space="preserve"> </v>
      </c>
    </row>
    <row r="916" spans="28:40" x14ac:dyDescent="0.2">
      <c r="AB916" s="103" t="e">
        <f>T916-HLOOKUP(V916,Minimas!$C$3:$CD$12,2,FALSE)</f>
        <v>#N/A</v>
      </c>
      <c r="AC916" s="103" t="e">
        <f>T916-HLOOKUP(V916,Minimas!$C$3:$CD$12,3,FALSE)</f>
        <v>#N/A</v>
      </c>
      <c r="AD916" s="103" t="e">
        <f>T916-HLOOKUP(V916,Minimas!$C$3:$CD$12,4,FALSE)</f>
        <v>#N/A</v>
      </c>
      <c r="AE916" s="103" t="e">
        <f>T916-HLOOKUP(V916,Minimas!$C$3:$CD$12,5,FALSE)</f>
        <v>#N/A</v>
      </c>
      <c r="AF916" s="103" t="e">
        <f>T916-HLOOKUP(V916,Minimas!$C$3:$CD$12,6,FALSE)</f>
        <v>#N/A</v>
      </c>
      <c r="AG916" s="103" t="e">
        <f>T916-HLOOKUP(V916,Minimas!$C$3:$CD$12,7,FALSE)</f>
        <v>#N/A</v>
      </c>
      <c r="AH916" s="103" t="e">
        <f>T916-HLOOKUP(V916,Minimas!$C$3:$CD$12,8,FALSE)</f>
        <v>#N/A</v>
      </c>
      <c r="AI916" s="103" t="e">
        <f>T916-HLOOKUP(V916,Minimas!$C$3:$CD$12,9,FALSE)</f>
        <v>#N/A</v>
      </c>
      <c r="AJ916" s="103" t="e">
        <f>T916-HLOOKUP(V916,Minimas!$C$3:$CD$12,10,FALSE)</f>
        <v>#N/A</v>
      </c>
      <c r="AK916" s="104" t="str">
        <f t="shared" si="113"/>
        <v xml:space="preserve"> </v>
      </c>
      <c r="AL916" s="105"/>
      <c r="AM916" s="105" t="str">
        <f t="shared" si="114"/>
        <v xml:space="preserve"> </v>
      </c>
      <c r="AN916" s="105" t="str">
        <f t="shared" si="115"/>
        <v xml:space="preserve"> </v>
      </c>
    </row>
    <row r="917" spans="28:40" x14ac:dyDescent="0.2">
      <c r="AB917" s="103" t="e">
        <f>T917-HLOOKUP(V917,Minimas!$C$3:$CD$12,2,FALSE)</f>
        <v>#N/A</v>
      </c>
      <c r="AC917" s="103" t="e">
        <f>T917-HLOOKUP(V917,Minimas!$C$3:$CD$12,3,FALSE)</f>
        <v>#N/A</v>
      </c>
      <c r="AD917" s="103" t="e">
        <f>T917-HLOOKUP(V917,Minimas!$C$3:$CD$12,4,FALSE)</f>
        <v>#N/A</v>
      </c>
      <c r="AE917" s="103" t="e">
        <f>T917-HLOOKUP(V917,Minimas!$C$3:$CD$12,5,FALSE)</f>
        <v>#N/A</v>
      </c>
      <c r="AF917" s="103" t="e">
        <f>T917-HLOOKUP(V917,Minimas!$C$3:$CD$12,6,FALSE)</f>
        <v>#N/A</v>
      </c>
      <c r="AG917" s="103" t="e">
        <f>T917-HLOOKUP(V917,Minimas!$C$3:$CD$12,7,FALSE)</f>
        <v>#N/A</v>
      </c>
      <c r="AH917" s="103" t="e">
        <f>T917-HLOOKUP(V917,Minimas!$C$3:$CD$12,8,FALSE)</f>
        <v>#N/A</v>
      </c>
      <c r="AI917" s="103" t="e">
        <f>T917-HLOOKUP(V917,Minimas!$C$3:$CD$12,9,FALSE)</f>
        <v>#N/A</v>
      </c>
      <c r="AJ917" s="103" t="e">
        <f>T917-HLOOKUP(V917,Minimas!$C$3:$CD$12,10,FALSE)</f>
        <v>#N/A</v>
      </c>
      <c r="AK917" s="104" t="str">
        <f t="shared" si="113"/>
        <v xml:space="preserve"> </v>
      </c>
      <c r="AL917" s="105"/>
      <c r="AM917" s="105" t="str">
        <f t="shared" si="114"/>
        <v xml:space="preserve"> </v>
      </c>
      <c r="AN917" s="105" t="str">
        <f t="shared" si="115"/>
        <v xml:space="preserve"> </v>
      </c>
    </row>
    <row r="918" spans="28:40" x14ac:dyDescent="0.2">
      <c r="AB918" s="103" t="e">
        <f>T918-HLOOKUP(V918,Minimas!$C$3:$CD$12,2,FALSE)</f>
        <v>#N/A</v>
      </c>
      <c r="AC918" s="103" t="e">
        <f>T918-HLOOKUP(V918,Minimas!$C$3:$CD$12,3,FALSE)</f>
        <v>#N/A</v>
      </c>
      <c r="AD918" s="103" t="e">
        <f>T918-HLOOKUP(V918,Minimas!$C$3:$CD$12,4,FALSE)</f>
        <v>#N/A</v>
      </c>
      <c r="AE918" s="103" t="e">
        <f>T918-HLOOKUP(V918,Minimas!$C$3:$CD$12,5,FALSE)</f>
        <v>#N/A</v>
      </c>
      <c r="AF918" s="103" t="e">
        <f>T918-HLOOKUP(V918,Minimas!$C$3:$CD$12,6,FALSE)</f>
        <v>#N/A</v>
      </c>
      <c r="AG918" s="103" t="e">
        <f>T918-HLOOKUP(V918,Minimas!$C$3:$CD$12,7,FALSE)</f>
        <v>#N/A</v>
      </c>
      <c r="AH918" s="103" t="e">
        <f>T918-HLOOKUP(V918,Minimas!$C$3:$CD$12,8,FALSE)</f>
        <v>#N/A</v>
      </c>
      <c r="AI918" s="103" t="e">
        <f>T918-HLOOKUP(V918,Minimas!$C$3:$CD$12,9,FALSE)</f>
        <v>#N/A</v>
      </c>
      <c r="AJ918" s="103" t="e">
        <f>T918-HLOOKUP(V918,Minimas!$C$3:$CD$12,10,FALSE)</f>
        <v>#N/A</v>
      </c>
      <c r="AK918" s="104" t="str">
        <f t="shared" si="113"/>
        <v xml:space="preserve"> </v>
      </c>
      <c r="AL918" s="105"/>
      <c r="AM918" s="105" t="str">
        <f t="shared" si="114"/>
        <v xml:space="preserve"> </v>
      </c>
      <c r="AN918" s="105" t="str">
        <f t="shared" si="115"/>
        <v xml:space="preserve"> </v>
      </c>
    </row>
    <row r="919" spans="28:40" x14ac:dyDescent="0.2">
      <c r="AB919" s="103" t="e">
        <f>T919-HLOOKUP(V919,Minimas!$C$3:$CD$12,2,FALSE)</f>
        <v>#N/A</v>
      </c>
      <c r="AC919" s="103" t="e">
        <f>T919-HLOOKUP(V919,Minimas!$C$3:$CD$12,3,FALSE)</f>
        <v>#N/A</v>
      </c>
      <c r="AD919" s="103" t="e">
        <f>T919-HLOOKUP(V919,Minimas!$C$3:$CD$12,4,FALSE)</f>
        <v>#N/A</v>
      </c>
      <c r="AE919" s="103" t="e">
        <f>T919-HLOOKUP(V919,Minimas!$C$3:$CD$12,5,FALSE)</f>
        <v>#N/A</v>
      </c>
      <c r="AF919" s="103" t="e">
        <f>T919-HLOOKUP(V919,Minimas!$C$3:$CD$12,6,FALSE)</f>
        <v>#N/A</v>
      </c>
      <c r="AG919" s="103" t="e">
        <f>T919-HLOOKUP(V919,Minimas!$C$3:$CD$12,7,FALSE)</f>
        <v>#N/A</v>
      </c>
      <c r="AH919" s="103" t="e">
        <f>T919-HLOOKUP(V919,Minimas!$C$3:$CD$12,8,FALSE)</f>
        <v>#N/A</v>
      </c>
      <c r="AI919" s="103" t="e">
        <f>T919-HLOOKUP(V919,Minimas!$C$3:$CD$12,9,FALSE)</f>
        <v>#N/A</v>
      </c>
      <c r="AJ919" s="103" t="e">
        <f>T919-HLOOKUP(V919,Minimas!$C$3:$CD$12,10,FALSE)</f>
        <v>#N/A</v>
      </c>
      <c r="AK919" s="104" t="str">
        <f t="shared" si="113"/>
        <v xml:space="preserve"> </v>
      </c>
      <c r="AL919" s="105"/>
      <c r="AM919" s="105" t="str">
        <f t="shared" si="114"/>
        <v xml:space="preserve"> </v>
      </c>
      <c r="AN919" s="105" t="str">
        <f t="shared" si="115"/>
        <v xml:space="preserve"> </v>
      </c>
    </row>
    <row r="920" spans="28:40" x14ac:dyDescent="0.2">
      <c r="AB920" s="103" t="e">
        <f>T920-HLOOKUP(V920,Minimas!$C$3:$CD$12,2,FALSE)</f>
        <v>#N/A</v>
      </c>
      <c r="AC920" s="103" t="e">
        <f>T920-HLOOKUP(V920,Minimas!$C$3:$CD$12,3,FALSE)</f>
        <v>#N/A</v>
      </c>
      <c r="AD920" s="103" t="e">
        <f>T920-HLOOKUP(V920,Minimas!$C$3:$CD$12,4,FALSE)</f>
        <v>#N/A</v>
      </c>
      <c r="AE920" s="103" t="e">
        <f>T920-HLOOKUP(V920,Minimas!$C$3:$CD$12,5,FALSE)</f>
        <v>#N/A</v>
      </c>
      <c r="AF920" s="103" t="e">
        <f>T920-HLOOKUP(V920,Minimas!$C$3:$CD$12,6,FALSE)</f>
        <v>#N/A</v>
      </c>
      <c r="AG920" s="103" t="e">
        <f>T920-HLOOKUP(V920,Minimas!$C$3:$CD$12,7,FALSE)</f>
        <v>#N/A</v>
      </c>
      <c r="AH920" s="103" t="e">
        <f>T920-HLOOKUP(V920,Minimas!$C$3:$CD$12,8,FALSE)</f>
        <v>#N/A</v>
      </c>
      <c r="AI920" s="103" t="e">
        <f>T920-HLOOKUP(V920,Minimas!$C$3:$CD$12,9,FALSE)</f>
        <v>#N/A</v>
      </c>
      <c r="AJ920" s="103" t="e">
        <f>T920-HLOOKUP(V920,Minimas!$C$3:$CD$12,10,FALSE)</f>
        <v>#N/A</v>
      </c>
      <c r="AK920" s="104" t="str">
        <f t="shared" si="113"/>
        <v xml:space="preserve"> </v>
      </c>
      <c r="AL920" s="105"/>
      <c r="AM920" s="105" t="str">
        <f t="shared" si="114"/>
        <v xml:space="preserve"> </v>
      </c>
      <c r="AN920" s="105" t="str">
        <f t="shared" si="115"/>
        <v xml:space="preserve"> </v>
      </c>
    </row>
    <row r="921" spans="28:40" x14ac:dyDescent="0.2">
      <c r="AB921" s="103" t="e">
        <f>T921-HLOOKUP(V921,Minimas!$C$3:$CD$12,2,FALSE)</f>
        <v>#N/A</v>
      </c>
      <c r="AC921" s="103" t="e">
        <f>T921-HLOOKUP(V921,Minimas!$C$3:$CD$12,3,FALSE)</f>
        <v>#N/A</v>
      </c>
      <c r="AD921" s="103" t="e">
        <f>T921-HLOOKUP(V921,Minimas!$C$3:$CD$12,4,FALSE)</f>
        <v>#N/A</v>
      </c>
      <c r="AE921" s="103" t="e">
        <f>T921-HLOOKUP(V921,Minimas!$C$3:$CD$12,5,FALSE)</f>
        <v>#N/A</v>
      </c>
      <c r="AF921" s="103" t="e">
        <f>T921-HLOOKUP(V921,Minimas!$C$3:$CD$12,6,FALSE)</f>
        <v>#N/A</v>
      </c>
      <c r="AG921" s="103" t="e">
        <f>T921-HLOOKUP(V921,Minimas!$C$3:$CD$12,7,FALSE)</f>
        <v>#N/A</v>
      </c>
      <c r="AH921" s="103" t="e">
        <f>T921-HLOOKUP(V921,Minimas!$C$3:$CD$12,8,FALSE)</f>
        <v>#N/A</v>
      </c>
      <c r="AI921" s="103" t="e">
        <f>T921-HLOOKUP(V921,Minimas!$C$3:$CD$12,9,FALSE)</f>
        <v>#N/A</v>
      </c>
      <c r="AJ921" s="103" t="e">
        <f>T921-HLOOKUP(V921,Minimas!$C$3:$CD$12,10,FALSE)</f>
        <v>#N/A</v>
      </c>
      <c r="AK921" s="104" t="str">
        <f t="shared" si="113"/>
        <v xml:space="preserve"> </v>
      </c>
      <c r="AL921" s="105"/>
      <c r="AM921" s="105" t="str">
        <f t="shared" si="114"/>
        <v xml:space="preserve"> </v>
      </c>
      <c r="AN921" s="105" t="str">
        <f t="shared" si="115"/>
        <v xml:space="preserve"> </v>
      </c>
    </row>
    <row r="922" spans="28:40" x14ac:dyDescent="0.2">
      <c r="AB922" s="103" t="e">
        <f>T922-HLOOKUP(V922,Minimas!$C$3:$CD$12,2,FALSE)</f>
        <v>#N/A</v>
      </c>
      <c r="AC922" s="103" t="e">
        <f>T922-HLOOKUP(V922,Minimas!$C$3:$CD$12,3,FALSE)</f>
        <v>#N/A</v>
      </c>
      <c r="AD922" s="103" t="e">
        <f>T922-HLOOKUP(V922,Minimas!$C$3:$CD$12,4,FALSE)</f>
        <v>#N/A</v>
      </c>
      <c r="AE922" s="103" t="e">
        <f>T922-HLOOKUP(V922,Minimas!$C$3:$CD$12,5,FALSE)</f>
        <v>#N/A</v>
      </c>
      <c r="AF922" s="103" t="e">
        <f>T922-HLOOKUP(V922,Minimas!$C$3:$CD$12,6,FALSE)</f>
        <v>#N/A</v>
      </c>
      <c r="AG922" s="103" t="e">
        <f>T922-HLOOKUP(V922,Minimas!$C$3:$CD$12,7,FALSE)</f>
        <v>#N/A</v>
      </c>
      <c r="AH922" s="103" t="e">
        <f>T922-HLOOKUP(V922,Minimas!$C$3:$CD$12,8,FALSE)</f>
        <v>#N/A</v>
      </c>
      <c r="AI922" s="103" t="e">
        <f>T922-HLOOKUP(V922,Minimas!$C$3:$CD$12,9,FALSE)</f>
        <v>#N/A</v>
      </c>
      <c r="AJ922" s="103" t="e">
        <f>T922-HLOOKUP(V922,Minimas!$C$3:$CD$12,10,FALSE)</f>
        <v>#N/A</v>
      </c>
      <c r="AK922" s="104" t="str">
        <f t="shared" si="113"/>
        <v xml:space="preserve"> </v>
      </c>
      <c r="AL922" s="105"/>
      <c r="AM922" s="105" t="str">
        <f t="shared" si="114"/>
        <v xml:space="preserve"> </v>
      </c>
      <c r="AN922" s="105" t="str">
        <f t="shared" si="115"/>
        <v xml:space="preserve"> </v>
      </c>
    </row>
    <row r="923" spans="28:40" x14ac:dyDescent="0.2">
      <c r="AB923" s="103" t="e">
        <f>T923-HLOOKUP(V923,Minimas!$C$3:$CD$12,2,FALSE)</f>
        <v>#N/A</v>
      </c>
      <c r="AC923" s="103" t="e">
        <f>T923-HLOOKUP(V923,Minimas!$C$3:$CD$12,3,FALSE)</f>
        <v>#N/A</v>
      </c>
      <c r="AD923" s="103" t="e">
        <f>T923-HLOOKUP(V923,Minimas!$C$3:$CD$12,4,FALSE)</f>
        <v>#N/A</v>
      </c>
      <c r="AE923" s="103" t="e">
        <f>T923-HLOOKUP(V923,Minimas!$C$3:$CD$12,5,FALSE)</f>
        <v>#N/A</v>
      </c>
      <c r="AF923" s="103" t="e">
        <f>T923-HLOOKUP(V923,Minimas!$C$3:$CD$12,6,FALSE)</f>
        <v>#N/A</v>
      </c>
      <c r="AG923" s="103" t="e">
        <f>T923-HLOOKUP(V923,Minimas!$C$3:$CD$12,7,FALSE)</f>
        <v>#N/A</v>
      </c>
      <c r="AH923" s="103" t="e">
        <f>T923-HLOOKUP(V923,Minimas!$C$3:$CD$12,8,FALSE)</f>
        <v>#N/A</v>
      </c>
      <c r="AI923" s="103" t="e">
        <f>T923-HLOOKUP(V923,Minimas!$C$3:$CD$12,9,FALSE)</f>
        <v>#N/A</v>
      </c>
      <c r="AJ923" s="103" t="e">
        <f>T923-HLOOKUP(V923,Minimas!$C$3:$CD$12,10,FALSE)</f>
        <v>#N/A</v>
      </c>
      <c r="AK923" s="104" t="str">
        <f t="shared" si="113"/>
        <v xml:space="preserve"> </v>
      </c>
      <c r="AL923" s="105"/>
      <c r="AM923" s="105" t="str">
        <f t="shared" si="114"/>
        <v xml:space="preserve"> </v>
      </c>
      <c r="AN923" s="105" t="str">
        <f t="shared" si="115"/>
        <v xml:space="preserve"> </v>
      </c>
    </row>
    <row r="924" spans="28:40" x14ac:dyDescent="0.2">
      <c r="AB924" s="103" t="e">
        <f>T924-HLOOKUP(V924,Minimas!$C$3:$CD$12,2,FALSE)</f>
        <v>#N/A</v>
      </c>
      <c r="AC924" s="103" t="e">
        <f>T924-HLOOKUP(V924,Minimas!$C$3:$CD$12,3,FALSE)</f>
        <v>#N/A</v>
      </c>
      <c r="AD924" s="103" t="e">
        <f>T924-HLOOKUP(V924,Minimas!$C$3:$CD$12,4,FALSE)</f>
        <v>#N/A</v>
      </c>
      <c r="AE924" s="103" t="e">
        <f>T924-HLOOKUP(V924,Minimas!$C$3:$CD$12,5,FALSE)</f>
        <v>#N/A</v>
      </c>
      <c r="AF924" s="103" t="e">
        <f>T924-HLOOKUP(V924,Minimas!$C$3:$CD$12,6,FALSE)</f>
        <v>#N/A</v>
      </c>
      <c r="AG924" s="103" t="e">
        <f>T924-HLOOKUP(V924,Minimas!$C$3:$CD$12,7,FALSE)</f>
        <v>#N/A</v>
      </c>
      <c r="AH924" s="103" t="e">
        <f>T924-HLOOKUP(V924,Minimas!$C$3:$CD$12,8,FALSE)</f>
        <v>#N/A</v>
      </c>
      <c r="AI924" s="103" t="e">
        <f>T924-HLOOKUP(V924,Minimas!$C$3:$CD$12,9,FALSE)</f>
        <v>#N/A</v>
      </c>
      <c r="AJ924" s="103" t="e">
        <f>T924-HLOOKUP(V924,Minimas!$C$3:$CD$12,10,FALSE)</f>
        <v>#N/A</v>
      </c>
      <c r="AK924" s="104" t="str">
        <f t="shared" si="113"/>
        <v xml:space="preserve"> </v>
      </c>
      <c r="AL924" s="105"/>
      <c r="AM924" s="105" t="str">
        <f t="shared" si="114"/>
        <v xml:space="preserve"> </v>
      </c>
      <c r="AN924" s="105" t="str">
        <f t="shared" si="115"/>
        <v xml:space="preserve"> </v>
      </c>
    </row>
    <row r="925" spans="28:40" x14ac:dyDescent="0.2">
      <c r="AB925" s="103" t="e">
        <f>T925-HLOOKUP(V925,Minimas!$C$3:$CD$12,2,FALSE)</f>
        <v>#N/A</v>
      </c>
      <c r="AC925" s="103" t="e">
        <f>T925-HLOOKUP(V925,Minimas!$C$3:$CD$12,3,FALSE)</f>
        <v>#N/A</v>
      </c>
      <c r="AD925" s="103" t="e">
        <f>T925-HLOOKUP(V925,Minimas!$C$3:$CD$12,4,FALSE)</f>
        <v>#N/A</v>
      </c>
      <c r="AE925" s="103" t="e">
        <f>T925-HLOOKUP(V925,Minimas!$C$3:$CD$12,5,FALSE)</f>
        <v>#N/A</v>
      </c>
      <c r="AF925" s="103" t="e">
        <f>T925-HLOOKUP(V925,Minimas!$C$3:$CD$12,6,FALSE)</f>
        <v>#N/A</v>
      </c>
      <c r="AG925" s="103" t="e">
        <f>T925-HLOOKUP(V925,Minimas!$C$3:$CD$12,7,FALSE)</f>
        <v>#N/A</v>
      </c>
      <c r="AH925" s="103" t="e">
        <f>T925-HLOOKUP(V925,Minimas!$C$3:$CD$12,8,FALSE)</f>
        <v>#N/A</v>
      </c>
      <c r="AI925" s="103" t="e">
        <f>T925-HLOOKUP(V925,Minimas!$C$3:$CD$12,9,FALSE)</f>
        <v>#N/A</v>
      </c>
      <c r="AJ925" s="103" t="e">
        <f>T925-HLOOKUP(V925,Minimas!$C$3:$CD$12,10,FALSE)</f>
        <v>#N/A</v>
      </c>
      <c r="AK925" s="104" t="str">
        <f t="shared" si="113"/>
        <v xml:space="preserve"> </v>
      </c>
      <c r="AL925" s="105"/>
      <c r="AM925" s="105" t="str">
        <f t="shared" si="114"/>
        <v xml:space="preserve"> </v>
      </c>
      <c r="AN925" s="105" t="str">
        <f t="shared" si="115"/>
        <v xml:space="preserve"> </v>
      </c>
    </row>
    <row r="926" spans="28:40" x14ac:dyDescent="0.2">
      <c r="AB926" s="103" t="e">
        <f>T926-HLOOKUP(V926,Minimas!$C$3:$CD$12,2,FALSE)</f>
        <v>#N/A</v>
      </c>
      <c r="AC926" s="103" t="e">
        <f>T926-HLOOKUP(V926,Minimas!$C$3:$CD$12,3,FALSE)</f>
        <v>#N/A</v>
      </c>
      <c r="AD926" s="103" t="e">
        <f>T926-HLOOKUP(V926,Minimas!$C$3:$CD$12,4,FALSE)</f>
        <v>#N/A</v>
      </c>
      <c r="AE926" s="103" t="e">
        <f>T926-HLOOKUP(V926,Minimas!$C$3:$CD$12,5,FALSE)</f>
        <v>#N/A</v>
      </c>
      <c r="AF926" s="103" t="e">
        <f>T926-HLOOKUP(V926,Minimas!$C$3:$CD$12,6,FALSE)</f>
        <v>#N/A</v>
      </c>
      <c r="AG926" s="103" t="e">
        <f>T926-HLOOKUP(V926,Minimas!$C$3:$CD$12,7,FALSE)</f>
        <v>#N/A</v>
      </c>
      <c r="AH926" s="103" t="e">
        <f>T926-HLOOKUP(V926,Minimas!$C$3:$CD$12,8,FALSE)</f>
        <v>#N/A</v>
      </c>
      <c r="AI926" s="103" t="e">
        <f>T926-HLOOKUP(V926,Minimas!$C$3:$CD$12,9,FALSE)</f>
        <v>#N/A</v>
      </c>
      <c r="AJ926" s="103" t="e">
        <f>T926-HLOOKUP(V926,Minimas!$C$3:$CD$12,10,FALSE)</f>
        <v>#N/A</v>
      </c>
      <c r="AK926" s="104" t="str">
        <f t="shared" si="113"/>
        <v xml:space="preserve"> </v>
      </c>
      <c r="AL926" s="105"/>
      <c r="AM926" s="105" t="str">
        <f t="shared" si="114"/>
        <v xml:space="preserve"> </v>
      </c>
      <c r="AN926" s="105" t="str">
        <f t="shared" si="115"/>
        <v xml:space="preserve"> </v>
      </c>
    </row>
    <row r="927" spans="28:40" x14ac:dyDescent="0.2">
      <c r="AB927" s="103" t="e">
        <f>T927-HLOOKUP(V927,Minimas!$C$3:$CD$12,2,FALSE)</f>
        <v>#N/A</v>
      </c>
      <c r="AC927" s="103" t="e">
        <f>T927-HLOOKUP(V927,Minimas!$C$3:$CD$12,3,FALSE)</f>
        <v>#N/A</v>
      </c>
      <c r="AD927" s="103" t="e">
        <f>T927-HLOOKUP(V927,Minimas!$C$3:$CD$12,4,FALSE)</f>
        <v>#N/A</v>
      </c>
      <c r="AE927" s="103" t="e">
        <f>T927-HLOOKUP(V927,Minimas!$C$3:$CD$12,5,FALSE)</f>
        <v>#N/A</v>
      </c>
      <c r="AF927" s="103" t="e">
        <f>T927-HLOOKUP(V927,Minimas!$C$3:$CD$12,6,FALSE)</f>
        <v>#N/A</v>
      </c>
      <c r="AG927" s="103" t="e">
        <f>T927-HLOOKUP(V927,Minimas!$C$3:$CD$12,7,FALSE)</f>
        <v>#N/A</v>
      </c>
      <c r="AH927" s="103" t="e">
        <f>T927-HLOOKUP(V927,Minimas!$C$3:$CD$12,8,FALSE)</f>
        <v>#N/A</v>
      </c>
      <c r="AI927" s="103" t="e">
        <f>T927-HLOOKUP(V927,Minimas!$C$3:$CD$12,9,FALSE)</f>
        <v>#N/A</v>
      </c>
      <c r="AJ927" s="103" t="e">
        <f>T927-HLOOKUP(V927,Minimas!$C$3:$CD$12,10,FALSE)</f>
        <v>#N/A</v>
      </c>
      <c r="AK927" s="104" t="str">
        <f t="shared" si="113"/>
        <v xml:space="preserve"> </v>
      </c>
      <c r="AL927" s="105"/>
      <c r="AM927" s="105" t="str">
        <f t="shared" si="114"/>
        <v xml:space="preserve"> </v>
      </c>
      <c r="AN927" s="105" t="str">
        <f t="shared" si="115"/>
        <v xml:space="preserve"> </v>
      </c>
    </row>
    <row r="928" spans="28:40" x14ac:dyDescent="0.2">
      <c r="AB928" s="103" t="e">
        <f>T928-HLOOKUP(V928,Minimas!$C$3:$CD$12,2,FALSE)</f>
        <v>#N/A</v>
      </c>
      <c r="AC928" s="103" t="e">
        <f>T928-HLOOKUP(V928,Minimas!$C$3:$CD$12,3,FALSE)</f>
        <v>#N/A</v>
      </c>
      <c r="AD928" s="103" t="e">
        <f>T928-HLOOKUP(V928,Minimas!$C$3:$CD$12,4,FALSE)</f>
        <v>#N/A</v>
      </c>
      <c r="AE928" s="103" t="e">
        <f>T928-HLOOKUP(V928,Minimas!$C$3:$CD$12,5,FALSE)</f>
        <v>#N/A</v>
      </c>
      <c r="AF928" s="103" t="e">
        <f>T928-HLOOKUP(V928,Minimas!$C$3:$CD$12,6,FALSE)</f>
        <v>#N/A</v>
      </c>
      <c r="AG928" s="103" t="e">
        <f>T928-HLOOKUP(V928,Minimas!$C$3:$CD$12,7,FALSE)</f>
        <v>#N/A</v>
      </c>
      <c r="AH928" s="103" t="e">
        <f>T928-HLOOKUP(V928,Minimas!$C$3:$CD$12,8,FALSE)</f>
        <v>#N/A</v>
      </c>
      <c r="AI928" s="103" t="e">
        <f>T928-HLOOKUP(V928,Minimas!$C$3:$CD$12,9,FALSE)</f>
        <v>#N/A</v>
      </c>
      <c r="AJ928" s="103" t="e">
        <f>T928-HLOOKUP(V928,Minimas!$C$3:$CD$12,10,FALSE)</f>
        <v>#N/A</v>
      </c>
      <c r="AK928" s="104" t="str">
        <f t="shared" si="113"/>
        <v xml:space="preserve"> </v>
      </c>
      <c r="AL928" s="105"/>
      <c r="AM928" s="105" t="str">
        <f t="shared" si="114"/>
        <v xml:space="preserve"> </v>
      </c>
      <c r="AN928" s="105" t="str">
        <f t="shared" si="115"/>
        <v xml:space="preserve"> </v>
      </c>
    </row>
    <row r="929" spans="28:40" x14ac:dyDescent="0.2">
      <c r="AB929" s="103" t="e">
        <f>T929-HLOOKUP(V929,Minimas!$C$3:$CD$12,2,FALSE)</f>
        <v>#N/A</v>
      </c>
      <c r="AC929" s="103" t="e">
        <f>T929-HLOOKUP(V929,Minimas!$C$3:$CD$12,3,FALSE)</f>
        <v>#N/A</v>
      </c>
      <c r="AD929" s="103" t="e">
        <f>T929-HLOOKUP(V929,Minimas!$C$3:$CD$12,4,FALSE)</f>
        <v>#N/A</v>
      </c>
      <c r="AE929" s="103" t="e">
        <f>T929-HLOOKUP(V929,Minimas!$C$3:$CD$12,5,FALSE)</f>
        <v>#N/A</v>
      </c>
      <c r="AF929" s="103" t="e">
        <f>T929-HLOOKUP(V929,Minimas!$C$3:$CD$12,6,FALSE)</f>
        <v>#N/A</v>
      </c>
      <c r="AG929" s="103" t="e">
        <f>T929-HLOOKUP(V929,Minimas!$C$3:$CD$12,7,FALSE)</f>
        <v>#N/A</v>
      </c>
      <c r="AH929" s="103" t="e">
        <f>T929-HLOOKUP(V929,Minimas!$C$3:$CD$12,8,FALSE)</f>
        <v>#N/A</v>
      </c>
      <c r="AI929" s="103" t="e">
        <f>T929-HLOOKUP(V929,Minimas!$C$3:$CD$12,9,FALSE)</f>
        <v>#N/A</v>
      </c>
      <c r="AJ929" s="103" t="e">
        <f>T929-HLOOKUP(V929,Minimas!$C$3:$CD$12,10,FALSE)</f>
        <v>#N/A</v>
      </c>
      <c r="AK929" s="104" t="str">
        <f t="shared" si="113"/>
        <v xml:space="preserve"> </v>
      </c>
      <c r="AL929" s="105"/>
      <c r="AM929" s="105" t="str">
        <f t="shared" si="114"/>
        <v xml:space="preserve"> </v>
      </c>
      <c r="AN929" s="105" t="str">
        <f t="shared" si="115"/>
        <v xml:space="preserve"> </v>
      </c>
    </row>
    <row r="930" spans="28:40" x14ac:dyDescent="0.2">
      <c r="AB930" s="103" t="e">
        <f>T930-HLOOKUP(V930,Minimas!$C$3:$CD$12,2,FALSE)</f>
        <v>#N/A</v>
      </c>
      <c r="AC930" s="103" t="e">
        <f>T930-HLOOKUP(V930,Minimas!$C$3:$CD$12,3,FALSE)</f>
        <v>#N/A</v>
      </c>
      <c r="AD930" s="103" t="e">
        <f>T930-HLOOKUP(V930,Minimas!$C$3:$CD$12,4,FALSE)</f>
        <v>#N/A</v>
      </c>
      <c r="AE930" s="103" t="e">
        <f>T930-HLOOKUP(V930,Minimas!$C$3:$CD$12,5,FALSE)</f>
        <v>#N/A</v>
      </c>
      <c r="AF930" s="103" t="e">
        <f>T930-HLOOKUP(V930,Minimas!$C$3:$CD$12,6,FALSE)</f>
        <v>#N/A</v>
      </c>
      <c r="AG930" s="103" t="e">
        <f>T930-HLOOKUP(V930,Minimas!$C$3:$CD$12,7,FALSE)</f>
        <v>#N/A</v>
      </c>
      <c r="AH930" s="103" t="e">
        <f>T930-HLOOKUP(V930,Minimas!$C$3:$CD$12,8,FALSE)</f>
        <v>#N/A</v>
      </c>
      <c r="AI930" s="103" t="e">
        <f>T930-HLOOKUP(V930,Minimas!$C$3:$CD$12,9,FALSE)</f>
        <v>#N/A</v>
      </c>
      <c r="AJ930" s="103" t="e">
        <f>T930-HLOOKUP(V930,Minimas!$C$3:$CD$12,10,FALSE)</f>
        <v>#N/A</v>
      </c>
      <c r="AK930" s="104" t="str">
        <f t="shared" si="113"/>
        <v xml:space="preserve"> </v>
      </c>
      <c r="AL930" s="105"/>
      <c r="AM930" s="105" t="str">
        <f t="shared" si="114"/>
        <v xml:space="preserve"> </v>
      </c>
      <c r="AN930" s="105" t="str">
        <f t="shared" si="115"/>
        <v xml:space="preserve"> </v>
      </c>
    </row>
    <row r="931" spans="28:40" x14ac:dyDescent="0.2">
      <c r="AB931" s="103" t="e">
        <f>T931-HLOOKUP(V931,Minimas!$C$3:$CD$12,2,FALSE)</f>
        <v>#N/A</v>
      </c>
      <c r="AC931" s="103" t="e">
        <f>T931-HLOOKUP(V931,Minimas!$C$3:$CD$12,3,FALSE)</f>
        <v>#N/A</v>
      </c>
      <c r="AD931" s="103" t="e">
        <f>T931-HLOOKUP(V931,Minimas!$C$3:$CD$12,4,FALSE)</f>
        <v>#N/A</v>
      </c>
      <c r="AE931" s="103" t="e">
        <f>T931-HLOOKUP(V931,Minimas!$C$3:$CD$12,5,FALSE)</f>
        <v>#N/A</v>
      </c>
      <c r="AF931" s="103" t="e">
        <f>T931-HLOOKUP(V931,Minimas!$C$3:$CD$12,6,FALSE)</f>
        <v>#N/A</v>
      </c>
      <c r="AG931" s="103" t="e">
        <f>T931-HLOOKUP(V931,Minimas!$C$3:$CD$12,7,FALSE)</f>
        <v>#N/A</v>
      </c>
      <c r="AH931" s="103" t="e">
        <f>T931-HLOOKUP(V931,Minimas!$C$3:$CD$12,8,FALSE)</f>
        <v>#N/A</v>
      </c>
      <c r="AI931" s="103" t="e">
        <f>T931-HLOOKUP(V931,Minimas!$C$3:$CD$12,9,FALSE)</f>
        <v>#N/A</v>
      </c>
      <c r="AJ931" s="103" t="e">
        <f>T931-HLOOKUP(V931,Minimas!$C$3:$CD$12,10,FALSE)</f>
        <v>#N/A</v>
      </c>
      <c r="AK931" s="104" t="str">
        <f t="shared" si="113"/>
        <v xml:space="preserve"> </v>
      </c>
      <c r="AL931" s="105"/>
      <c r="AM931" s="105" t="str">
        <f t="shared" si="114"/>
        <v xml:space="preserve"> </v>
      </c>
      <c r="AN931" s="105" t="str">
        <f t="shared" si="115"/>
        <v xml:space="preserve"> </v>
      </c>
    </row>
    <row r="932" spans="28:40" x14ac:dyDescent="0.2">
      <c r="AB932" s="103" t="e">
        <f>T932-HLOOKUP(V932,Minimas!$C$3:$CD$12,2,FALSE)</f>
        <v>#N/A</v>
      </c>
      <c r="AC932" s="103" t="e">
        <f>T932-HLOOKUP(V932,Minimas!$C$3:$CD$12,3,FALSE)</f>
        <v>#N/A</v>
      </c>
      <c r="AD932" s="103" t="e">
        <f>T932-HLOOKUP(V932,Minimas!$C$3:$CD$12,4,FALSE)</f>
        <v>#N/A</v>
      </c>
      <c r="AE932" s="103" t="e">
        <f>T932-HLOOKUP(V932,Minimas!$C$3:$CD$12,5,FALSE)</f>
        <v>#N/A</v>
      </c>
      <c r="AF932" s="103" t="e">
        <f>T932-HLOOKUP(V932,Minimas!$C$3:$CD$12,6,FALSE)</f>
        <v>#N/A</v>
      </c>
      <c r="AG932" s="103" t="e">
        <f>T932-HLOOKUP(V932,Minimas!$C$3:$CD$12,7,FALSE)</f>
        <v>#N/A</v>
      </c>
      <c r="AH932" s="103" t="e">
        <f>T932-HLOOKUP(V932,Minimas!$C$3:$CD$12,8,FALSE)</f>
        <v>#N/A</v>
      </c>
      <c r="AI932" s="103" t="e">
        <f>T932-HLOOKUP(V932,Minimas!$C$3:$CD$12,9,FALSE)</f>
        <v>#N/A</v>
      </c>
      <c r="AJ932" s="103" t="e">
        <f>T932-HLOOKUP(V932,Minimas!$C$3:$CD$12,10,FALSE)</f>
        <v>#N/A</v>
      </c>
      <c r="AK932" s="104" t="str">
        <f t="shared" si="113"/>
        <v xml:space="preserve"> </v>
      </c>
      <c r="AL932" s="105"/>
      <c r="AM932" s="105" t="str">
        <f t="shared" si="114"/>
        <v xml:space="preserve"> </v>
      </c>
      <c r="AN932" s="105" t="str">
        <f t="shared" si="115"/>
        <v xml:space="preserve"> </v>
      </c>
    </row>
    <row r="933" spans="28:40" x14ac:dyDescent="0.2">
      <c r="AB933" s="103" t="e">
        <f>T933-HLOOKUP(V933,Minimas!$C$3:$CD$12,2,FALSE)</f>
        <v>#N/A</v>
      </c>
      <c r="AC933" s="103" t="e">
        <f>T933-HLOOKUP(V933,Minimas!$C$3:$CD$12,3,FALSE)</f>
        <v>#N/A</v>
      </c>
      <c r="AD933" s="103" t="e">
        <f>T933-HLOOKUP(V933,Minimas!$C$3:$CD$12,4,FALSE)</f>
        <v>#N/A</v>
      </c>
      <c r="AE933" s="103" t="e">
        <f>T933-HLOOKUP(V933,Minimas!$C$3:$CD$12,5,FALSE)</f>
        <v>#N/A</v>
      </c>
      <c r="AF933" s="103" t="e">
        <f>T933-HLOOKUP(V933,Minimas!$C$3:$CD$12,6,FALSE)</f>
        <v>#N/A</v>
      </c>
      <c r="AG933" s="103" t="e">
        <f>T933-HLOOKUP(V933,Minimas!$C$3:$CD$12,7,FALSE)</f>
        <v>#N/A</v>
      </c>
      <c r="AH933" s="103" t="e">
        <f>T933-HLOOKUP(V933,Minimas!$C$3:$CD$12,8,FALSE)</f>
        <v>#N/A</v>
      </c>
      <c r="AI933" s="103" t="e">
        <f>T933-HLOOKUP(V933,Minimas!$C$3:$CD$12,9,FALSE)</f>
        <v>#N/A</v>
      </c>
      <c r="AJ933" s="103" t="e">
        <f>T933-HLOOKUP(V933,Minimas!$C$3:$CD$12,10,FALSE)</f>
        <v>#N/A</v>
      </c>
      <c r="AK933" s="104" t="str">
        <f t="shared" si="113"/>
        <v xml:space="preserve"> </v>
      </c>
      <c r="AL933" s="105"/>
      <c r="AM933" s="105" t="str">
        <f t="shared" si="114"/>
        <v xml:space="preserve"> </v>
      </c>
      <c r="AN933" s="105" t="str">
        <f t="shared" si="115"/>
        <v xml:space="preserve"> </v>
      </c>
    </row>
    <row r="934" spans="28:40" x14ac:dyDescent="0.2">
      <c r="AB934" s="103" t="e">
        <f>T934-HLOOKUP(V934,Minimas!$C$3:$CD$12,2,FALSE)</f>
        <v>#N/A</v>
      </c>
      <c r="AC934" s="103" t="e">
        <f>T934-HLOOKUP(V934,Minimas!$C$3:$CD$12,3,FALSE)</f>
        <v>#N/A</v>
      </c>
      <c r="AD934" s="103" t="e">
        <f>T934-HLOOKUP(V934,Minimas!$C$3:$CD$12,4,FALSE)</f>
        <v>#N/A</v>
      </c>
      <c r="AE934" s="103" t="e">
        <f>T934-HLOOKUP(V934,Minimas!$C$3:$CD$12,5,FALSE)</f>
        <v>#N/A</v>
      </c>
      <c r="AF934" s="103" t="e">
        <f>T934-HLOOKUP(V934,Minimas!$C$3:$CD$12,6,FALSE)</f>
        <v>#N/A</v>
      </c>
      <c r="AG934" s="103" t="e">
        <f>T934-HLOOKUP(V934,Minimas!$C$3:$CD$12,7,FALSE)</f>
        <v>#N/A</v>
      </c>
      <c r="AH934" s="103" t="e">
        <f>T934-HLOOKUP(V934,Minimas!$C$3:$CD$12,8,FALSE)</f>
        <v>#N/A</v>
      </c>
      <c r="AI934" s="103" t="e">
        <f>T934-HLOOKUP(V934,Minimas!$C$3:$CD$12,9,FALSE)</f>
        <v>#N/A</v>
      </c>
      <c r="AJ934" s="103" t="e">
        <f>T934-HLOOKUP(V934,Minimas!$C$3:$CD$12,10,FALSE)</f>
        <v>#N/A</v>
      </c>
      <c r="AK934" s="104" t="str">
        <f t="shared" si="113"/>
        <v xml:space="preserve"> </v>
      </c>
      <c r="AL934" s="105"/>
      <c r="AM934" s="105" t="str">
        <f t="shared" si="114"/>
        <v xml:space="preserve"> </v>
      </c>
      <c r="AN934" s="105" t="str">
        <f t="shared" si="115"/>
        <v xml:space="preserve"> </v>
      </c>
    </row>
    <row r="935" spans="28:40" x14ac:dyDescent="0.2">
      <c r="AB935" s="103" t="e">
        <f>T935-HLOOKUP(V935,Minimas!$C$3:$CD$12,2,FALSE)</f>
        <v>#N/A</v>
      </c>
      <c r="AC935" s="103" t="e">
        <f>T935-HLOOKUP(V935,Minimas!$C$3:$CD$12,3,FALSE)</f>
        <v>#N/A</v>
      </c>
      <c r="AD935" s="103" t="e">
        <f>T935-HLOOKUP(V935,Minimas!$C$3:$CD$12,4,FALSE)</f>
        <v>#N/A</v>
      </c>
      <c r="AE935" s="103" t="e">
        <f>T935-HLOOKUP(V935,Minimas!$C$3:$CD$12,5,FALSE)</f>
        <v>#N/A</v>
      </c>
      <c r="AF935" s="103" t="e">
        <f>T935-HLOOKUP(V935,Minimas!$C$3:$CD$12,6,FALSE)</f>
        <v>#N/A</v>
      </c>
      <c r="AG935" s="103" t="e">
        <f>T935-HLOOKUP(V935,Minimas!$C$3:$CD$12,7,FALSE)</f>
        <v>#N/A</v>
      </c>
      <c r="AH935" s="103" t="e">
        <f>T935-HLOOKUP(V935,Minimas!$C$3:$CD$12,8,FALSE)</f>
        <v>#N/A</v>
      </c>
      <c r="AI935" s="103" t="e">
        <f>T935-HLOOKUP(V935,Minimas!$C$3:$CD$12,9,FALSE)</f>
        <v>#N/A</v>
      </c>
      <c r="AJ935" s="103" t="e">
        <f>T935-HLOOKUP(V935,Minimas!$C$3:$CD$12,10,FALSE)</f>
        <v>#N/A</v>
      </c>
      <c r="AK935" s="104" t="str">
        <f t="shared" si="113"/>
        <v xml:space="preserve"> </v>
      </c>
      <c r="AL935" s="105"/>
      <c r="AM935" s="105" t="str">
        <f t="shared" si="114"/>
        <v xml:space="preserve"> </v>
      </c>
      <c r="AN935" s="105" t="str">
        <f t="shared" si="115"/>
        <v xml:space="preserve"> </v>
      </c>
    </row>
    <row r="936" spans="28:40" x14ac:dyDescent="0.2">
      <c r="AB936" s="103" t="e">
        <f>T936-HLOOKUP(V936,Minimas!$C$3:$CD$12,2,FALSE)</f>
        <v>#N/A</v>
      </c>
      <c r="AC936" s="103" t="e">
        <f>T936-HLOOKUP(V936,Minimas!$C$3:$CD$12,3,FALSE)</f>
        <v>#N/A</v>
      </c>
      <c r="AD936" s="103" t="e">
        <f>T936-HLOOKUP(V936,Minimas!$C$3:$CD$12,4,FALSE)</f>
        <v>#N/A</v>
      </c>
      <c r="AE936" s="103" t="e">
        <f>T936-HLOOKUP(V936,Minimas!$C$3:$CD$12,5,FALSE)</f>
        <v>#N/A</v>
      </c>
      <c r="AF936" s="103" t="e">
        <f>T936-HLOOKUP(V936,Minimas!$C$3:$CD$12,6,FALSE)</f>
        <v>#N/A</v>
      </c>
      <c r="AG936" s="103" t="e">
        <f>T936-HLOOKUP(V936,Minimas!$C$3:$CD$12,7,FALSE)</f>
        <v>#N/A</v>
      </c>
      <c r="AH936" s="103" t="e">
        <f>T936-HLOOKUP(V936,Minimas!$C$3:$CD$12,8,FALSE)</f>
        <v>#N/A</v>
      </c>
      <c r="AI936" s="103" t="e">
        <f>T936-HLOOKUP(V936,Minimas!$C$3:$CD$12,9,FALSE)</f>
        <v>#N/A</v>
      </c>
      <c r="AJ936" s="103" t="e">
        <f>T936-HLOOKUP(V936,Minimas!$C$3:$CD$12,10,FALSE)</f>
        <v>#N/A</v>
      </c>
      <c r="AK936" s="104" t="str">
        <f t="shared" si="113"/>
        <v xml:space="preserve"> </v>
      </c>
      <c r="AL936" s="105"/>
      <c r="AM936" s="105" t="str">
        <f t="shared" si="114"/>
        <v xml:space="preserve"> </v>
      </c>
      <c r="AN936" s="105" t="str">
        <f t="shared" si="115"/>
        <v xml:space="preserve"> </v>
      </c>
    </row>
    <row r="937" spans="28:40" x14ac:dyDescent="0.2">
      <c r="AB937" s="103" t="e">
        <f>T937-HLOOKUP(V937,Minimas!$C$3:$CD$12,2,FALSE)</f>
        <v>#N/A</v>
      </c>
      <c r="AC937" s="103" t="e">
        <f>T937-HLOOKUP(V937,Minimas!$C$3:$CD$12,3,FALSE)</f>
        <v>#N/A</v>
      </c>
      <c r="AD937" s="103" t="e">
        <f>T937-HLOOKUP(V937,Minimas!$C$3:$CD$12,4,FALSE)</f>
        <v>#N/A</v>
      </c>
      <c r="AE937" s="103" t="e">
        <f>T937-HLOOKUP(V937,Minimas!$C$3:$CD$12,5,FALSE)</f>
        <v>#N/A</v>
      </c>
      <c r="AF937" s="103" t="e">
        <f>T937-HLOOKUP(V937,Minimas!$C$3:$CD$12,6,FALSE)</f>
        <v>#N/A</v>
      </c>
      <c r="AG937" s="103" t="e">
        <f>T937-HLOOKUP(V937,Minimas!$C$3:$CD$12,7,FALSE)</f>
        <v>#N/A</v>
      </c>
      <c r="AH937" s="103" t="e">
        <f>T937-HLOOKUP(V937,Minimas!$C$3:$CD$12,8,FALSE)</f>
        <v>#N/A</v>
      </c>
      <c r="AI937" s="103" t="e">
        <f>T937-HLOOKUP(V937,Minimas!$C$3:$CD$12,9,FALSE)</f>
        <v>#N/A</v>
      </c>
      <c r="AJ937" s="103" t="e">
        <f>T937-HLOOKUP(V937,Minimas!$C$3:$CD$12,10,FALSE)</f>
        <v>#N/A</v>
      </c>
      <c r="AK937" s="104" t="str">
        <f t="shared" si="113"/>
        <v xml:space="preserve"> </v>
      </c>
      <c r="AL937" s="105"/>
      <c r="AM937" s="105" t="str">
        <f t="shared" si="114"/>
        <v xml:space="preserve"> </v>
      </c>
      <c r="AN937" s="105" t="str">
        <f t="shared" si="115"/>
        <v xml:space="preserve"> </v>
      </c>
    </row>
    <row r="938" spans="28:40" x14ac:dyDescent="0.2">
      <c r="AB938" s="103" t="e">
        <f>T938-HLOOKUP(V938,Minimas!$C$3:$CD$12,2,FALSE)</f>
        <v>#N/A</v>
      </c>
      <c r="AC938" s="103" t="e">
        <f>T938-HLOOKUP(V938,Minimas!$C$3:$CD$12,3,FALSE)</f>
        <v>#N/A</v>
      </c>
      <c r="AD938" s="103" t="e">
        <f>T938-HLOOKUP(V938,Minimas!$C$3:$CD$12,4,FALSE)</f>
        <v>#N/A</v>
      </c>
      <c r="AE938" s="103" t="e">
        <f>T938-HLOOKUP(V938,Minimas!$C$3:$CD$12,5,FALSE)</f>
        <v>#N/A</v>
      </c>
      <c r="AF938" s="103" t="e">
        <f>T938-HLOOKUP(V938,Minimas!$C$3:$CD$12,6,FALSE)</f>
        <v>#N/A</v>
      </c>
      <c r="AG938" s="103" t="e">
        <f>T938-HLOOKUP(V938,Minimas!$C$3:$CD$12,7,FALSE)</f>
        <v>#N/A</v>
      </c>
      <c r="AH938" s="103" t="e">
        <f>T938-HLOOKUP(V938,Minimas!$C$3:$CD$12,8,FALSE)</f>
        <v>#N/A</v>
      </c>
      <c r="AI938" s="103" t="e">
        <f>T938-HLOOKUP(V938,Minimas!$C$3:$CD$12,9,FALSE)</f>
        <v>#N/A</v>
      </c>
      <c r="AJ938" s="103" t="e">
        <f>T938-HLOOKUP(V938,Minimas!$C$3:$CD$12,10,FALSE)</f>
        <v>#N/A</v>
      </c>
      <c r="AK938" s="104" t="str">
        <f t="shared" si="113"/>
        <v xml:space="preserve"> </v>
      </c>
      <c r="AL938" s="105"/>
      <c r="AM938" s="105" t="str">
        <f t="shared" si="114"/>
        <v xml:space="preserve"> </v>
      </c>
      <c r="AN938" s="105" t="str">
        <f t="shared" si="115"/>
        <v xml:space="preserve"> </v>
      </c>
    </row>
    <row r="939" spans="28:40" x14ac:dyDescent="0.2">
      <c r="AB939" s="103" t="e">
        <f>T939-HLOOKUP(V939,Minimas!$C$3:$CD$12,2,FALSE)</f>
        <v>#N/A</v>
      </c>
      <c r="AC939" s="103" t="e">
        <f>T939-HLOOKUP(V939,Minimas!$C$3:$CD$12,3,FALSE)</f>
        <v>#N/A</v>
      </c>
      <c r="AD939" s="103" t="e">
        <f>T939-HLOOKUP(V939,Minimas!$C$3:$CD$12,4,FALSE)</f>
        <v>#N/A</v>
      </c>
      <c r="AE939" s="103" t="e">
        <f>T939-HLOOKUP(V939,Minimas!$C$3:$CD$12,5,FALSE)</f>
        <v>#N/A</v>
      </c>
      <c r="AF939" s="103" t="e">
        <f>T939-HLOOKUP(V939,Minimas!$C$3:$CD$12,6,FALSE)</f>
        <v>#N/A</v>
      </c>
      <c r="AG939" s="103" t="e">
        <f>T939-HLOOKUP(V939,Minimas!$C$3:$CD$12,7,FALSE)</f>
        <v>#N/A</v>
      </c>
      <c r="AH939" s="103" t="e">
        <f>T939-HLOOKUP(V939,Minimas!$C$3:$CD$12,8,FALSE)</f>
        <v>#N/A</v>
      </c>
      <c r="AI939" s="103" t="e">
        <f>T939-HLOOKUP(V939,Minimas!$C$3:$CD$12,9,FALSE)</f>
        <v>#N/A</v>
      </c>
      <c r="AJ939" s="103" t="e">
        <f>T939-HLOOKUP(V939,Minimas!$C$3:$CD$12,10,FALSE)</f>
        <v>#N/A</v>
      </c>
      <c r="AK939" s="104" t="str">
        <f t="shared" si="113"/>
        <v xml:space="preserve"> </v>
      </c>
      <c r="AL939" s="105"/>
      <c r="AM939" s="105" t="str">
        <f t="shared" si="114"/>
        <v xml:space="preserve"> </v>
      </c>
      <c r="AN939" s="105" t="str">
        <f t="shared" si="115"/>
        <v xml:space="preserve"> </v>
      </c>
    </row>
    <row r="940" spans="28:40" x14ac:dyDescent="0.2">
      <c r="AB940" s="103" t="e">
        <f>T940-HLOOKUP(V940,Minimas!$C$3:$CD$12,2,FALSE)</f>
        <v>#N/A</v>
      </c>
      <c r="AC940" s="103" t="e">
        <f>T940-HLOOKUP(V940,Minimas!$C$3:$CD$12,3,FALSE)</f>
        <v>#N/A</v>
      </c>
      <c r="AD940" s="103" t="e">
        <f>T940-HLOOKUP(V940,Minimas!$C$3:$CD$12,4,FALSE)</f>
        <v>#N/A</v>
      </c>
      <c r="AE940" s="103" t="e">
        <f>T940-HLOOKUP(V940,Minimas!$C$3:$CD$12,5,FALSE)</f>
        <v>#N/A</v>
      </c>
      <c r="AF940" s="103" t="e">
        <f>T940-HLOOKUP(V940,Minimas!$C$3:$CD$12,6,FALSE)</f>
        <v>#N/A</v>
      </c>
      <c r="AG940" s="103" t="e">
        <f>T940-HLOOKUP(V940,Minimas!$C$3:$CD$12,7,FALSE)</f>
        <v>#N/A</v>
      </c>
      <c r="AH940" s="103" t="e">
        <f>T940-HLOOKUP(V940,Minimas!$C$3:$CD$12,8,FALSE)</f>
        <v>#N/A</v>
      </c>
      <c r="AI940" s="103" t="e">
        <f>T940-HLOOKUP(V940,Minimas!$C$3:$CD$12,9,FALSE)</f>
        <v>#N/A</v>
      </c>
      <c r="AJ940" s="103" t="e">
        <f>T940-HLOOKUP(V940,Minimas!$C$3:$CD$12,10,FALSE)</f>
        <v>#N/A</v>
      </c>
      <c r="AK940" s="104" t="str">
        <f t="shared" si="113"/>
        <v xml:space="preserve"> </v>
      </c>
      <c r="AL940" s="105"/>
      <c r="AM940" s="105" t="str">
        <f t="shared" si="114"/>
        <v xml:space="preserve"> </v>
      </c>
      <c r="AN940" s="105" t="str">
        <f t="shared" si="115"/>
        <v xml:space="preserve"> </v>
      </c>
    </row>
    <row r="941" spans="28:40" x14ac:dyDescent="0.2">
      <c r="AB941" s="103" t="e">
        <f>T941-HLOOKUP(V941,Minimas!$C$3:$CD$12,2,FALSE)</f>
        <v>#N/A</v>
      </c>
      <c r="AC941" s="103" t="e">
        <f>T941-HLOOKUP(V941,Minimas!$C$3:$CD$12,3,FALSE)</f>
        <v>#N/A</v>
      </c>
      <c r="AD941" s="103" t="e">
        <f>T941-HLOOKUP(V941,Minimas!$C$3:$CD$12,4,FALSE)</f>
        <v>#N/A</v>
      </c>
      <c r="AE941" s="103" t="e">
        <f>T941-HLOOKUP(V941,Minimas!$C$3:$CD$12,5,FALSE)</f>
        <v>#N/A</v>
      </c>
      <c r="AF941" s="103" t="e">
        <f>T941-HLOOKUP(V941,Minimas!$C$3:$CD$12,6,FALSE)</f>
        <v>#N/A</v>
      </c>
      <c r="AG941" s="103" t="e">
        <f>T941-HLOOKUP(V941,Minimas!$C$3:$CD$12,7,FALSE)</f>
        <v>#N/A</v>
      </c>
      <c r="AH941" s="103" t="e">
        <f>T941-HLOOKUP(V941,Minimas!$C$3:$CD$12,8,FALSE)</f>
        <v>#N/A</v>
      </c>
      <c r="AI941" s="103" t="e">
        <f>T941-HLOOKUP(V941,Minimas!$C$3:$CD$12,9,FALSE)</f>
        <v>#N/A</v>
      </c>
      <c r="AJ941" s="103" t="e">
        <f>T941-HLOOKUP(V941,Minimas!$C$3:$CD$12,10,FALSE)</f>
        <v>#N/A</v>
      </c>
      <c r="AK941" s="104" t="str">
        <f t="shared" si="113"/>
        <v xml:space="preserve"> </v>
      </c>
      <c r="AL941" s="105"/>
      <c r="AM941" s="105" t="str">
        <f t="shared" si="114"/>
        <v xml:space="preserve"> </v>
      </c>
      <c r="AN941" s="105" t="str">
        <f t="shared" si="115"/>
        <v xml:space="preserve"> </v>
      </c>
    </row>
    <row r="942" spans="28:40" x14ac:dyDescent="0.2">
      <c r="AB942" s="103" t="e">
        <f>T942-HLOOKUP(V942,Minimas!$C$3:$CD$12,2,FALSE)</f>
        <v>#N/A</v>
      </c>
      <c r="AC942" s="103" t="e">
        <f>T942-HLOOKUP(V942,Minimas!$C$3:$CD$12,3,FALSE)</f>
        <v>#N/A</v>
      </c>
      <c r="AD942" s="103" t="e">
        <f>T942-HLOOKUP(V942,Minimas!$C$3:$CD$12,4,FALSE)</f>
        <v>#N/A</v>
      </c>
      <c r="AE942" s="103" t="e">
        <f>T942-HLOOKUP(V942,Minimas!$C$3:$CD$12,5,FALSE)</f>
        <v>#N/A</v>
      </c>
      <c r="AF942" s="103" t="e">
        <f>T942-HLOOKUP(V942,Minimas!$C$3:$CD$12,6,FALSE)</f>
        <v>#N/A</v>
      </c>
      <c r="AG942" s="103" t="e">
        <f>T942-HLOOKUP(V942,Minimas!$C$3:$CD$12,7,FALSE)</f>
        <v>#N/A</v>
      </c>
      <c r="AH942" s="103" t="e">
        <f>T942-HLOOKUP(V942,Minimas!$C$3:$CD$12,8,FALSE)</f>
        <v>#N/A</v>
      </c>
      <c r="AI942" s="103" t="e">
        <f>T942-HLOOKUP(V942,Minimas!$C$3:$CD$12,9,FALSE)</f>
        <v>#N/A</v>
      </c>
      <c r="AJ942" s="103" t="e">
        <f>T942-HLOOKUP(V942,Minimas!$C$3:$CD$12,10,FALSE)</f>
        <v>#N/A</v>
      </c>
      <c r="AK942" s="104" t="str">
        <f t="shared" si="113"/>
        <v xml:space="preserve"> </v>
      </c>
      <c r="AL942" s="105"/>
      <c r="AM942" s="105" t="str">
        <f t="shared" si="114"/>
        <v xml:space="preserve"> </v>
      </c>
      <c r="AN942" s="105" t="str">
        <f t="shared" si="115"/>
        <v xml:space="preserve"> </v>
      </c>
    </row>
    <row r="943" spans="28:40" x14ac:dyDescent="0.2">
      <c r="AB943" s="103" t="e">
        <f>T943-HLOOKUP(V943,Minimas!$C$3:$CD$12,2,FALSE)</f>
        <v>#N/A</v>
      </c>
      <c r="AC943" s="103" t="e">
        <f>T943-HLOOKUP(V943,Minimas!$C$3:$CD$12,3,FALSE)</f>
        <v>#N/A</v>
      </c>
      <c r="AD943" s="103" t="e">
        <f>T943-HLOOKUP(V943,Minimas!$C$3:$CD$12,4,FALSE)</f>
        <v>#N/A</v>
      </c>
      <c r="AE943" s="103" t="e">
        <f>T943-HLOOKUP(V943,Minimas!$C$3:$CD$12,5,FALSE)</f>
        <v>#N/A</v>
      </c>
      <c r="AF943" s="103" t="e">
        <f>T943-HLOOKUP(V943,Minimas!$C$3:$CD$12,6,FALSE)</f>
        <v>#N/A</v>
      </c>
      <c r="AG943" s="103" t="e">
        <f>T943-HLOOKUP(V943,Minimas!$C$3:$CD$12,7,FALSE)</f>
        <v>#N/A</v>
      </c>
      <c r="AH943" s="103" t="e">
        <f>T943-HLOOKUP(V943,Minimas!$C$3:$CD$12,8,FALSE)</f>
        <v>#N/A</v>
      </c>
      <c r="AI943" s="103" t="e">
        <f>T943-HLOOKUP(V943,Minimas!$C$3:$CD$12,9,FALSE)</f>
        <v>#N/A</v>
      </c>
      <c r="AJ943" s="103" t="e">
        <f>T943-HLOOKUP(V943,Minimas!$C$3:$CD$12,10,FALSE)</f>
        <v>#N/A</v>
      </c>
      <c r="AK943" s="104" t="str">
        <f t="shared" si="113"/>
        <v xml:space="preserve"> </v>
      </c>
      <c r="AL943" s="105"/>
      <c r="AM943" s="105" t="str">
        <f t="shared" si="114"/>
        <v xml:space="preserve"> </v>
      </c>
      <c r="AN943" s="105" t="str">
        <f t="shared" si="115"/>
        <v xml:space="preserve"> </v>
      </c>
    </row>
    <row r="944" spans="28:40" x14ac:dyDescent="0.2">
      <c r="AB944" s="103" t="e">
        <f>T944-HLOOKUP(V944,Minimas!$C$3:$CD$12,2,FALSE)</f>
        <v>#N/A</v>
      </c>
      <c r="AC944" s="103" t="e">
        <f>T944-HLOOKUP(V944,Minimas!$C$3:$CD$12,3,FALSE)</f>
        <v>#N/A</v>
      </c>
      <c r="AD944" s="103" t="e">
        <f>T944-HLOOKUP(V944,Minimas!$C$3:$CD$12,4,FALSE)</f>
        <v>#N/A</v>
      </c>
      <c r="AE944" s="103" t="e">
        <f>T944-HLOOKUP(V944,Minimas!$C$3:$CD$12,5,FALSE)</f>
        <v>#N/A</v>
      </c>
      <c r="AF944" s="103" t="e">
        <f>T944-HLOOKUP(V944,Minimas!$C$3:$CD$12,6,FALSE)</f>
        <v>#N/A</v>
      </c>
      <c r="AG944" s="103" t="e">
        <f>T944-HLOOKUP(V944,Minimas!$C$3:$CD$12,7,FALSE)</f>
        <v>#N/A</v>
      </c>
      <c r="AH944" s="103" t="e">
        <f>T944-HLOOKUP(V944,Minimas!$C$3:$CD$12,8,FALSE)</f>
        <v>#N/A</v>
      </c>
      <c r="AI944" s="103" t="e">
        <f>T944-HLOOKUP(V944,Minimas!$C$3:$CD$12,9,FALSE)</f>
        <v>#N/A</v>
      </c>
      <c r="AJ944" s="103" t="e">
        <f>T944-HLOOKUP(V944,Minimas!$C$3:$CD$12,10,FALSE)</f>
        <v>#N/A</v>
      </c>
      <c r="AK944" s="104" t="str">
        <f t="shared" ref="AK944:AK1007" si="116">IF(E944=0," ",IF(AJ944&gt;=0,$AJ$5,IF(AI944&gt;=0,$AI$5,IF(AH944&gt;=0,$AH$5,IF(AG944&gt;=0,$AG$5,IF(AF944&gt;=0,$AF$5,IF(AE944&gt;=0,$AE$5,IF(AD944&gt;=0,$AD$5,IF(AC944&gt;=0,$AC$5,$AB$5)))))))))</f>
        <v xml:space="preserve"> </v>
      </c>
      <c r="AL944" s="105"/>
      <c r="AM944" s="105" t="str">
        <f t="shared" ref="AM944:AM1007" si="117">IF(AK944="","",AK944)</f>
        <v xml:space="preserve"> </v>
      </c>
      <c r="AN944" s="105" t="str">
        <f t="shared" ref="AN944:AN1007" si="118">IF(E944=0," ",IF(AJ944&gt;=0,AJ944,IF(AI944&gt;=0,AI944,IF(AH944&gt;=0,AH944,IF(AG944&gt;=0,AG944,IF(AF944&gt;=0,AF944,IF(AE944&gt;=0,AE944,IF(AD944&gt;=0,AD944,IF(AC944&gt;=0,AC944,AB944)))))))))</f>
        <v xml:space="preserve"> </v>
      </c>
    </row>
    <row r="945" spans="28:40" x14ac:dyDescent="0.2">
      <c r="AB945" s="103" t="e">
        <f>T945-HLOOKUP(V945,Minimas!$C$3:$CD$12,2,FALSE)</f>
        <v>#N/A</v>
      </c>
      <c r="AC945" s="103" t="e">
        <f>T945-HLOOKUP(V945,Minimas!$C$3:$CD$12,3,FALSE)</f>
        <v>#N/A</v>
      </c>
      <c r="AD945" s="103" t="e">
        <f>T945-HLOOKUP(V945,Minimas!$C$3:$CD$12,4,FALSE)</f>
        <v>#N/A</v>
      </c>
      <c r="AE945" s="103" t="e">
        <f>T945-HLOOKUP(V945,Minimas!$C$3:$CD$12,5,FALSE)</f>
        <v>#N/A</v>
      </c>
      <c r="AF945" s="103" t="e">
        <f>T945-HLOOKUP(V945,Minimas!$C$3:$CD$12,6,FALSE)</f>
        <v>#N/A</v>
      </c>
      <c r="AG945" s="103" t="e">
        <f>T945-HLOOKUP(V945,Minimas!$C$3:$CD$12,7,FALSE)</f>
        <v>#N/A</v>
      </c>
      <c r="AH945" s="103" t="e">
        <f>T945-HLOOKUP(V945,Minimas!$C$3:$CD$12,8,FALSE)</f>
        <v>#N/A</v>
      </c>
      <c r="AI945" s="103" t="e">
        <f>T945-HLOOKUP(V945,Minimas!$C$3:$CD$12,9,FALSE)</f>
        <v>#N/A</v>
      </c>
      <c r="AJ945" s="103" t="e">
        <f>T945-HLOOKUP(V945,Minimas!$C$3:$CD$12,10,FALSE)</f>
        <v>#N/A</v>
      </c>
      <c r="AK945" s="104" t="str">
        <f t="shared" si="116"/>
        <v xml:space="preserve"> </v>
      </c>
      <c r="AL945" s="105"/>
      <c r="AM945" s="105" t="str">
        <f t="shared" si="117"/>
        <v xml:space="preserve"> </v>
      </c>
      <c r="AN945" s="105" t="str">
        <f t="shared" si="118"/>
        <v xml:space="preserve"> </v>
      </c>
    </row>
    <row r="946" spans="28:40" x14ac:dyDescent="0.2">
      <c r="AB946" s="103" t="e">
        <f>T946-HLOOKUP(V946,Minimas!$C$3:$CD$12,2,FALSE)</f>
        <v>#N/A</v>
      </c>
      <c r="AC946" s="103" t="e">
        <f>T946-HLOOKUP(V946,Minimas!$C$3:$CD$12,3,FALSE)</f>
        <v>#N/A</v>
      </c>
      <c r="AD946" s="103" t="e">
        <f>T946-HLOOKUP(V946,Minimas!$C$3:$CD$12,4,FALSE)</f>
        <v>#N/A</v>
      </c>
      <c r="AE946" s="103" t="e">
        <f>T946-HLOOKUP(V946,Minimas!$C$3:$CD$12,5,FALSE)</f>
        <v>#N/A</v>
      </c>
      <c r="AF946" s="103" t="e">
        <f>T946-HLOOKUP(V946,Minimas!$C$3:$CD$12,6,FALSE)</f>
        <v>#N/A</v>
      </c>
      <c r="AG946" s="103" t="e">
        <f>T946-HLOOKUP(V946,Minimas!$C$3:$CD$12,7,FALSE)</f>
        <v>#N/A</v>
      </c>
      <c r="AH946" s="103" t="e">
        <f>T946-HLOOKUP(V946,Minimas!$C$3:$CD$12,8,FALSE)</f>
        <v>#N/A</v>
      </c>
      <c r="AI946" s="103" t="e">
        <f>T946-HLOOKUP(V946,Minimas!$C$3:$CD$12,9,FALSE)</f>
        <v>#N/A</v>
      </c>
      <c r="AJ946" s="103" t="e">
        <f>T946-HLOOKUP(V946,Minimas!$C$3:$CD$12,10,FALSE)</f>
        <v>#N/A</v>
      </c>
      <c r="AK946" s="104" t="str">
        <f t="shared" si="116"/>
        <v xml:space="preserve"> </v>
      </c>
      <c r="AL946" s="105"/>
      <c r="AM946" s="105" t="str">
        <f t="shared" si="117"/>
        <v xml:space="preserve"> </v>
      </c>
      <c r="AN946" s="105" t="str">
        <f t="shared" si="118"/>
        <v xml:space="preserve"> </v>
      </c>
    </row>
    <row r="947" spans="28:40" x14ac:dyDescent="0.2">
      <c r="AB947" s="103" t="e">
        <f>T947-HLOOKUP(V947,Minimas!$C$3:$CD$12,2,FALSE)</f>
        <v>#N/A</v>
      </c>
      <c r="AC947" s="103" t="e">
        <f>T947-HLOOKUP(V947,Minimas!$C$3:$CD$12,3,FALSE)</f>
        <v>#N/A</v>
      </c>
      <c r="AD947" s="103" t="e">
        <f>T947-HLOOKUP(V947,Minimas!$C$3:$CD$12,4,FALSE)</f>
        <v>#N/A</v>
      </c>
      <c r="AE947" s="103" t="e">
        <f>T947-HLOOKUP(V947,Minimas!$C$3:$CD$12,5,FALSE)</f>
        <v>#N/A</v>
      </c>
      <c r="AF947" s="103" t="e">
        <f>T947-HLOOKUP(V947,Minimas!$C$3:$CD$12,6,FALSE)</f>
        <v>#N/A</v>
      </c>
      <c r="AG947" s="103" t="e">
        <f>T947-HLOOKUP(V947,Minimas!$C$3:$CD$12,7,FALSE)</f>
        <v>#N/A</v>
      </c>
      <c r="AH947" s="103" t="e">
        <f>T947-HLOOKUP(V947,Minimas!$C$3:$CD$12,8,FALSE)</f>
        <v>#N/A</v>
      </c>
      <c r="AI947" s="103" t="e">
        <f>T947-HLOOKUP(V947,Minimas!$C$3:$CD$12,9,FALSE)</f>
        <v>#N/A</v>
      </c>
      <c r="AJ947" s="103" t="e">
        <f>T947-HLOOKUP(V947,Minimas!$C$3:$CD$12,10,FALSE)</f>
        <v>#N/A</v>
      </c>
      <c r="AK947" s="104" t="str">
        <f t="shared" si="116"/>
        <v xml:space="preserve"> </v>
      </c>
      <c r="AL947" s="105"/>
      <c r="AM947" s="105" t="str">
        <f t="shared" si="117"/>
        <v xml:space="preserve"> </v>
      </c>
      <c r="AN947" s="105" t="str">
        <f t="shared" si="118"/>
        <v xml:space="preserve"> </v>
      </c>
    </row>
    <row r="948" spans="28:40" x14ac:dyDescent="0.2">
      <c r="AB948" s="103" t="e">
        <f>T948-HLOOKUP(V948,Minimas!$C$3:$CD$12,2,FALSE)</f>
        <v>#N/A</v>
      </c>
      <c r="AC948" s="103" t="e">
        <f>T948-HLOOKUP(V948,Minimas!$C$3:$CD$12,3,FALSE)</f>
        <v>#N/A</v>
      </c>
      <c r="AD948" s="103" t="e">
        <f>T948-HLOOKUP(V948,Minimas!$C$3:$CD$12,4,FALSE)</f>
        <v>#N/A</v>
      </c>
      <c r="AE948" s="103" t="e">
        <f>T948-HLOOKUP(V948,Minimas!$C$3:$CD$12,5,FALSE)</f>
        <v>#N/A</v>
      </c>
      <c r="AF948" s="103" t="e">
        <f>T948-HLOOKUP(V948,Minimas!$C$3:$CD$12,6,FALSE)</f>
        <v>#N/A</v>
      </c>
      <c r="AG948" s="103" t="e">
        <f>T948-HLOOKUP(V948,Minimas!$C$3:$CD$12,7,FALSE)</f>
        <v>#N/A</v>
      </c>
      <c r="AH948" s="103" t="e">
        <f>T948-HLOOKUP(V948,Minimas!$C$3:$CD$12,8,FALSE)</f>
        <v>#N/A</v>
      </c>
      <c r="AI948" s="103" t="e">
        <f>T948-HLOOKUP(V948,Minimas!$C$3:$CD$12,9,FALSE)</f>
        <v>#N/A</v>
      </c>
      <c r="AJ948" s="103" t="e">
        <f>T948-HLOOKUP(V948,Minimas!$C$3:$CD$12,10,FALSE)</f>
        <v>#N/A</v>
      </c>
      <c r="AK948" s="104" t="str">
        <f t="shared" si="116"/>
        <v xml:space="preserve"> </v>
      </c>
      <c r="AL948" s="105"/>
      <c r="AM948" s="105" t="str">
        <f t="shared" si="117"/>
        <v xml:space="preserve"> </v>
      </c>
      <c r="AN948" s="105" t="str">
        <f t="shared" si="118"/>
        <v xml:space="preserve"> </v>
      </c>
    </row>
    <row r="949" spans="28:40" x14ac:dyDescent="0.2">
      <c r="AB949" s="103" t="e">
        <f>T949-HLOOKUP(V949,Minimas!$C$3:$CD$12,2,FALSE)</f>
        <v>#N/A</v>
      </c>
      <c r="AC949" s="103" t="e">
        <f>T949-HLOOKUP(V949,Minimas!$C$3:$CD$12,3,FALSE)</f>
        <v>#N/A</v>
      </c>
      <c r="AD949" s="103" t="e">
        <f>T949-HLOOKUP(V949,Minimas!$C$3:$CD$12,4,FALSE)</f>
        <v>#N/A</v>
      </c>
      <c r="AE949" s="103" t="e">
        <f>T949-HLOOKUP(V949,Minimas!$C$3:$CD$12,5,FALSE)</f>
        <v>#N/A</v>
      </c>
      <c r="AF949" s="103" t="e">
        <f>T949-HLOOKUP(V949,Minimas!$C$3:$CD$12,6,FALSE)</f>
        <v>#N/A</v>
      </c>
      <c r="AG949" s="103" t="e">
        <f>T949-HLOOKUP(V949,Minimas!$C$3:$CD$12,7,FALSE)</f>
        <v>#N/A</v>
      </c>
      <c r="AH949" s="103" t="e">
        <f>T949-HLOOKUP(V949,Minimas!$C$3:$CD$12,8,FALSE)</f>
        <v>#N/A</v>
      </c>
      <c r="AI949" s="103" t="e">
        <f>T949-HLOOKUP(V949,Minimas!$C$3:$CD$12,9,FALSE)</f>
        <v>#N/A</v>
      </c>
      <c r="AJ949" s="103" t="e">
        <f>T949-HLOOKUP(V949,Minimas!$C$3:$CD$12,10,FALSE)</f>
        <v>#N/A</v>
      </c>
      <c r="AK949" s="104" t="str">
        <f t="shared" si="116"/>
        <v xml:space="preserve"> </v>
      </c>
      <c r="AL949" s="105"/>
      <c r="AM949" s="105" t="str">
        <f t="shared" si="117"/>
        <v xml:space="preserve"> </v>
      </c>
      <c r="AN949" s="105" t="str">
        <f t="shared" si="118"/>
        <v xml:space="preserve"> </v>
      </c>
    </row>
    <row r="950" spans="28:40" x14ac:dyDescent="0.2">
      <c r="AB950" s="103" t="e">
        <f>T950-HLOOKUP(V950,Minimas!$C$3:$CD$12,2,FALSE)</f>
        <v>#N/A</v>
      </c>
      <c r="AC950" s="103" t="e">
        <f>T950-HLOOKUP(V950,Minimas!$C$3:$CD$12,3,FALSE)</f>
        <v>#N/A</v>
      </c>
      <c r="AD950" s="103" t="e">
        <f>T950-HLOOKUP(V950,Minimas!$C$3:$CD$12,4,FALSE)</f>
        <v>#N/A</v>
      </c>
      <c r="AE950" s="103" t="e">
        <f>T950-HLOOKUP(V950,Minimas!$C$3:$CD$12,5,FALSE)</f>
        <v>#N/A</v>
      </c>
      <c r="AF950" s="103" t="e">
        <f>T950-HLOOKUP(V950,Minimas!$C$3:$CD$12,6,FALSE)</f>
        <v>#N/A</v>
      </c>
      <c r="AG950" s="103" t="e">
        <f>T950-HLOOKUP(V950,Minimas!$C$3:$CD$12,7,FALSE)</f>
        <v>#N/A</v>
      </c>
      <c r="AH950" s="103" t="e">
        <f>T950-HLOOKUP(V950,Minimas!$C$3:$CD$12,8,FALSE)</f>
        <v>#N/A</v>
      </c>
      <c r="AI950" s="103" t="e">
        <f>T950-HLOOKUP(V950,Minimas!$C$3:$CD$12,9,FALSE)</f>
        <v>#N/A</v>
      </c>
      <c r="AJ950" s="103" t="e">
        <f>T950-HLOOKUP(V950,Minimas!$C$3:$CD$12,10,FALSE)</f>
        <v>#N/A</v>
      </c>
      <c r="AK950" s="104" t="str">
        <f t="shared" si="116"/>
        <v xml:space="preserve"> </v>
      </c>
      <c r="AL950" s="105"/>
      <c r="AM950" s="105" t="str">
        <f t="shared" si="117"/>
        <v xml:space="preserve"> </v>
      </c>
      <c r="AN950" s="105" t="str">
        <f t="shared" si="118"/>
        <v xml:space="preserve"> </v>
      </c>
    </row>
    <row r="951" spans="28:40" x14ac:dyDescent="0.2">
      <c r="AB951" s="103" t="e">
        <f>T951-HLOOKUP(V951,Minimas!$C$3:$CD$12,2,FALSE)</f>
        <v>#N/A</v>
      </c>
      <c r="AC951" s="103" t="e">
        <f>T951-HLOOKUP(V951,Minimas!$C$3:$CD$12,3,FALSE)</f>
        <v>#N/A</v>
      </c>
      <c r="AD951" s="103" t="e">
        <f>T951-HLOOKUP(V951,Minimas!$C$3:$CD$12,4,FALSE)</f>
        <v>#N/A</v>
      </c>
      <c r="AE951" s="103" t="e">
        <f>T951-HLOOKUP(V951,Minimas!$C$3:$CD$12,5,FALSE)</f>
        <v>#N/A</v>
      </c>
      <c r="AF951" s="103" t="e">
        <f>T951-HLOOKUP(V951,Minimas!$C$3:$CD$12,6,FALSE)</f>
        <v>#N/A</v>
      </c>
      <c r="AG951" s="103" t="e">
        <f>T951-HLOOKUP(V951,Minimas!$C$3:$CD$12,7,FALSE)</f>
        <v>#N/A</v>
      </c>
      <c r="AH951" s="103" t="e">
        <f>T951-HLOOKUP(V951,Minimas!$C$3:$CD$12,8,FALSE)</f>
        <v>#N/A</v>
      </c>
      <c r="AI951" s="103" t="e">
        <f>T951-HLOOKUP(V951,Minimas!$C$3:$CD$12,9,FALSE)</f>
        <v>#N/A</v>
      </c>
      <c r="AJ951" s="103" t="e">
        <f>T951-HLOOKUP(V951,Minimas!$C$3:$CD$12,10,FALSE)</f>
        <v>#N/A</v>
      </c>
      <c r="AK951" s="104" t="str">
        <f t="shared" si="116"/>
        <v xml:space="preserve"> </v>
      </c>
      <c r="AL951" s="105"/>
      <c r="AM951" s="105" t="str">
        <f t="shared" si="117"/>
        <v xml:space="preserve"> </v>
      </c>
      <c r="AN951" s="105" t="str">
        <f t="shared" si="118"/>
        <v xml:space="preserve"> </v>
      </c>
    </row>
    <row r="952" spans="28:40" x14ac:dyDescent="0.2">
      <c r="AB952" s="103" t="e">
        <f>T952-HLOOKUP(V952,Minimas!$C$3:$CD$12,2,FALSE)</f>
        <v>#N/A</v>
      </c>
      <c r="AC952" s="103" t="e">
        <f>T952-HLOOKUP(V952,Minimas!$C$3:$CD$12,3,FALSE)</f>
        <v>#N/A</v>
      </c>
      <c r="AD952" s="103" t="e">
        <f>T952-HLOOKUP(V952,Minimas!$C$3:$CD$12,4,FALSE)</f>
        <v>#N/A</v>
      </c>
      <c r="AE952" s="103" t="e">
        <f>T952-HLOOKUP(V952,Minimas!$C$3:$CD$12,5,FALSE)</f>
        <v>#N/A</v>
      </c>
      <c r="AF952" s="103" t="e">
        <f>T952-HLOOKUP(V952,Minimas!$C$3:$CD$12,6,FALSE)</f>
        <v>#N/A</v>
      </c>
      <c r="AG952" s="103" t="e">
        <f>T952-HLOOKUP(V952,Minimas!$C$3:$CD$12,7,FALSE)</f>
        <v>#N/A</v>
      </c>
      <c r="AH952" s="103" t="e">
        <f>T952-HLOOKUP(V952,Minimas!$C$3:$CD$12,8,FALSE)</f>
        <v>#N/A</v>
      </c>
      <c r="AI952" s="103" t="e">
        <f>T952-HLOOKUP(V952,Minimas!$C$3:$CD$12,9,FALSE)</f>
        <v>#N/A</v>
      </c>
      <c r="AJ952" s="103" t="e">
        <f>T952-HLOOKUP(V952,Minimas!$C$3:$CD$12,10,FALSE)</f>
        <v>#N/A</v>
      </c>
      <c r="AK952" s="104" t="str">
        <f t="shared" si="116"/>
        <v xml:space="preserve"> </v>
      </c>
      <c r="AL952" s="105"/>
      <c r="AM952" s="105" t="str">
        <f t="shared" si="117"/>
        <v xml:space="preserve"> </v>
      </c>
      <c r="AN952" s="105" t="str">
        <f t="shared" si="118"/>
        <v xml:space="preserve"> </v>
      </c>
    </row>
    <row r="953" spans="28:40" x14ac:dyDescent="0.2">
      <c r="AB953" s="103" t="e">
        <f>T953-HLOOKUP(V953,Minimas!$C$3:$CD$12,2,FALSE)</f>
        <v>#N/A</v>
      </c>
      <c r="AC953" s="103" t="e">
        <f>T953-HLOOKUP(V953,Minimas!$C$3:$CD$12,3,FALSE)</f>
        <v>#N/A</v>
      </c>
      <c r="AD953" s="103" t="e">
        <f>T953-HLOOKUP(V953,Minimas!$C$3:$CD$12,4,FALSE)</f>
        <v>#N/A</v>
      </c>
      <c r="AE953" s="103" t="e">
        <f>T953-HLOOKUP(V953,Minimas!$C$3:$CD$12,5,FALSE)</f>
        <v>#N/A</v>
      </c>
      <c r="AF953" s="103" t="e">
        <f>T953-HLOOKUP(V953,Minimas!$C$3:$CD$12,6,FALSE)</f>
        <v>#N/A</v>
      </c>
      <c r="AG953" s="103" t="e">
        <f>T953-HLOOKUP(V953,Minimas!$C$3:$CD$12,7,FALSE)</f>
        <v>#N/A</v>
      </c>
      <c r="AH953" s="103" t="e">
        <f>T953-HLOOKUP(V953,Minimas!$C$3:$CD$12,8,FALSE)</f>
        <v>#N/A</v>
      </c>
      <c r="AI953" s="103" t="e">
        <f>T953-HLOOKUP(V953,Minimas!$C$3:$CD$12,9,FALSE)</f>
        <v>#N/A</v>
      </c>
      <c r="AJ953" s="103" t="e">
        <f>T953-HLOOKUP(V953,Minimas!$C$3:$CD$12,10,FALSE)</f>
        <v>#N/A</v>
      </c>
      <c r="AK953" s="104" t="str">
        <f t="shared" si="116"/>
        <v xml:space="preserve"> </v>
      </c>
      <c r="AL953" s="105"/>
      <c r="AM953" s="105" t="str">
        <f t="shared" si="117"/>
        <v xml:space="preserve"> </v>
      </c>
      <c r="AN953" s="105" t="str">
        <f t="shared" si="118"/>
        <v xml:space="preserve"> </v>
      </c>
    </row>
    <row r="954" spans="28:40" x14ac:dyDescent="0.2">
      <c r="AB954" s="103" t="e">
        <f>T954-HLOOKUP(V954,Minimas!$C$3:$CD$12,2,FALSE)</f>
        <v>#N/A</v>
      </c>
      <c r="AC954" s="103" t="e">
        <f>T954-HLOOKUP(V954,Minimas!$C$3:$CD$12,3,FALSE)</f>
        <v>#N/A</v>
      </c>
      <c r="AD954" s="103" t="e">
        <f>T954-HLOOKUP(V954,Minimas!$C$3:$CD$12,4,FALSE)</f>
        <v>#N/A</v>
      </c>
      <c r="AE954" s="103" t="e">
        <f>T954-HLOOKUP(V954,Minimas!$C$3:$CD$12,5,FALSE)</f>
        <v>#N/A</v>
      </c>
      <c r="AF954" s="103" t="e">
        <f>T954-HLOOKUP(V954,Minimas!$C$3:$CD$12,6,FALSE)</f>
        <v>#N/A</v>
      </c>
      <c r="AG954" s="103" t="e">
        <f>T954-HLOOKUP(V954,Minimas!$C$3:$CD$12,7,FALSE)</f>
        <v>#N/A</v>
      </c>
      <c r="AH954" s="103" t="e">
        <f>T954-HLOOKUP(V954,Minimas!$C$3:$CD$12,8,FALSE)</f>
        <v>#N/A</v>
      </c>
      <c r="AI954" s="103" t="e">
        <f>T954-HLOOKUP(V954,Minimas!$C$3:$CD$12,9,FALSE)</f>
        <v>#N/A</v>
      </c>
      <c r="AJ954" s="103" t="e">
        <f>T954-HLOOKUP(V954,Minimas!$C$3:$CD$12,10,FALSE)</f>
        <v>#N/A</v>
      </c>
      <c r="AK954" s="104" t="str">
        <f t="shared" si="116"/>
        <v xml:space="preserve"> </v>
      </c>
      <c r="AL954" s="105"/>
      <c r="AM954" s="105" t="str">
        <f t="shared" si="117"/>
        <v xml:space="preserve"> </v>
      </c>
      <c r="AN954" s="105" t="str">
        <f t="shared" si="118"/>
        <v xml:space="preserve"> </v>
      </c>
    </row>
    <row r="955" spans="28:40" x14ac:dyDescent="0.2">
      <c r="AB955" s="103" t="e">
        <f>T955-HLOOKUP(V955,Minimas!$C$3:$CD$12,2,FALSE)</f>
        <v>#N/A</v>
      </c>
      <c r="AC955" s="103" t="e">
        <f>T955-HLOOKUP(V955,Minimas!$C$3:$CD$12,3,FALSE)</f>
        <v>#N/A</v>
      </c>
      <c r="AD955" s="103" t="e">
        <f>T955-HLOOKUP(V955,Minimas!$C$3:$CD$12,4,FALSE)</f>
        <v>#N/A</v>
      </c>
      <c r="AE955" s="103" t="e">
        <f>T955-HLOOKUP(V955,Minimas!$C$3:$CD$12,5,FALSE)</f>
        <v>#N/A</v>
      </c>
      <c r="AF955" s="103" t="e">
        <f>T955-HLOOKUP(V955,Minimas!$C$3:$CD$12,6,FALSE)</f>
        <v>#N/A</v>
      </c>
      <c r="AG955" s="103" t="e">
        <f>T955-HLOOKUP(V955,Minimas!$C$3:$CD$12,7,FALSE)</f>
        <v>#N/A</v>
      </c>
      <c r="AH955" s="103" t="e">
        <f>T955-HLOOKUP(V955,Minimas!$C$3:$CD$12,8,FALSE)</f>
        <v>#N/A</v>
      </c>
      <c r="AI955" s="103" t="e">
        <f>T955-HLOOKUP(V955,Minimas!$C$3:$CD$12,9,FALSE)</f>
        <v>#N/A</v>
      </c>
      <c r="AJ955" s="103" t="e">
        <f>T955-HLOOKUP(V955,Minimas!$C$3:$CD$12,10,FALSE)</f>
        <v>#N/A</v>
      </c>
      <c r="AK955" s="104" t="str">
        <f t="shared" si="116"/>
        <v xml:space="preserve"> </v>
      </c>
      <c r="AL955" s="105"/>
      <c r="AM955" s="105" t="str">
        <f t="shared" si="117"/>
        <v xml:space="preserve"> </v>
      </c>
      <c r="AN955" s="105" t="str">
        <f t="shared" si="118"/>
        <v xml:space="preserve"> </v>
      </c>
    </row>
    <row r="956" spans="28:40" x14ac:dyDescent="0.2">
      <c r="AB956" s="103" t="e">
        <f>T956-HLOOKUP(V956,Minimas!$C$3:$CD$12,2,FALSE)</f>
        <v>#N/A</v>
      </c>
      <c r="AC956" s="103" t="e">
        <f>T956-HLOOKUP(V956,Minimas!$C$3:$CD$12,3,FALSE)</f>
        <v>#N/A</v>
      </c>
      <c r="AD956" s="103" t="e">
        <f>T956-HLOOKUP(V956,Minimas!$C$3:$CD$12,4,FALSE)</f>
        <v>#N/A</v>
      </c>
      <c r="AE956" s="103" t="e">
        <f>T956-HLOOKUP(V956,Minimas!$C$3:$CD$12,5,FALSE)</f>
        <v>#N/A</v>
      </c>
      <c r="AF956" s="103" t="e">
        <f>T956-HLOOKUP(V956,Minimas!$C$3:$CD$12,6,FALSE)</f>
        <v>#N/A</v>
      </c>
      <c r="AG956" s="103" t="e">
        <f>T956-HLOOKUP(V956,Minimas!$C$3:$CD$12,7,FALSE)</f>
        <v>#N/A</v>
      </c>
      <c r="AH956" s="103" t="e">
        <f>T956-HLOOKUP(V956,Minimas!$C$3:$CD$12,8,FALSE)</f>
        <v>#N/A</v>
      </c>
      <c r="AI956" s="103" t="e">
        <f>T956-HLOOKUP(V956,Minimas!$C$3:$CD$12,9,FALSE)</f>
        <v>#N/A</v>
      </c>
      <c r="AJ956" s="103" t="e">
        <f>T956-HLOOKUP(V956,Minimas!$C$3:$CD$12,10,FALSE)</f>
        <v>#N/A</v>
      </c>
      <c r="AK956" s="104" t="str">
        <f t="shared" si="116"/>
        <v xml:space="preserve"> </v>
      </c>
      <c r="AL956" s="105"/>
      <c r="AM956" s="105" t="str">
        <f t="shared" si="117"/>
        <v xml:space="preserve"> </v>
      </c>
      <c r="AN956" s="105" t="str">
        <f t="shared" si="118"/>
        <v xml:space="preserve"> </v>
      </c>
    </row>
    <row r="957" spans="28:40" x14ac:dyDescent="0.2">
      <c r="AB957" s="103" t="e">
        <f>T957-HLOOKUP(V957,Minimas!$C$3:$CD$12,2,FALSE)</f>
        <v>#N/A</v>
      </c>
      <c r="AC957" s="103" t="e">
        <f>T957-HLOOKUP(V957,Minimas!$C$3:$CD$12,3,FALSE)</f>
        <v>#N/A</v>
      </c>
      <c r="AD957" s="103" t="e">
        <f>T957-HLOOKUP(V957,Minimas!$C$3:$CD$12,4,FALSE)</f>
        <v>#N/A</v>
      </c>
      <c r="AE957" s="103" t="e">
        <f>T957-HLOOKUP(V957,Minimas!$C$3:$CD$12,5,FALSE)</f>
        <v>#N/A</v>
      </c>
      <c r="AF957" s="103" t="e">
        <f>T957-HLOOKUP(V957,Minimas!$C$3:$CD$12,6,FALSE)</f>
        <v>#N/A</v>
      </c>
      <c r="AG957" s="103" t="e">
        <f>T957-HLOOKUP(V957,Minimas!$C$3:$CD$12,7,FALSE)</f>
        <v>#N/A</v>
      </c>
      <c r="AH957" s="103" t="e">
        <f>T957-HLOOKUP(V957,Minimas!$C$3:$CD$12,8,FALSE)</f>
        <v>#N/A</v>
      </c>
      <c r="AI957" s="103" t="e">
        <f>T957-HLOOKUP(V957,Minimas!$C$3:$CD$12,9,FALSE)</f>
        <v>#N/A</v>
      </c>
      <c r="AJ957" s="103" t="e">
        <f>T957-HLOOKUP(V957,Minimas!$C$3:$CD$12,10,FALSE)</f>
        <v>#N/A</v>
      </c>
      <c r="AK957" s="104" t="str">
        <f t="shared" si="116"/>
        <v xml:space="preserve"> </v>
      </c>
      <c r="AL957" s="105"/>
      <c r="AM957" s="105" t="str">
        <f t="shared" si="117"/>
        <v xml:space="preserve"> </v>
      </c>
      <c r="AN957" s="105" t="str">
        <f t="shared" si="118"/>
        <v xml:space="preserve"> </v>
      </c>
    </row>
    <row r="958" spans="28:40" x14ac:dyDescent="0.2">
      <c r="AB958" s="103" t="e">
        <f>T958-HLOOKUP(V958,Minimas!$C$3:$CD$12,2,FALSE)</f>
        <v>#N/A</v>
      </c>
      <c r="AC958" s="103" t="e">
        <f>T958-HLOOKUP(V958,Minimas!$C$3:$CD$12,3,FALSE)</f>
        <v>#N/A</v>
      </c>
      <c r="AD958" s="103" t="e">
        <f>T958-HLOOKUP(V958,Minimas!$C$3:$CD$12,4,FALSE)</f>
        <v>#N/A</v>
      </c>
      <c r="AE958" s="103" t="e">
        <f>T958-HLOOKUP(V958,Minimas!$C$3:$CD$12,5,FALSE)</f>
        <v>#N/A</v>
      </c>
      <c r="AF958" s="103" t="e">
        <f>T958-HLOOKUP(V958,Minimas!$C$3:$CD$12,6,FALSE)</f>
        <v>#N/A</v>
      </c>
      <c r="AG958" s="103" t="e">
        <f>T958-HLOOKUP(V958,Minimas!$C$3:$CD$12,7,FALSE)</f>
        <v>#N/A</v>
      </c>
      <c r="AH958" s="103" t="e">
        <f>T958-HLOOKUP(V958,Minimas!$C$3:$CD$12,8,FALSE)</f>
        <v>#N/A</v>
      </c>
      <c r="AI958" s="103" t="e">
        <f>T958-HLOOKUP(V958,Minimas!$C$3:$CD$12,9,FALSE)</f>
        <v>#N/A</v>
      </c>
      <c r="AJ958" s="103" t="e">
        <f>T958-HLOOKUP(V958,Minimas!$C$3:$CD$12,10,FALSE)</f>
        <v>#N/A</v>
      </c>
      <c r="AK958" s="104" t="str">
        <f t="shared" si="116"/>
        <v xml:space="preserve"> </v>
      </c>
      <c r="AL958" s="105"/>
      <c r="AM958" s="105" t="str">
        <f t="shared" si="117"/>
        <v xml:space="preserve"> </v>
      </c>
      <c r="AN958" s="105" t="str">
        <f t="shared" si="118"/>
        <v xml:space="preserve"> </v>
      </c>
    </row>
    <row r="959" spans="28:40" x14ac:dyDescent="0.2">
      <c r="AB959" s="103" t="e">
        <f>T959-HLOOKUP(V959,Minimas!$C$3:$CD$12,2,FALSE)</f>
        <v>#N/A</v>
      </c>
      <c r="AC959" s="103" t="e">
        <f>T959-HLOOKUP(V959,Minimas!$C$3:$CD$12,3,FALSE)</f>
        <v>#N/A</v>
      </c>
      <c r="AD959" s="103" t="e">
        <f>T959-HLOOKUP(V959,Minimas!$C$3:$CD$12,4,FALSE)</f>
        <v>#N/A</v>
      </c>
      <c r="AE959" s="103" t="e">
        <f>T959-HLOOKUP(V959,Minimas!$C$3:$CD$12,5,FALSE)</f>
        <v>#N/A</v>
      </c>
      <c r="AF959" s="103" t="e">
        <f>T959-HLOOKUP(V959,Minimas!$C$3:$CD$12,6,FALSE)</f>
        <v>#N/A</v>
      </c>
      <c r="AG959" s="103" t="e">
        <f>T959-HLOOKUP(V959,Minimas!$C$3:$CD$12,7,FALSE)</f>
        <v>#N/A</v>
      </c>
      <c r="AH959" s="103" t="e">
        <f>T959-HLOOKUP(V959,Minimas!$C$3:$CD$12,8,FALSE)</f>
        <v>#N/A</v>
      </c>
      <c r="AI959" s="103" t="e">
        <f>T959-HLOOKUP(V959,Minimas!$C$3:$CD$12,9,FALSE)</f>
        <v>#N/A</v>
      </c>
      <c r="AJ959" s="103" t="e">
        <f>T959-HLOOKUP(V959,Minimas!$C$3:$CD$12,10,FALSE)</f>
        <v>#N/A</v>
      </c>
      <c r="AK959" s="104" t="str">
        <f t="shared" si="116"/>
        <v xml:space="preserve"> </v>
      </c>
      <c r="AL959" s="105"/>
      <c r="AM959" s="105" t="str">
        <f t="shared" si="117"/>
        <v xml:space="preserve"> </v>
      </c>
      <c r="AN959" s="105" t="str">
        <f t="shared" si="118"/>
        <v xml:space="preserve"> </v>
      </c>
    </row>
    <row r="960" spans="28:40" x14ac:dyDescent="0.2">
      <c r="AB960" s="103" t="e">
        <f>T960-HLOOKUP(V960,Minimas!$C$3:$CD$12,2,FALSE)</f>
        <v>#N/A</v>
      </c>
      <c r="AC960" s="103" t="e">
        <f>T960-HLOOKUP(V960,Minimas!$C$3:$CD$12,3,FALSE)</f>
        <v>#N/A</v>
      </c>
      <c r="AD960" s="103" t="e">
        <f>T960-HLOOKUP(V960,Minimas!$C$3:$CD$12,4,FALSE)</f>
        <v>#N/A</v>
      </c>
      <c r="AE960" s="103" t="e">
        <f>T960-HLOOKUP(V960,Minimas!$C$3:$CD$12,5,FALSE)</f>
        <v>#N/A</v>
      </c>
      <c r="AF960" s="103" t="e">
        <f>T960-HLOOKUP(V960,Minimas!$C$3:$CD$12,6,FALSE)</f>
        <v>#N/A</v>
      </c>
      <c r="AG960" s="103" t="e">
        <f>T960-HLOOKUP(V960,Minimas!$C$3:$CD$12,7,FALSE)</f>
        <v>#N/A</v>
      </c>
      <c r="AH960" s="103" t="e">
        <f>T960-HLOOKUP(V960,Minimas!$C$3:$CD$12,8,FALSE)</f>
        <v>#N/A</v>
      </c>
      <c r="AI960" s="103" t="e">
        <f>T960-HLOOKUP(V960,Minimas!$C$3:$CD$12,9,FALSE)</f>
        <v>#N/A</v>
      </c>
      <c r="AJ960" s="103" t="e">
        <f>T960-HLOOKUP(V960,Minimas!$C$3:$CD$12,10,FALSE)</f>
        <v>#N/A</v>
      </c>
      <c r="AK960" s="104" t="str">
        <f t="shared" si="116"/>
        <v xml:space="preserve"> </v>
      </c>
      <c r="AL960" s="105"/>
      <c r="AM960" s="105" t="str">
        <f t="shared" si="117"/>
        <v xml:space="preserve"> </v>
      </c>
      <c r="AN960" s="105" t="str">
        <f t="shared" si="118"/>
        <v xml:space="preserve"> </v>
      </c>
    </row>
    <row r="961" spans="28:40" x14ac:dyDescent="0.2">
      <c r="AB961" s="103" t="e">
        <f>T961-HLOOKUP(V961,Minimas!$C$3:$CD$12,2,FALSE)</f>
        <v>#N/A</v>
      </c>
      <c r="AC961" s="103" t="e">
        <f>T961-HLOOKUP(V961,Minimas!$C$3:$CD$12,3,FALSE)</f>
        <v>#N/A</v>
      </c>
      <c r="AD961" s="103" t="e">
        <f>T961-HLOOKUP(V961,Minimas!$C$3:$CD$12,4,FALSE)</f>
        <v>#N/A</v>
      </c>
      <c r="AE961" s="103" t="e">
        <f>T961-HLOOKUP(V961,Minimas!$C$3:$CD$12,5,FALSE)</f>
        <v>#N/A</v>
      </c>
      <c r="AF961" s="103" t="e">
        <f>T961-HLOOKUP(V961,Minimas!$C$3:$CD$12,6,FALSE)</f>
        <v>#N/A</v>
      </c>
      <c r="AG961" s="103" t="e">
        <f>T961-HLOOKUP(V961,Minimas!$C$3:$CD$12,7,FALSE)</f>
        <v>#N/A</v>
      </c>
      <c r="AH961" s="103" t="e">
        <f>T961-HLOOKUP(V961,Minimas!$C$3:$CD$12,8,FALSE)</f>
        <v>#N/A</v>
      </c>
      <c r="AI961" s="103" t="e">
        <f>T961-HLOOKUP(V961,Minimas!$C$3:$CD$12,9,FALSE)</f>
        <v>#N/A</v>
      </c>
      <c r="AJ961" s="103" t="e">
        <f>T961-HLOOKUP(V961,Minimas!$C$3:$CD$12,10,FALSE)</f>
        <v>#N/A</v>
      </c>
      <c r="AK961" s="104" t="str">
        <f t="shared" si="116"/>
        <v xml:space="preserve"> </v>
      </c>
      <c r="AL961" s="105"/>
      <c r="AM961" s="105" t="str">
        <f t="shared" si="117"/>
        <v xml:space="preserve"> </v>
      </c>
      <c r="AN961" s="105" t="str">
        <f t="shared" si="118"/>
        <v xml:space="preserve"> </v>
      </c>
    </row>
    <row r="962" spans="28:40" x14ac:dyDescent="0.2">
      <c r="AB962" s="103" t="e">
        <f>T962-HLOOKUP(V962,Minimas!$C$3:$CD$12,2,FALSE)</f>
        <v>#N/A</v>
      </c>
      <c r="AC962" s="103" t="e">
        <f>T962-HLOOKUP(V962,Minimas!$C$3:$CD$12,3,FALSE)</f>
        <v>#N/A</v>
      </c>
      <c r="AD962" s="103" t="e">
        <f>T962-HLOOKUP(V962,Minimas!$C$3:$CD$12,4,FALSE)</f>
        <v>#N/A</v>
      </c>
      <c r="AE962" s="103" t="e">
        <f>T962-HLOOKUP(V962,Minimas!$C$3:$CD$12,5,FALSE)</f>
        <v>#N/A</v>
      </c>
      <c r="AF962" s="103" t="e">
        <f>T962-HLOOKUP(V962,Minimas!$C$3:$CD$12,6,FALSE)</f>
        <v>#N/A</v>
      </c>
      <c r="AG962" s="103" t="e">
        <f>T962-HLOOKUP(V962,Minimas!$C$3:$CD$12,7,FALSE)</f>
        <v>#N/A</v>
      </c>
      <c r="AH962" s="103" t="e">
        <f>T962-HLOOKUP(V962,Minimas!$C$3:$CD$12,8,FALSE)</f>
        <v>#N/A</v>
      </c>
      <c r="AI962" s="103" t="e">
        <f>T962-HLOOKUP(V962,Minimas!$C$3:$CD$12,9,FALSE)</f>
        <v>#N/A</v>
      </c>
      <c r="AJ962" s="103" t="e">
        <f>T962-HLOOKUP(V962,Minimas!$C$3:$CD$12,10,FALSE)</f>
        <v>#N/A</v>
      </c>
      <c r="AK962" s="104" t="str">
        <f t="shared" si="116"/>
        <v xml:space="preserve"> </v>
      </c>
      <c r="AL962" s="105"/>
      <c r="AM962" s="105" t="str">
        <f t="shared" si="117"/>
        <v xml:space="preserve"> </v>
      </c>
      <c r="AN962" s="105" t="str">
        <f t="shared" si="118"/>
        <v xml:space="preserve"> </v>
      </c>
    </row>
    <row r="963" spans="28:40" x14ac:dyDescent="0.2">
      <c r="AB963" s="103" t="e">
        <f>T963-HLOOKUP(V963,Minimas!$C$3:$CD$12,2,FALSE)</f>
        <v>#N/A</v>
      </c>
      <c r="AC963" s="103" t="e">
        <f>T963-HLOOKUP(V963,Minimas!$C$3:$CD$12,3,FALSE)</f>
        <v>#N/A</v>
      </c>
      <c r="AD963" s="103" t="e">
        <f>T963-HLOOKUP(V963,Minimas!$C$3:$CD$12,4,FALSE)</f>
        <v>#N/A</v>
      </c>
      <c r="AE963" s="103" t="e">
        <f>T963-HLOOKUP(V963,Minimas!$C$3:$CD$12,5,FALSE)</f>
        <v>#N/A</v>
      </c>
      <c r="AF963" s="103" t="e">
        <f>T963-HLOOKUP(V963,Minimas!$C$3:$CD$12,6,FALSE)</f>
        <v>#N/A</v>
      </c>
      <c r="AG963" s="103" t="e">
        <f>T963-HLOOKUP(V963,Minimas!$C$3:$CD$12,7,FALSE)</f>
        <v>#N/A</v>
      </c>
      <c r="AH963" s="103" t="e">
        <f>T963-HLOOKUP(V963,Minimas!$C$3:$CD$12,8,FALSE)</f>
        <v>#N/A</v>
      </c>
      <c r="AI963" s="103" t="e">
        <f>T963-HLOOKUP(V963,Minimas!$C$3:$CD$12,9,FALSE)</f>
        <v>#N/A</v>
      </c>
      <c r="AJ963" s="103" t="e">
        <f>T963-HLOOKUP(V963,Minimas!$C$3:$CD$12,10,FALSE)</f>
        <v>#N/A</v>
      </c>
      <c r="AK963" s="104" t="str">
        <f t="shared" si="116"/>
        <v xml:space="preserve"> </v>
      </c>
      <c r="AL963" s="105"/>
      <c r="AM963" s="105" t="str">
        <f t="shared" si="117"/>
        <v xml:space="preserve"> </v>
      </c>
      <c r="AN963" s="105" t="str">
        <f t="shared" si="118"/>
        <v xml:space="preserve"> </v>
      </c>
    </row>
    <row r="964" spans="28:40" x14ac:dyDescent="0.2">
      <c r="AB964" s="103" t="e">
        <f>T964-HLOOKUP(V964,Minimas!$C$3:$CD$12,2,FALSE)</f>
        <v>#N/A</v>
      </c>
      <c r="AC964" s="103" t="e">
        <f>T964-HLOOKUP(V964,Minimas!$C$3:$CD$12,3,FALSE)</f>
        <v>#N/A</v>
      </c>
      <c r="AD964" s="103" t="e">
        <f>T964-HLOOKUP(V964,Minimas!$C$3:$CD$12,4,FALSE)</f>
        <v>#N/A</v>
      </c>
      <c r="AE964" s="103" t="e">
        <f>T964-HLOOKUP(V964,Minimas!$C$3:$CD$12,5,FALSE)</f>
        <v>#N/A</v>
      </c>
      <c r="AF964" s="103" t="e">
        <f>T964-HLOOKUP(V964,Minimas!$C$3:$CD$12,6,FALSE)</f>
        <v>#N/A</v>
      </c>
      <c r="AG964" s="103" t="e">
        <f>T964-HLOOKUP(V964,Minimas!$C$3:$CD$12,7,FALSE)</f>
        <v>#N/A</v>
      </c>
      <c r="AH964" s="103" t="e">
        <f>T964-HLOOKUP(V964,Minimas!$C$3:$CD$12,8,FALSE)</f>
        <v>#N/A</v>
      </c>
      <c r="AI964" s="103" t="e">
        <f>T964-HLOOKUP(V964,Minimas!$C$3:$CD$12,9,FALSE)</f>
        <v>#N/A</v>
      </c>
      <c r="AJ964" s="103" t="e">
        <f>T964-HLOOKUP(V964,Minimas!$C$3:$CD$12,10,FALSE)</f>
        <v>#N/A</v>
      </c>
      <c r="AK964" s="104" t="str">
        <f t="shared" si="116"/>
        <v xml:space="preserve"> </v>
      </c>
      <c r="AL964" s="105"/>
      <c r="AM964" s="105" t="str">
        <f t="shared" si="117"/>
        <v xml:space="preserve"> </v>
      </c>
      <c r="AN964" s="105" t="str">
        <f t="shared" si="118"/>
        <v xml:space="preserve"> </v>
      </c>
    </row>
    <row r="965" spans="28:40" x14ac:dyDescent="0.2">
      <c r="AB965" s="103" t="e">
        <f>T965-HLOOKUP(V965,Minimas!$C$3:$CD$12,2,FALSE)</f>
        <v>#N/A</v>
      </c>
      <c r="AC965" s="103" t="e">
        <f>T965-HLOOKUP(V965,Minimas!$C$3:$CD$12,3,FALSE)</f>
        <v>#N/A</v>
      </c>
      <c r="AD965" s="103" t="e">
        <f>T965-HLOOKUP(V965,Minimas!$C$3:$CD$12,4,FALSE)</f>
        <v>#N/A</v>
      </c>
      <c r="AE965" s="103" t="e">
        <f>T965-HLOOKUP(V965,Minimas!$C$3:$CD$12,5,FALSE)</f>
        <v>#N/A</v>
      </c>
      <c r="AF965" s="103" t="e">
        <f>T965-HLOOKUP(V965,Minimas!$C$3:$CD$12,6,FALSE)</f>
        <v>#N/A</v>
      </c>
      <c r="AG965" s="103" t="e">
        <f>T965-HLOOKUP(V965,Minimas!$C$3:$CD$12,7,FALSE)</f>
        <v>#N/A</v>
      </c>
      <c r="AH965" s="103" t="e">
        <f>T965-HLOOKUP(V965,Minimas!$C$3:$CD$12,8,FALSE)</f>
        <v>#N/A</v>
      </c>
      <c r="AI965" s="103" t="e">
        <f>T965-HLOOKUP(V965,Minimas!$C$3:$CD$12,9,FALSE)</f>
        <v>#N/A</v>
      </c>
      <c r="AJ965" s="103" t="e">
        <f>T965-HLOOKUP(V965,Minimas!$C$3:$CD$12,10,FALSE)</f>
        <v>#N/A</v>
      </c>
      <c r="AK965" s="104" t="str">
        <f t="shared" si="116"/>
        <v xml:space="preserve"> </v>
      </c>
      <c r="AL965" s="105"/>
      <c r="AM965" s="105" t="str">
        <f t="shared" si="117"/>
        <v xml:space="preserve"> </v>
      </c>
      <c r="AN965" s="105" t="str">
        <f t="shared" si="118"/>
        <v xml:space="preserve"> </v>
      </c>
    </row>
    <row r="966" spans="28:40" x14ac:dyDescent="0.2">
      <c r="AB966" s="103" t="e">
        <f>T966-HLOOKUP(V966,Minimas!$C$3:$CD$12,2,FALSE)</f>
        <v>#N/A</v>
      </c>
      <c r="AC966" s="103" t="e">
        <f>T966-HLOOKUP(V966,Minimas!$C$3:$CD$12,3,FALSE)</f>
        <v>#N/A</v>
      </c>
      <c r="AD966" s="103" t="e">
        <f>T966-HLOOKUP(V966,Minimas!$C$3:$CD$12,4,FALSE)</f>
        <v>#N/A</v>
      </c>
      <c r="AE966" s="103" t="e">
        <f>T966-HLOOKUP(V966,Minimas!$C$3:$CD$12,5,FALSE)</f>
        <v>#N/A</v>
      </c>
      <c r="AF966" s="103" t="e">
        <f>T966-HLOOKUP(V966,Minimas!$C$3:$CD$12,6,FALSE)</f>
        <v>#N/A</v>
      </c>
      <c r="AG966" s="103" t="e">
        <f>T966-HLOOKUP(V966,Minimas!$C$3:$CD$12,7,FALSE)</f>
        <v>#N/A</v>
      </c>
      <c r="AH966" s="103" t="e">
        <f>T966-HLOOKUP(V966,Minimas!$C$3:$CD$12,8,FALSE)</f>
        <v>#N/A</v>
      </c>
      <c r="AI966" s="103" t="e">
        <f>T966-HLOOKUP(V966,Minimas!$C$3:$CD$12,9,FALSE)</f>
        <v>#N/A</v>
      </c>
      <c r="AJ966" s="103" t="e">
        <f>T966-HLOOKUP(V966,Minimas!$C$3:$CD$12,10,FALSE)</f>
        <v>#N/A</v>
      </c>
      <c r="AK966" s="104" t="str">
        <f t="shared" si="116"/>
        <v xml:space="preserve"> </v>
      </c>
      <c r="AL966" s="105"/>
      <c r="AM966" s="105" t="str">
        <f t="shared" si="117"/>
        <v xml:space="preserve"> </v>
      </c>
      <c r="AN966" s="105" t="str">
        <f t="shared" si="118"/>
        <v xml:space="preserve"> </v>
      </c>
    </row>
    <row r="967" spans="28:40" x14ac:dyDescent="0.2">
      <c r="AB967" s="103" t="e">
        <f>T967-HLOOKUP(V967,Minimas!$C$3:$CD$12,2,FALSE)</f>
        <v>#N/A</v>
      </c>
      <c r="AC967" s="103" t="e">
        <f>T967-HLOOKUP(V967,Minimas!$C$3:$CD$12,3,FALSE)</f>
        <v>#N/A</v>
      </c>
      <c r="AD967" s="103" t="e">
        <f>T967-HLOOKUP(V967,Minimas!$C$3:$CD$12,4,FALSE)</f>
        <v>#N/A</v>
      </c>
      <c r="AE967" s="103" t="e">
        <f>T967-HLOOKUP(V967,Minimas!$C$3:$CD$12,5,FALSE)</f>
        <v>#N/A</v>
      </c>
      <c r="AF967" s="103" t="e">
        <f>T967-HLOOKUP(V967,Minimas!$C$3:$CD$12,6,FALSE)</f>
        <v>#N/A</v>
      </c>
      <c r="AG967" s="103" t="e">
        <f>T967-HLOOKUP(V967,Minimas!$C$3:$CD$12,7,FALSE)</f>
        <v>#N/A</v>
      </c>
      <c r="AH967" s="103" t="e">
        <f>T967-HLOOKUP(V967,Minimas!$C$3:$CD$12,8,FALSE)</f>
        <v>#N/A</v>
      </c>
      <c r="AI967" s="103" t="e">
        <f>T967-HLOOKUP(V967,Minimas!$C$3:$CD$12,9,FALSE)</f>
        <v>#N/A</v>
      </c>
      <c r="AJ967" s="103" t="e">
        <f>T967-HLOOKUP(V967,Minimas!$C$3:$CD$12,10,FALSE)</f>
        <v>#N/A</v>
      </c>
      <c r="AK967" s="104" t="str">
        <f t="shared" si="116"/>
        <v xml:space="preserve"> </v>
      </c>
      <c r="AL967" s="105"/>
      <c r="AM967" s="105" t="str">
        <f t="shared" si="117"/>
        <v xml:space="preserve"> </v>
      </c>
      <c r="AN967" s="105" t="str">
        <f t="shared" si="118"/>
        <v xml:space="preserve"> </v>
      </c>
    </row>
    <row r="968" spans="28:40" x14ac:dyDescent="0.2">
      <c r="AB968" s="103" t="e">
        <f>T968-HLOOKUP(V968,Minimas!$C$3:$CD$12,2,FALSE)</f>
        <v>#N/A</v>
      </c>
      <c r="AC968" s="103" t="e">
        <f>T968-HLOOKUP(V968,Minimas!$C$3:$CD$12,3,FALSE)</f>
        <v>#N/A</v>
      </c>
      <c r="AD968" s="103" t="e">
        <f>T968-HLOOKUP(V968,Minimas!$C$3:$CD$12,4,FALSE)</f>
        <v>#N/A</v>
      </c>
      <c r="AE968" s="103" t="e">
        <f>T968-HLOOKUP(V968,Minimas!$C$3:$CD$12,5,FALSE)</f>
        <v>#N/A</v>
      </c>
      <c r="AF968" s="103" t="e">
        <f>T968-HLOOKUP(V968,Minimas!$C$3:$CD$12,6,FALSE)</f>
        <v>#N/A</v>
      </c>
      <c r="AG968" s="103" t="e">
        <f>T968-HLOOKUP(V968,Minimas!$C$3:$CD$12,7,FALSE)</f>
        <v>#N/A</v>
      </c>
      <c r="AH968" s="103" t="e">
        <f>T968-HLOOKUP(V968,Minimas!$C$3:$CD$12,8,FALSE)</f>
        <v>#N/A</v>
      </c>
      <c r="AI968" s="103" t="e">
        <f>T968-HLOOKUP(V968,Minimas!$C$3:$CD$12,9,FALSE)</f>
        <v>#N/A</v>
      </c>
      <c r="AJ968" s="103" t="e">
        <f>T968-HLOOKUP(V968,Minimas!$C$3:$CD$12,10,FALSE)</f>
        <v>#N/A</v>
      </c>
      <c r="AK968" s="104" t="str">
        <f t="shared" si="116"/>
        <v xml:space="preserve"> </v>
      </c>
      <c r="AL968" s="105"/>
      <c r="AM968" s="105" t="str">
        <f t="shared" si="117"/>
        <v xml:space="preserve"> </v>
      </c>
      <c r="AN968" s="105" t="str">
        <f t="shared" si="118"/>
        <v xml:space="preserve"> </v>
      </c>
    </row>
    <row r="969" spans="28:40" x14ac:dyDescent="0.2">
      <c r="AB969" s="103" t="e">
        <f>T969-HLOOKUP(V969,Minimas!$C$3:$CD$12,2,FALSE)</f>
        <v>#N/A</v>
      </c>
      <c r="AC969" s="103" t="e">
        <f>T969-HLOOKUP(V969,Minimas!$C$3:$CD$12,3,FALSE)</f>
        <v>#N/A</v>
      </c>
      <c r="AD969" s="103" t="e">
        <f>T969-HLOOKUP(V969,Minimas!$C$3:$CD$12,4,FALSE)</f>
        <v>#N/A</v>
      </c>
      <c r="AE969" s="103" t="e">
        <f>T969-HLOOKUP(V969,Minimas!$C$3:$CD$12,5,FALSE)</f>
        <v>#N/A</v>
      </c>
      <c r="AF969" s="103" t="e">
        <f>T969-HLOOKUP(V969,Minimas!$C$3:$CD$12,6,FALSE)</f>
        <v>#N/A</v>
      </c>
      <c r="AG969" s="103" t="e">
        <f>T969-HLOOKUP(V969,Minimas!$C$3:$CD$12,7,FALSE)</f>
        <v>#N/A</v>
      </c>
      <c r="AH969" s="103" t="e">
        <f>T969-HLOOKUP(V969,Minimas!$C$3:$CD$12,8,FALSE)</f>
        <v>#N/A</v>
      </c>
      <c r="AI969" s="103" t="e">
        <f>T969-HLOOKUP(V969,Minimas!$C$3:$CD$12,9,FALSE)</f>
        <v>#N/A</v>
      </c>
      <c r="AJ969" s="103" t="e">
        <f>T969-HLOOKUP(V969,Minimas!$C$3:$CD$12,10,FALSE)</f>
        <v>#N/A</v>
      </c>
      <c r="AK969" s="104" t="str">
        <f t="shared" si="116"/>
        <v xml:space="preserve"> </v>
      </c>
      <c r="AL969" s="105"/>
      <c r="AM969" s="105" t="str">
        <f t="shared" si="117"/>
        <v xml:space="preserve"> </v>
      </c>
      <c r="AN969" s="105" t="str">
        <f t="shared" si="118"/>
        <v xml:space="preserve"> </v>
      </c>
    </row>
    <row r="970" spans="28:40" x14ac:dyDescent="0.2">
      <c r="AB970" s="103" t="e">
        <f>T970-HLOOKUP(V970,Minimas!$C$3:$CD$12,2,FALSE)</f>
        <v>#N/A</v>
      </c>
      <c r="AC970" s="103" t="e">
        <f>T970-HLOOKUP(V970,Minimas!$C$3:$CD$12,3,FALSE)</f>
        <v>#N/A</v>
      </c>
      <c r="AD970" s="103" t="e">
        <f>T970-HLOOKUP(V970,Minimas!$C$3:$CD$12,4,FALSE)</f>
        <v>#N/A</v>
      </c>
      <c r="AE970" s="103" t="e">
        <f>T970-HLOOKUP(V970,Minimas!$C$3:$CD$12,5,FALSE)</f>
        <v>#N/A</v>
      </c>
      <c r="AF970" s="103" t="e">
        <f>T970-HLOOKUP(V970,Minimas!$C$3:$CD$12,6,FALSE)</f>
        <v>#N/A</v>
      </c>
      <c r="AG970" s="103" t="e">
        <f>T970-HLOOKUP(V970,Minimas!$C$3:$CD$12,7,FALSE)</f>
        <v>#N/A</v>
      </c>
      <c r="AH970" s="103" t="e">
        <f>T970-HLOOKUP(V970,Minimas!$C$3:$CD$12,8,FALSE)</f>
        <v>#N/A</v>
      </c>
      <c r="AI970" s="103" t="e">
        <f>T970-HLOOKUP(V970,Minimas!$C$3:$CD$12,9,FALSE)</f>
        <v>#N/A</v>
      </c>
      <c r="AJ970" s="103" t="e">
        <f>T970-HLOOKUP(V970,Minimas!$C$3:$CD$12,10,FALSE)</f>
        <v>#N/A</v>
      </c>
      <c r="AK970" s="104" t="str">
        <f t="shared" si="116"/>
        <v xml:space="preserve"> </v>
      </c>
      <c r="AL970" s="105"/>
      <c r="AM970" s="105" t="str">
        <f t="shared" si="117"/>
        <v xml:space="preserve"> </v>
      </c>
      <c r="AN970" s="105" t="str">
        <f t="shared" si="118"/>
        <v xml:space="preserve"> </v>
      </c>
    </row>
    <row r="971" spans="28:40" x14ac:dyDescent="0.2">
      <c r="AB971" s="103" t="e">
        <f>T971-HLOOKUP(V971,Minimas!$C$3:$CD$12,2,FALSE)</f>
        <v>#N/A</v>
      </c>
      <c r="AC971" s="103" t="e">
        <f>T971-HLOOKUP(V971,Minimas!$C$3:$CD$12,3,FALSE)</f>
        <v>#N/A</v>
      </c>
      <c r="AD971" s="103" t="e">
        <f>T971-HLOOKUP(V971,Minimas!$C$3:$CD$12,4,FALSE)</f>
        <v>#N/A</v>
      </c>
      <c r="AE971" s="103" t="e">
        <f>T971-HLOOKUP(V971,Minimas!$C$3:$CD$12,5,FALSE)</f>
        <v>#N/A</v>
      </c>
      <c r="AF971" s="103" t="e">
        <f>T971-HLOOKUP(V971,Minimas!$C$3:$CD$12,6,FALSE)</f>
        <v>#N/A</v>
      </c>
      <c r="AG971" s="103" t="e">
        <f>T971-HLOOKUP(V971,Minimas!$C$3:$CD$12,7,FALSE)</f>
        <v>#N/A</v>
      </c>
      <c r="AH971" s="103" t="e">
        <f>T971-HLOOKUP(V971,Minimas!$C$3:$CD$12,8,FALSE)</f>
        <v>#N/A</v>
      </c>
      <c r="AI971" s="103" t="e">
        <f>T971-HLOOKUP(V971,Minimas!$C$3:$CD$12,9,FALSE)</f>
        <v>#N/A</v>
      </c>
      <c r="AJ971" s="103" t="e">
        <f>T971-HLOOKUP(V971,Minimas!$C$3:$CD$12,10,FALSE)</f>
        <v>#N/A</v>
      </c>
      <c r="AK971" s="104" t="str">
        <f t="shared" si="116"/>
        <v xml:space="preserve"> </v>
      </c>
      <c r="AL971" s="105"/>
      <c r="AM971" s="105" t="str">
        <f t="shared" si="117"/>
        <v xml:space="preserve"> </v>
      </c>
      <c r="AN971" s="105" t="str">
        <f t="shared" si="118"/>
        <v xml:space="preserve"> </v>
      </c>
    </row>
    <row r="972" spans="28:40" x14ac:dyDescent="0.2">
      <c r="AB972" s="103" t="e">
        <f>T972-HLOOKUP(V972,Minimas!$C$3:$CD$12,2,FALSE)</f>
        <v>#N/A</v>
      </c>
      <c r="AC972" s="103" t="e">
        <f>T972-HLOOKUP(V972,Minimas!$C$3:$CD$12,3,FALSE)</f>
        <v>#N/A</v>
      </c>
      <c r="AD972" s="103" t="e">
        <f>T972-HLOOKUP(V972,Minimas!$C$3:$CD$12,4,FALSE)</f>
        <v>#N/A</v>
      </c>
      <c r="AE972" s="103" t="e">
        <f>T972-HLOOKUP(V972,Minimas!$C$3:$CD$12,5,FALSE)</f>
        <v>#N/A</v>
      </c>
      <c r="AF972" s="103" t="e">
        <f>T972-HLOOKUP(V972,Minimas!$C$3:$CD$12,6,FALSE)</f>
        <v>#N/A</v>
      </c>
      <c r="AG972" s="103" t="e">
        <f>T972-HLOOKUP(V972,Minimas!$C$3:$CD$12,7,FALSE)</f>
        <v>#N/A</v>
      </c>
      <c r="AH972" s="103" t="e">
        <f>T972-HLOOKUP(V972,Minimas!$C$3:$CD$12,8,FALSE)</f>
        <v>#N/A</v>
      </c>
      <c r="AI972" s="103" t="e">
        <f>T972-HLOOKUP(V972,Minimas!$C$3:$CD$12,9,FALSE)</f>
        <v>#N/A</v>
      </c>
      <c r="AJ972" s="103" t="e">
        <f>T972-HLOOKUP(V972,Minimas!$C$3:$CD$12,10,FALSE)</f>
        <v>#N/A</v>
      </c>
      <c r="AK972" s="104" t="str">
        <f t="shared" si="116"/>
        <v xml:space="preserve"> </v>
      </c>
      <c r="AL972" s="105"/>
      <c r="AM972" s="105" t="str">
        <f t="shared" si="117"/>
        <v xml:space="preserve"> </v>
      </c>
      <c r="AN972" s="105" t="str">
        <f t="shared" si="118"/>
        <v xml:space="preserve"> </v>
      </c>
    </row>
    <row r="973" spans="28:40" x14ac:dyDescent="0.2">
      <c r="AB973" s="103" t="e">
        <f>T973-HLOOKUP(V973,Minimas!$C$3:$CD$12,2,FALSE)</f>
        <v>#N/A</v>
      </c>
      <c r="AC973" s="103" t="e">
        <f>T973-HLOOKUP(V973,Minimas!$C$3:$CD$12,3,FALSE)</f>
        <v>#N/A</v>
      </c>
      <c r="AD973" s="103" t="e">
        <f>T973-HLOOKUP(V973,Minimas!$C$3:$CD$12,4,FALSE)</f>
        <v>#N/A</v>
      </c>
      <c r="AE973" s="103" t="e">
        <f>T973-HLOOKUP(V973,Minimas!$C$3:$CD$12,5,FALSE)</f>
        <v>#N/A</v>
      </c>
      <c r="AF973" s="103" t="e">
        <f>T973-HLOOKUP(V973,Minimas!$C$3:$CD$12,6,FALSE)</f>
        <v>#N/A</v>
      </c>
      <c r="AG973" s="103" t="e">
        <f>T973-HLOOKUP(V973,Minimas!$C$3:$CD$12,7,FALSE)</f>
        <v>#N/A</v>
      </c>
      <c r="AH973" s="103" t="e">
        <f>T973-HLOOKUP(V973,Minimas!$C$3:$CD$12,8,FALSE)</f>
        <v>#N/A</v>
      </c>
      <c r="AI973" s="103" t="e">
        <f>T973-HLOOKUP(V973,Minimas!$C$3:$CD$12,9,FALSE)</f>
        <v>#N/A</v>
      </c>
      <c r="AJ973" s="103" t="e">
        <f>T973-HLOOKUP(V973,Minimas!$C$3:$CD$12,10,FALSE)</f>
        <v>#N/A</v>
      </c>
      <c r="AK973" s="104" t="str">
        <f t="shared" si="116"/>
        <v xml:space="preserve"> </v>
      </c>
      <c r="AL973" s="105"/>
      <c r="AM973" s="105" t="str">
        <f t="shared" si="117"/>
        <v xml:space="preserve"> </v>
      </c>
      <c r="AN973" s="105" t="str">
        <f t="shared" si="118"/>
        <v xml:space="preserve"> </v>
      </c>
    </row>
    <row r="974" spans="28:40" x14ac:dyDescent="0.2">
      <c r="AB974" s="103" t="e">
        <f>T974-HLOOKUP(V974,Minimas!$C$3:$CD$12,2,FALSE)</f>
        <v>#N/A</v>
      </c>
      <c r="AC974" s="103" t="e">
        <f>T974-HLOOKUP(V974,Minimas!$C$3:$CD$12,3,FALSE)</f>
        <v>#N/A</v>
      </c>
      <c r="AD974" s="103" t="e">
        <f>T974-HLOOKUP(V974,Minimas!$C$3:$CD$12,4,FALSE)</f>
        <v>#N/A</v>
      </c>
      <c r="AE974" s="103" t="e">
        <f>T974-HLOOKUP(V974,Minimas!$C$3:$CD$12,5,FALSE)</f>
        <v>#N/A</v>
      </c>
      <c r="AF974" s="103" t="e">
        <f>T974-HLOOKUP(V974,Minimas!$C$3:$CD$12,6,FALSE)</f>
        <v>#N/A</v>
      </c>
      <c r="AG974" s="103" t="e">
        <f>T974-HLOOKUP(V974,Minimas!$C$3:$CD$12,7,FALSE)</f>
        <v>#N/A</v>
      </c>
      <c r="AH974" s="103" t="e">
        <f>T974-HLOOKUP(V974,Minimas!$C$3:$CD$12,8,FALSE)</f>
        <v>#N/A</v>
      </c>
      <c r="AI974" s="103" t="e">
        <f>T974-HLOOKUP(V974,Minimas!$C$3:$CD$12,9,FALSE)</f>
        <v>#N/A</v>
      </c>
      <c r="AJ974" s="103" t="e">
        <f>T974-HLOOKUP(V974,Minimas!$C$3:$CD$12,10,FALSE)</f>
        <v>#N/A</v>
      </c>
      <c r="AK974" s="104" t="str">
        <f t="shared" si="116"/>
        <v xml:space="preserve"> </v>
      </c>
      <c r="AL974" s="105"/>
      <c r="AM974" s="105" t="str">
        <f t="shared" si="117"/>
        <v xml:space="preserve"> </v>
      </c>
      <c r="AN974" s="105" t="str">
        <f t="shared" si="118"/>
        <v xml:space="preserve"> </v>
      </c>
    </row>
    <row r="975" spans="28:40" x14ac:dyDescent="0.2">
      <c r="AB975" s="103" t="e">
        <f>T975-HLOOKUP(V975,Minimas!$C$3:$CD$12,2,FALSE)</f>
        <v>#N/A</v>
      </c>
      <c r="AC975" s="103" t="e">
        <f>T975-HLOOKUP(V975,Minimas!$C$3:$CD$12,3,FALSE)</f>
        <v>#N/A</v>
      </c>
      <c r="AD975" s="103" t="e">
        <f>T975-HLOOKUP(V975,Minimas!$C$3:$CD$12,4,FALSE)</f>
        <v>#N/A</v>
      </c>
      <c r="AE975" s="103" t="e">
        <f>T975-HLOOKUP(V975,Minimas!$C$3:$CD$12,5,FALSE)</f>
        <v>#N/A</v>
      </c>
      <c r="AF975" s="103" t="e">
        <f>T975-HLOOKUP(V975,Minimas!$C$3:$CD$12,6,FALSE)</f>
        <v>#N/A</v>
      </c>
      <c r="AG975" s="103" t="e">
        <f>T975-HLOOKUP(V975,Minimas!$C$3:$CD$12,7,FALSE)</f>
        <v>#N/A</v>
      </c>
      <c r="AH975" s="103" t="e">
        <f>T975-HLOOKUP(V975,Minimas!$C$3:$CD$12,8,FALSE)</f>
        <v>#N/A</v>
      </c>
      <c r="AI975" s="103" t="e">
        <f>T975-HLOOKUP(V975,Minimas!$C$3:$CD$12,9,FALSE)</f>
        <v>#N/A</v>
      </c>
      <c r="AJ975" s="103" t="e">
        <f>T975-HLOOKUP(V975,Minimas!$C$3:$CD$12,10,FALSE)</f>
        <v>#N/A</v>
      </c>
      <c r="AK975" s="104" t="str">
        <f t="shared" si="116"/>
        <v xml:space="preserve"> </v>
      </c>
      <c r="AL975" s="105"/>
      <c r="AM975" s="105" t="str">
        <f t="shared" si="117"/>
        <v xml:space="preserve"> </v>
      </c>
      <c r="AN975" s="105" t="str">
        <f t="shared" si="118"/>
        <v xml:space="preserve"> </v>
      </c>
    </row>
    <row r="976" spans="28:40" x14ac:dyDescent="0.2">
      <c r="AB976" s="103" t="e">
        <f>T976-HLOOKUP(V976,Minimas!$C$3:$CD$12,2,FALSE)</f>
        <v>#N/A</v>
      </c>
      <c r="AC976" s="103" t="e">
        <f>T976-HLOOKUP(V976,Minimas!$C$3:$CD$12,3,FALSE)</f>
        <v>#N/A</v>
      </c>
      <c r="AD976" s="103" t="e">
        <f>T976-HLOOKUP(V976,Minimas!$C$3:$CD$12,4,FALSE)</f>
        <v>#N/A</v>
      </c>
      <c r="AE976" s="103" t="e">
        <f>T976-HLOOKUP(V976,Minimas!$C$3:$CD$12,5,FALSE)</f>
        <v>#N/A</v>
      </c>
      <c r="AF976" s="103" t="e">
        <f>T976-HLOOKUP(V976,Minimas!$C$3:$CD$12,6,FALSE)</f>
        <v>#N/A</v>
      </c>
      <c r="AG976" s="103" t="e">
        <f>T976-HLOOKUP(V976,Minimas!$C$3:$CD$12,7,FALSE)</f>
        <v>#N/A</v>
      </c>
      <c r="AH976" s="103" t="e">
        <f>T976-HLOOKUP(V976,Minimas!$C$3:$CD$12,8,FALSE)</f>
        <v>#N/A</v>
      </c>
      <c r="AI976" s="103" t="e">
        <f>T976-HLOOKUP(V976,Minimas!$C$3:$CD$12,9,FALSE)</f>
        <v>#N/A</v>
      </c>
      <c r="AJ976" s="103" t="e">
        <f>T976-HLOOKUP(V976,Minimas!$C$3:$CD$12,10,FALSE)</f>
        <v>#N/A</v>
      </c>
      <c r="AK976" s="104" t="str">
        <f t="shared" si="116"/>
        <v xml:space="preserve"> </v>
      </c>
      <c r="AL976" s="105"/>
      <c r="AM976" s="105" t="str">
        <f t="shared" si="117"/>
        <v xml:space="preserve"> </v>
      </c>
      <c r="AN976" s="105" t="str">
        <f t="shared" si="118"/>
        <v xml:space="preserve"> </v>
      </c>
    </row>
    <row r="977" spans="28:40" x14ac:dyDescent="0.2">
      <c r="AB977" s="103" t="e">
        <f>T977-HLOOKUP(V977,Minimas!$C$3:$CD$12,2,FALSE)</f>
        <v>#N/A</v>
      </c>
      <c r="AC977" s="103" t="e">
        <f>T977-HLOOKUP(V977,Minimas!$C$3:$CD$12,3,FALSE)</f>
        <v>#N/A</v>
      </c>
      <c r="AD977" s="103" t="e">
        <f>T977-HLOOKUP(V977,Minimas!$C$3:$CD$12,4,FALSE)</f>
        <v>#N/A</v>
      </c>
      <c r="AE977" s="103" t="e">
        <f>T977-HLOOKUP(V977,Minimas!$C$3:$CD$12,5,FALSE)</f>
        <v>#N/A</v>
      </c>
      <c r="AF977" s="103" t="e">
        <f>T977-HLOOKUP(V977,Minimas!$C$3:$CD$12,6,FALSE)</f>
        <v>#N/A</v>
      </c>
      <c r="AG977" s="103" t="e">
        <f>T977-HLOOKUP(V977,Minimas!$C$3:$CD$12,7,FALSE)</f>
        <v>#N/A</v>
      </c>
      <c r="AH977" s="103" t="e">
        <f>T977-HLOOKUP(V977,Minimas!$C$3:$CD$12,8,FALSE)</f>
        <v>#N/A</v>
      </c>
      <c r="AI977" s="103" t="e">
        <f>T977-HLOOKUP(V977,Minimas!$C$3:$CD$12,9,FALSE)</f>
        <v>#N/A</v>
      </c>
      <c r="AJ977" s="103" t="e">
        <f>T977-HLOOKUP(V977,Minimas!$C$3:$CD$12,10,FALSE)</f>
        <v>#N/A</v>
      </c>
      <c r="AK977" s="104" t="str">
        <f t="shared" si="116"/>
        <v xml:space="preserve"> </v>
      </c>
      <c r="AL977" s="105"/>
      <c r="AM977" s="105" t="str">
        <f t="shared" si="117"/>
        <v xml:space="preserve"> </v>
      </c>
      <c r="AN977" s="105" t="str">
        <f t="shared" si="118"/>
        <v xml:space="preserve"> </v>
      </c>
    </row>
    <row r="978" spans="28:40" x14ac:dyDescent="0.2">
      <c r="AB978" s="103" t="e">
        <f>T978-HLOOKUP(V978,Minimas!$C$3:$CD$12,2,FALSE)</f>
        <v>#N/A</v>
      </c>
      <c r="AC978" s="103" t="e">
        <f>T978-HLOOKUP(V978,Minimas!$C$3:$CD$12,3,FALSE)</f>
        <v>#N/A</v>
      </c>
      <c r="AD978" s="103" t="e">
        <f>T978-HLOOKUP(V978,Minimas!$C$3:$CD$12,4,FALSE)</f>
        <v>#N/A</v>
      </c>
      <c r="AE978" s="103" t="e">
        <f>T978-HLOOKUP(V978,Minimas!$C$3:$CD$12,5,FALSE)</f>
        <v>#N/A</v>
      </c>
      <c r="AF978" s="103" t="e">
        <f>T978-HLOOKUP(V978,Minimas!$C$3:$CD$12,6,FALSE)</f>
        <v>#N/A</v>
      </c>
      <c r="AG978" s="103" t="e">
        <f>T978-HLOOKUP(V978,Minimas!$C$3:$CD$12,7,FALSE)</f>
        <v>#N/A</v>
      </c>
      <c r="AH978" s="103" t="e">
        <f>T978-HLOOKUP(V978,Minimas!$C$3:$CD$12,8,FALSE)</f>
        <v>#N/A</v>
      </c>
      <c r="AI978" s="103" t="e">
        <f>T978-HLOOKUP(V978,Minimas!$C$3:$CD$12,9,FALSE)</f>
        <v>#N/A</v>
      </c>
      <c r="AJ978" s="103" t="e">
        <f>T978-HLOOKUP(V978,Minimas!$C$3:$CD$12,10,FALSE)</f>
        <v>#N/A</v>
      </c>
      <c r="AK978" s="104" t="str">
        <f t="shared" si="116"/>
        <v xml:space="preserve"> </v>
      </c>
      <c r="AL978" s="105"/>
      <c r="AM978" s="105" t="str">
        <f t="shared" si="117"/>
        <v xml:space="preserve"> </v>
      </c>
      <c r="AN978" s="105" t="str">
        <f t="shared" si="118"/>
        <v xml:space="preserve"> </v>
      </c>
    </row>
    <row r="979" spans="28:40" x14ac:dyDescent="0.2">
      <c r="AB979" s="103" t="e">
        <f>T979-HLOOKUP(V979,Minimas!$C$3:$CD$12,2,FALSE)</f>
        <v>#N/A</v>
      </c>
      <c r="AC979" s="103" t="e">
        <f>T979-HLOOKUP(V979,Minimas!$C$3:$CD$12,3,FALSE)</f>
        <v>#N/A</v>
      </c>
      <c r="AD979" s="103" t="e">
        <f>T979-HLOOKUP(V979,Minimas!$C$3:$CD$12,4,FALSE)</f>
        <v>#N/A</v>
      </c>
      <c r="AE979" s="103" t="e">
        <f>T979-HLOOKUP(V979,Minimas!$C$3:$CD$12,5,FALSE)</f>
        <v>#N/A</v>
      </c>
      <c r="AF979" s="103" t="e">
        <f>T979-HLOOKUP(V979,Minimas!$C$3:$CD$12,6,FALSE)</f>
        <v>#N/A</v>
      </c>
      <c r="AG979" s="103" t="e">
        <f>T979-HLOOKUP(V979,Minimas!$C$3:$CD$12,7,FALSE)</f>
        <v>#N/A</v>
      </c>
      <c r="AH979" s="103" t="e">
        <f>T979-HLOOKUP(V979,Minimas!$C$3:$CD$12,8,FALSE)</f>
        <v>#N/A</v>
      </c>
      <c r="AI979" s="103" t="e">
        <f>T979-HLOOKUP(V979,Minimas!$C$3:$CD$12,9,FALSE)</f>
        <v>#N/A</v>
      </c>
      <c r="AJ979" s="103" t="e">
        <f>T979-HLOOKUP(V979,Minimas!$C$3:$CD$12,10,FALSE)</f>
        <v>#N/A</v>
      </c>
      <c r="AK979" s="104" t="str">
        <f t="shared" si="116"/>
        <v xml:space="preserve"> </v>
      </c>
      <c r="AL979" s="105"/>
      <c r="AM979" s="105" t="str">
        <f t="shared" si="117"/>
        <v xml:space="preserve"> </v>
      </c>
      <c r="AN979" s="105" t="str">
        <f t="shared" si="118"/>
        <v xml:space="preserve"> </v>
      </c>
    </row>
    <row r="980" spans="28:40" x14ac:dyDescent="0.2">
      <c r="AB980" s="103" t="e">
        <f>T980-HLOOKUP(V980,Minimas!$C$3:$CD$12,2,FALSE)</f>
        <v>#N/A</v>
      </c>
      <c r="AC980" s="103" t="e">
        <f>T980-HLOOKUP(V980,Minimas!$C$3:$CD$12,3,FALSE)</f>
        <v>#N/A</v>
      </c>
      <c r="AD980" s="103" t="e">
        <f>T980-HLOOKUP(V980,Minimas!$C$3:$CD$12,4,FALSE)</f>
        <v>#N/A</v>
      </c>
      <c r="AE980" s="103" t="e">
        <f>T980-HLOOKUP(V980,Minimas!$C$3:$CD$12,5,FALSE)</f>
        <v>#N/A</v>
      </c>
      <c r="AF980" s="103" t="e">
        <f>T980-HLOOKUP(V980,Minimas!$C$3:$CD$12,6,FALSE)</f>
        <v>#N/A</v>
      </c>
      <c r="AG980" s="103" t="e">
        <f>T980-HLOOKUP(V980,Minimas!$C$3:$CD$12,7,FALSE)</f>
        <v>#N/A</v>
      </c>
      <c r="AH980" s="103" t="e">
        <f>T980-HLOOKUP(V980,Minimas!$C$3:$CD$12,8,FALSE)</f>
        <v>#N/A</v>
      </c>
      <c r="AI980" s="103" t="e">
        <f>T980-HLOOKUP(V980,Minimas!$C$3:$CD$12,9,FALSE)</f>
        <v>#N/A</v>
      </c>
      <c r="AJ980" s="103" t="e">
        <f>T980-HLOOKUP(V980,Minimas!$C$3:$CD$12,10,FALSE)</f>
        <v>#N/A</v>
      </c>
      <c r="AK980" s="104" t="str">
        <f t="shared" si="116"/>
        <v xml:space="preserve"> </v>
      </c>
      <c r="AL980" s="105"/>
      <c r="AM980" s="105" t="str">
        <f t="shared" si="117"/>
        <v xml:space="preserve"> </v>
      </c>
      <c r="AN980" s="105" t="str">
        <f t="shared" si="118"/>
        <v xml:space="preserve"> </v>
      </c>
    </row>
    <row r="981" spans="28:40" x14ac:dyDescent="0.2">
      <c r="AB981" s="103" t="e">
        <f>T981-HLOOKUP(V981,Minimas!$C$3:$CD$12,2,FALSE)</f>
        <v>#N/A</v>
      </c>
      <c r="AC981" s="103" t="e">
        <f>T981-HLOOKUP(V981,Minimas!$C$3:$CD$12,3,FALSE)</f>
        <v>#N/A</v>
      </c>
      <c r="AD981" s="103" t="e">
        <f>T981-HLOOKUP(V981,Minimas!$C$3:$CD$12,4,FALSE)</f>
        <v>#N/A</v>
      </c>
      <c r="AE981" s="103" t="e">
        <f>T981-HLOOKUP(V981,Minimas!$C$3:$CD$12,5,FALSE)</f>
        <v>#N/A</v>
      </c>
      <c r="AF981" s="103" t="e">
        <f>T981-HLOOKUP(V981,Minimas!$C$3:$CD$12,6,FALSE)</f>
        <v>#N/A</v>
      </c>
      <c r="AG981" s="103" t="e">
        <f>T981-HLOOKUP(V981,Minimas!$C$3:$CD$12,7,FALSE)</f>
        <v>#N/A</v>
      </c>
      <c r="AH981" s="103" t="e">
        <f>T981-HLOOKUP(V981,Minimas!$C$3:$CD$12,8,FALSE)</f>
        <v>#N/A</v>
      </c>
      <c r="AI981" s="103" t="e">
        <f>T981-HLOOKUP(V981,Minimas!$C$3:$CD$12,9,FALSE)</f>
        <v>#N/A</v>
      </c>
      <c r="AJ981" s="103" t="e">
        <f>T981-HLOOKUP(V981,Minimas!$C$3:$CD$12,10,FALSE)</f>
        <v>#N/A</v>
      </c>
      <c r="AK981" s="104" t="str">
        <f t="shared" si="116"/>
        <v xml:space="preserve"> </v>
      </c>
      <c r="AL981" s="105"/>
      <c r="AM981" s="105" t="str">
        <f t="shared" si="117"/>
        <v xml:space="preserve"> </v>
      </c>
      <c r="AN981" s="105" t="str">
        <f t="shared" si="118"/>
        <v xml:space="preserve"> </v>
      </c>
    </row>
    <row r="982" spans="28:40" x14ac:dyDescent="0.2">
      <c r="AB982" s="103" t="e">
        <f>T982-HLOOKUP(V982,Minimas!$C$3:$CD$12,2,FALSE)</f>
        <v>#N/A</v>
      </c>
      <c r="AC982" s="103" t="e">
        <f>T982-HLOOKUP(V982,Minimas!$C$3:$CD$12,3,FALSE)</f>
        <v>#N/A</v>
      </c>
      <c r="AD982" s="103" t="e">
        <f>T982-HLOOKUP(V982,Minimas!$C$3:$CD$12,4,FALSE)</f>
        <v>#N/A</v>
      </c>
      <c r="AE982" s="103" t="e">
        <f>T982-HLOOKUP(V982,Minimas!$C$3:$CD$12,5,FALSE)</f>
        <v>#N/A</v>
      </c>
      <c r="AF982" s="103" t="e">
        <f>T982-HLOOKUP(V982,Minimas!$C$3:$CD$12,6,FALSE)</f>
        <v>#N/A</v>
      </c>
      <c r="AG982" s="103" t="e">
        <f>T982-HLOOKUP(V982,Minimas!$C$3:$CD$12,7,FALSE)</f>
        <v>#N/A</v>
      </c>
      <c r="AH982" s="103" t="e">
        <f>T982-HLOOKUP(V982,Minimas!$C$3:$CD$12,8,FALSE)</f>
        <v>#N/A</v>
      </c>
      <c r="AI982" s="103" t="e">
        <f>T982-HLOOKUP(V982,Minimas!$C$3:$CD$12,9,FALSE)</f>
        <v>#N/A</v>
      </c>
      <c r="AJ982" s="103" t="e">
        <f>T982-HLOOKUP(V982,Minimas!$C$3:$CD$12,10,FALSE)</f>
        <v>#N/A</v>
      </c>
      <c r="AK982" s="104" t="str">
        <f t="shared" si="116"/>
        <v xml:space="preserve"> </v>
      </c>
      <c r="AL982" s="105"/>
      <c r="AM982" s="105" t="str">
        <f t="shared" si="117"/>
        <v xml:space="preserve"> </v>
      </c>
      <c r="AN982" s="105" t="str">
        <f t="shared" si="118"/>
        <v xml:space="preserve"> </v>
      </c>
    </row>
    <row r="983" spans="28:40" x14ac:dyDescent="0.2">
      <c r="AB983" s="103" t="e">
        <f>T983-HLOOKUP(V983,Minimas!$C$3:$CD$12,2,FALSE)</f>
        <v>#N/A</v>
      </c>
      <c r="AC983" s="103" t="e">
        <f>T983-HLOOKUP(V983,Minimas!$C$3:$CD$12,3,FALSE)</f>
        <v>#N/A</v>
      </c>
      <c r="AD983" s="103" t="e">
        <f>T983-HLOOKUP(V983,Minimas!$C$3:$CD$12,4,FALSE)</f>
        <v>#N/A</v>
      </c>
      <c r="AE983" s="103" t="e">
        <f>T983-HLOOKUP(V983,Minimas!$C$3:$CD$12,5,FALSE)</f>
        <v>#N/A</v>
      </c>
      <c r="AF983" s="103" t="e">
        <f>T983-HLOOKUP(V983,Minimas!$C$3:$CD$12,6,FALSE)</f>
        <v>#N/A</v>
      </c>
      <c r="AG983" s="103" t="e">
        <f>T983-HLOOKUP(V983,Minimas!$C$3:$CD$12,7,FALSE)</f>
        <v>#N/A</v>
      </c>
      <c r="AH983" s="103" t="e">
        <f>T983-HLOOKUP(V983,Minimas!$C$3:$CD$12,8,FALSE)</f>
        <v>#N/A</v>
      </c>
      <c r="AI983" s="103" t="e">
        <f>T983-HLOOKUP(V983,Minimas!$C$3:$CD$12,9,FALSE)</f>
        <v>#N/A</v>
      </c>
      <c r="AJ983" s="103" t="e">
        <f>T983-HLOOKUP(V983,Minimas!$C$3:$CD$12,10,FALSE)</f>
        <v>#N/A</v>
      </c>
      <c r="AK983" s="104" t="str">
        <f t="shared" si="116"/>
        <v xml:space="preserve"> </v>
      </c>
      <c r="AL983" s="105"/>
      <c r="AM983" s="105" t="str">
        <f t="shared" si="117"/>
        <v xml:space="preserve"> </v>
      </c>
      <c r="AN983" s="105" t="str">
        <f t="shared" si="118"/>
        <v xml:space="preserve"> </v>
      </c>
    </row>
    <row r="984" spans="28:40" x14ac:dyDescent="0.2">
      <c r="AB984" s="103" t="e">
        <f>T984-HLOOKUP(V984,Minimas!$C$3:$CD$12,2,FALSE)</f>
        <v>#N/A</v>
      </c>
      <c r="AC984" s="103" t="e">
        <f>T984-HLOOKUP(V984,Minimas!$C$3:$CD$12,3,FALSE)</f>
        <v>#N/A</v>
      </c>
      <c r="AD984" s="103" t="e">
        <f>T984-HLOOKUP(V984,Minimas!$C$3:$CD$12,4,FALSE)</f>
        <v>#N/A</v>
      </c>
      <c r="AE984" s="103" t="e">
        <f>T984-HLOOKUP(V984,Minimas!$C$3:$CD$12,5,FALSE)</f>
        <v>#N/A</v>
      </c>
      <c r="AF984" s="103" t="e">
        <f>T984-HLOOKUP(V984,Minimas!$C$3:$CD$12,6,FALSE)</f>
        <v>#N/A</v>
      </c>
      <c r="AG984" s="103" t="e">
        <f>T984-HLOOKUP(V984,Minimas!$C$3:$CD$12,7,FALSE)</f>
        <v>#N/A</v>
      </c>
      <c r="AH984" s="103" t="e">
        <f>T984-HLOOKUP(V984,Minimas!$C$3:$CD$12,8,FALSE)</f>
        <v>#N/A</v>
      </c>
      <c r="AI984" s="103" t="e">
        <f>T984-HLOOKUP(V984,Minimas!$C$3:$CD$12,9,FALSE)</f>
        <v>#N/A</v>
      </c>
      <c r="AJ984" s="103" t="e">
        <f>T984-HLOOKUP(V984,Minimas!$C$3:$CD$12,10,FALSE)</f>
        <v>#N/A</v>
      </c>
      <c r="AK984" s="104" t="str">
        <f t="shared" si="116"/>
        <v xml:space="preserve"> </v>
      </c>
      <c r="AL984" s="105"/>
      <c r="AM984" s="105" t="str">
        <f t="shared" si="117"/>
        <v xml:space="preserve"> </v>
      </c>
      <c r="AN984" s="105" t="str">
        <f t="shared" si="118"/>
        <v xml:space="preserve"> </v>
      </c>
    </row>
    <row r="985" spans="28:40" x14ac:dyDescent="0.2">
      <c r="AB985" s="103" t="e">
        <f>T985-HLOOKUP(V985,Minimas!$C$3:$CD$12,2,FALSE)</f>
        <v>#N/A</v>
      </c>
      <c r="AC985" s="103" t="e">
        <f>T985-HLOOKUP(V985,Minimas!$C$3:$CD$12,3,FALSE)</f>
        <v>#N/A</v>
      </c>
      <c r="AD985" s="103" t="e">
        <f>T985-HLOOKUP(V985,Minimas!$C$3:$CD$12,4,FALSE)</f>
        <v>#N/A</v>
      </c>
      <c r="AE985" s="103" t="e">
        <f>T985-HLOOKUP(V985,Minimas!$C$3:$CD$12,5,FALSE)</f>
        <v>#N/A</v>
      </c>
      <c r="AF985" s="103" t="e">
        <f>T985-HLOOKUP(V985,Minimas!$C$3:$CD$12,6,FALSE)</f>
        <v>#N/A</v>
      </c>
      <c r="AG985" s="103" t="e">
        <f>T985-HLOOKUP(V985,Minimas!$C$3:$CD$12,7,FALSE)</f>
        <v>#N/A</v>
      </c>
      <c r="AH985" s="103" t="e">
        <f>T985-HLOOKUP(V985,Minimas!$C$3:$CD$12,8,FALSE)</f>
        <v>#N/A</v>
      </c>
      <c r="AI985" s="103" t="e">
        <f>T985-HLOOKUP(V985,Minimas!$C$3:$CD$12,9,FALSE)</f>
        <v>#N/A</v>
      </c>
      <c r="AJ985" s="103" t="e">
        <f>T985-HLOOKUP(V985,Minimas!$C$3:$CD$12,10,FALSE)</f>
        <v>#N/A</v>
      </c>
      <c r="AK985" s="104" t="str">
        <f t="shared" si="116"/>
        <v xml:space="preserve"> </v>
      </c>
      <c r="AL985" s="105"/>
      <c r="AM985" s="105" t="str">
        <f t="shared" si="117"/>
        <v xml:space="preserve"> </v>
      </c>
      <c r="AN985" s="105" t="str">
        <f t="shared" si="118"/>
        <v xml:space="preserve"> </v>
      </c>
    </row>
    <row r="986" spans="28:40" x14ac:dyDescent="0.2">
      <c r="AB986" s="103" t="e">
        <f>T986-HLOOKUP(V986,Minimas!$C$3:$CD$12,2,FALSE)</f>
        <v>#N/A</v>
      </c>
      <c r="AC986" s="103" t="e">
        <f>T986-HLOOKUP(V986,Minimas!$C$3:$CD$12,3,FALSE)</f>
        <v>#N/A</v>
      </c>
      <c r="AD986" s="103" t="e">
        <f>T986-HLOOKUP(V986,Minimas!$C$3:$CD$12,4,FALSE)</f>
        <v>#N/A</v>
      </c>
      <c r="AE986" s="103" t="e">
        <f>T986-HLOOKUP(V986,Minimas!$C$3:$CD$12,5,FALSE)</f>
        <v>#N/A</v>
      </c>
      <c r="AF986" s="103" t="e">
        <f>T986-HLOOKUP(V986,Minimas!$C$3:$CD$12,6,FALSE)</f>
        <v>#N/A</v>
      </c>
      <c r="AG986" s="103" t="e">
        <f>T986-HLOOKUP(V986,Minimas!$C$3:$CD$12,7,FALSE)</f>
        <v>#N/A</v>
      </c>
      <c r="AH986" s="103" t="e">
        <f>T986-HLOOKUP(V986,Minimas!$C$3:$CD$12,8,FALSE)</f>
        <v>#N/A</v>
      </c>
      <c r="AI986" s="103" t="e">
        <f>T986-HLOOKUP(V986,Minimas!$C$3:$CD$12,9,FALSE)</f>
        <v>#N/A</v>
      </c>
      <c r="AJ986" s="103" t="e">
        <f>T986-HLOOKUP(V986,Minimas!$C$3:$CD$12,10,FALSE)</f>
        <v>#N/A</v>
      </c>
      <c r="AK986" s="104" t="str">
        <f t="shared" si="116"/>
        <v xml:space="preserve"> </v>
      </c>
      <c r="AL986" s="105"/>
      <c r="AM986" s="105" t="str">
        <f t="shared" si="117"/>
        <v xml:space="preserve"> </v>
      </c>
      <c r="AN986" s="105" t="str">
        <f t="shared" si="118"/>
        <v xml:space="preserve"> </v>
      </c>
    </row>
    <row r="987" spans="28:40" x14ac:dyDescent="0.2">
      <c r="AB987" s="103" t="e">
        <f>T987-HLOOKUP(V987,Minimas!$C$3:$CD$12,2,FALSE)</f>
        <v>#N/A</v>
      </c>
      <c r="AC987" s="103" t="e">
        <f>T987-HLOOKUP(V987,Minimas!$C$3:$CD$12,3,FALSE)</f>
        <v>#N/A</v>
      </c>
      <c r="AD987" s="103" t="e">
        <f>T987-HLOOKUP(V987,Minimas!$C$3:$CD$12,4,FALSE)</f>
        <v>#N/A</v>
      </c>
      <c r="AE987" s="103" t="e">
        <f>T987-HLOOKUP(V987,Minimas!$C$3:$CD$12,5,FALSE)</f>
        <v>#N/A</v>
      </c>
      <c r="AF987" s="103" t="e">
        <f>T987-HLOOKUP(V987,Minimas!$C$3:$CD$12,6,FALSE)</f>
        <v>#N/A</v>
      </c>
      <c r="AG987" s="103" t="e">
        <f>T987-HLOOKUP(V987,Minimas!$C$3:$CD$12,7,FALSE)</f>
        <v>#N/A</v>
      </c>
      <c r="AH987" s="103" t="e">
        <f>T987-HLOOKUP(V987,Minimas!$C$3:$CD$12,8,FALSE)</f>
        <v>#N/A</v>
      </c>
      <c r="AI987" s="103" t="e">
        <f>T987-HLOOKUP(V987,Minimas!$C$3:$CD$12,9,FALSE)</f>
        <v>#N/A</v>
      </c>
      <c r="AJ987" s="103" t="e">
        <f>T987-HLOOKUP(V987,Minimas!$C$3:$CD$12,10,FALSE)</f>
        <v>#N/A</v>
      </c>
      <c r="AK987" s="104" t="str">
        <f t="shared" si="116"/>
        <v xml:space="preserve"> </v>
      </c>
      <c r="AL987" s="105"/>
      <c r="AM987" s="105" t="str">
        <f t="shared" si="117"/>
        <v xml:space="preserve"> </v>
      </c>
      <c r="AN987" s="105" t="str">
        <f t="shared" si="118"/>
        <v xml:space="preserve"> </v>
      </c>
    </row>
    <row r="988" spans="28:40" x14ac:dyDescent="0.2">
      <c r="AB988" s="103" t="e">
        <f>T988-HLOOKUP(V988,Minimas!$C$3:$CD$12,2,FALSE)</f>
        <v>#N/A</v>
      </c>
      <c r="AC988" s="103" t="e">
        <f>T988-HLOOKUP(V988,Minimas!$C$3:$CD$12,3,FALSE)</f>
        <v>#N/A</v>
      </c>
      <c r="AD988" s="103" t="e">
        <f>T988-HLOOKUP(V988,Minimas!$C$3:$CD$12,4,FALSE)</f>
        <v>#N/A</v>
      </c>
      <c r="AE988" s="103" t="e">
        <f>T988-HLOOKUP(V988,Minimas!$C$3:$CD$12,5,FALSE)</f>
        <v>#N/A</v>
      </c>
      <c r="AF988" s="103" t="e">
        <f>T988-HLOOKUP(V988,Minimas!$C$3:$CD$12,6,FALSE)</f>
        <v>#N/A</v>
      </c>
      <c r="AG988" s="103" t="e">
        <f>T988-HLOOKUP(V988,Minimas!$C$3:$CD$12,7,FALSE)</f>
        <v>#N/A</v>
      </c>
      <c r="AH988" s="103" t="e">
        <f>T988-HLOOKUP(V988,Minimas!$C$3:$CD$12,8,FALSE)</f>
        <v>#N/A</v>
      </c>
      <c r="AI988" s="103" t="e">
        <f>T988-HLOOKUP(V988,Minimas!$C$3:$CD$12,9,FALSE)</f>
        <v>#N/A</v>
      </c>
      <c r="AJ988" s="103" t="e">
        <f>T988-HLOOKUP(V988,Minimas!$C$3:$CD$12,10,FALSE)</f>
        <v>#N/A</v>
      </c>
      <c r="AK988" s="104" t="str">
        <f t="shared" si="116"/>
        <v xml:space="preserve"> </v>
      </c>
      <c r="AL988" s="105"/>
      <c r="AM988" s="105" t="str">
        <f t="shared" si="117"/>
        <v xml:space="preserve"> </v>
      </c>
      <c r="AN988" s="105" t="str">
        <f t="shared" si="118"/>
        <v xml:space="preserve"> </v>
      </c>
    </row>
    <row r="989" spans="28:40" x14ac:dyDescent="0.2">
      <c r="AB989" s="103" t="e">
        <f>T989-HLOOKUP(V989,Minimas!$C$3:$CD$12,2,FALSE)</f>
        <v>#N/A</v>
      </c>
      <c r="AC989" s="103" t="e">
        <f>T989-HLOOKUP(V989,Minimas!$C$3:$CD$12,3,FALSE)</f>
        <v>#N/A</v>
      </c>
      <c r="AD989" s="103" t="e">
        <f>T989-HLOOKUP(V989,Minimas!$C$3:$CD$12,4,FALSE)</f>
        <v>#N/A</v>
      </c>
      <c r="AE989" s="103" t="e">
        <f>T989-HLOOKUP(V989,Minimas!$C$3:$CD$12,5,FALSE)</f>
        <v>#N/A</v>
      </c>
      <c r="AF989" s="103" t="e">
        <f>T989-HLOOKUP(V989,Minimas!$C$3:$CD$12,6,FALSE)</f>
        <v>#N/A</v>
      </c>
      <c r="AG989" s="103" t="e">
        <f>T989-HLOOKUP(V989,Minimas!$C$3:$CD$12,7,FALSE)</f>
        <v>#N/A</v>
      </c>
      <c r="AH989" s="103" t="e">
        <f>T989-HLOOKUP(V989,Minimas!$C$3:$CD$12,8,FALSE)</f>
        <v>#N/A</v>
      </c>
      <c r="AI989" s="103" t="e">
        <f>T989-HLOOKUP(V989,Minimas!$C$3:$CD$12,9,FALSE)</f>
        <v>#N/A</v>
      </c>
      <c r="AJ989" s="103" t="e">
        <f>T989-HLOOKUP(V989,Minimas!$C$3:$CD$12,10,FALSE)</f>
        <v>#N/A</v>
      </c>
      <c r="AK989" s="104" t="str">
        <f t="shared" si="116"/>
        <v xml:space="preserve"> </v>
      </c>
      <c r="AL989" s="105"/>
      <c r="AM989" s="105" t="str">
        <f t="shared" si="117"/>
        <v xml:space="preserve"> </v>
      </c>
      <c r="AN989" s="105" t="str">
        <f t="shared" si="118"/>
        <v xml:space="preserve"> </v>
      </c>
    </row>
    <row r="990" spans="28:40" x14ac:dyDescent="0.2">
      <c r="AB990" s="103" t="e">
        <f>T990-HLOOKUP(V990,Minimas!$C$3:$CD$12,2,FALSE)</f>
        <v>#N/A</v>
      </c>
      <c r="AC990" s="103" t="e">
        <f>T990-HLOOKUP(V990,Minimas!$C$3:$CD$12,3,FALSE)</f>
        <v>#N/A</v>
      </c>
      <c r="AD990" s="103" t="e">
        <f>T990-HLOOKUP(V990,Minimas!$C$3:$CD$12,4,FALSE)</f>
        <v>#N/A</v>
      </c>
      <c r="AE990" s="103" t="e">
        <f>T990-HLOOKUP(V990,Minimas!$C$3:$CD$12,5,FALSE)</f>
        <v>#N/A</v>
      </c>
      <c r="AF990" s="103" t="e">
        <f>T990-HLOOKUP(V990,Minimas!$C$3:$CD$12,6,FALSE)</f>
        <v>#N/A</v>
      </c>
      <c r="AG990" s="103" t="e">
        <f>T990-HLOOKUP(V990,Minimas!$C$3:$CD$12,7,FALSE)</f>
        <v>#N/A</v>
      </c>
      <c r="AH990" s="103" t="e">
        <f>T990-HLOOKUP(V990,Minimas!$C$3:$CD$12,8,FALSE)</f>
        <v>#N/A</v>
      </c>
      <c r="AI990" s="103" t="e">
        <f>T990-HLOOKUP(V990,Minimas!$C$3:$CD$12,9,FALSE)</f>
        <v>#N/A</v>
      </c>
      <c r="AJ990" s="103" t="e">
        <f>T990-HLOOKUP(V990,Minimas!$C$3:$CD$12,10,FALSE)</f>
        <v>#N/A</v>
      </c>
      <c r="AK990" s="104" t="str">
        <f t="shared" si="116"/>
        <v xml:space="preserve"> </v>
      </c>
      <c r="AL990" s="105"/>
      <c r="AM990" s="105" t="str">
        <f t="shared" si="117"/>
        <v xml:space="preserve"> </v>
      </c>
      <c r="AN990" s="105" t="str">
        <f t="shared" si="118"/>
        <v xml:space="preserve"> </v>
      </c>
    </row>
    <row r="991" spans="28:40" x14ac:dyDescent="0.2">
      <c r="AB991" s="103" t="e">
        <f>T991-HLOOKUP(V991,Minimas!$C$3:$CD$12,2,FALSE)</f>
        <v>#N/A</v>
      </c>
      <c r="AC991" s="103" t="e">
        <f>T991-HLOOKUP(V991,Minimas!$C$3:$CD$12,3,FALSE)</f>
        <v>#N/A</v>
      </c>
      <c r="AD991" s="103" t="e">
        <f>T991-HLOOKUP(V991,Minimas!$C$3:$CD$12,4,FALSE)</f>
        <v>#N/A</v>
      </c>
      <c r="AE991" s="103" t="e">
        <f>T991-HLOOKUP(V991,Minimas!$C$3:$CD$12,5,FALSE)</f>
        <v>#N/A</v>
      </c>
      <c r="AF991" s="103" t="e">
        <f>T991-HLOOKUP(V991,Minimas!$C$3:$CD$12,6,FALSE)</f>
        <v>#N/A</v>
      </c>
      <c r="AG991" s="103" t="e">
        <f>T991-HLOOKUP(V991,Minimas!$C$3:$CD$12,7,FALSE)</f>
        <v>#N/A</v>
      </c>
      <c r="AH991" s="103" t="e">
        <f>T991-HLOOKUP(V991,Minimas!$C$3:$CD$12,8,FALSE)</f>
        <v>#N/A</v>
      </c>
      <c r="AI991" s="103" t="e">
        <f>T991-HLOOKUP(V991,Minimas!$C$3:$CD$12,9,FALSE)</f>
        <v>#N/A</v>
      </c>
      <c r="AJ991" s="103" t="e">
        <f>T991-HLOOKUP(V991,Minimas!$C$3:$CD$12,10,FALSE)</f>
        <v>#N/A</v>
      </c>
      <c r="AK991" s="104" t="str">
        <f t="shared" si="116"/>
        <v xml:space="preserve"> </v>
      </c>
      <c r="AL991" s="105"/>
      <c r="AM991" s="105" t="str">
        <f t="shared" si="117"/>
        <v xml:space="preserve"> </v>
      </c>
      <c r="AN991" s="105" t="str">
        <f t="shared" si="118"/>
        <v xml:space="preserve"> </v>
      </c>
    </row>
    <row r="992" spans="28:40" x14ac:dyDescent="0.2">
      <c r="AB992" s="103" t="e">
        <f>T992-HLOOKUP(V992,Minimas!$C$3:$CD$12,2,FALSE)</f>
        <v>#N/A</v>
      </c>
      <c r="AC992" s="103" t="e">
        <f>T992-HLOOKUP(V992,Minimas!$C$3:$CD$12,3,FALSE)</f>
        <v>#N/A</v>
      </c>
      <c r="AD992" s="103" t="e">
        <f>T992-HLOOKUP(V992,Minimas!$C$3:$CD$12,4,FALSE)</f>
        <v>#N/A</v>
      </c>
      <c r="AE992" s="103" t="e">
        <f>T992-HLOOKUP(V992,Minimas!$C$3:$CD$12,5,FALSE)</f>
        <v>#N/A</v>
      </c>
      <c r="AF992" s="103" t="e">
        <f>T992-HLOOKUP(V992,Minimas!$C$3:$CD$12,6,FALSE)</f>
        <v>#N/A</v>
      </c>
      <c r="AG992" s="103" t="e">
        <f>T992-HLOOKUP(V992,Minimas!$C$3:$CD$12,7,FALSE)</f>
        <v>#N/A</v>
      </c>
      <c r="AH992" s="103" t="e">
        <f>T992-HLOOKUP(V992,Minimas!$C$3:$CD$12,8,FALSE)</f>
        <v>#N/A</v>
      </c>
      <c r="AI992" s="103" t="e">
        <f>T992-HLOOKUP(V992,Minimas!$C$3:$CD$12,9,FALSE)</f>
        <v>#N/A</v>
      </c>
      <c r="AJ992" s="103" t="e">
        <f>T992-HLOOKUP(V992,Minimas!$C$3:$CD$12,10,FALSE)</f>
        <v>#N/A</v>
      </c>
      <c r="AK992" s="104" t="str">
        <f t="shared" si="116"/>
        <v xml:space="preserve"> </v>
      </c>
      <c r="AL992" s="105"/>
      <c r="AM992" s="105" t="str">
        <f t="shared" si="117"/>
        <v xml:space="preserve"> </v>
      </c>
      <c r="AN992" s="105" t="str">
        <f t="shared" si="118"/>
        <v xml:space="preserve"> </v>
      </c>
    </row>
    <row r="993" spans="28:40" x14ac:dyDescent="0.2">
      <c r="AB993" s="103" t="e">
        <f>T993-HLOOKUP(V993,Minimas!$C$3:$CD$12,2,FALSE)</f>
        <v>#N/A</v>
      </c>
      <c r="AC993" s="103" t="e">
        <f>T993-HLOOKUP(V993,Minimas!$C$3:$CD$12,3,FALSE)</f>
        <v>#N/A</v>
      </c>
      <c r="AD993" s="103" t="e">
        <f>T993-HLOOKUP(V993,Minimas!$C$3:$CD$12,4,FALSE)</f>
        <v>#N/A</v>
      </c>
      <c r="AE993" s="103" t="e">
        <f>T993-HLOOKUP(V993,Minimas!$C$3:$CD$12,5,FALSE)</f>
        <v>#N/A</v>
      </c>
      <c r="AF993" s="103" t="e">
        <f>T993-HLOOKUP(V993,Minimas!$C$3:$CD$12,6,FALSE)</f>
        <v>#N/A</v>
      </c>
      <c r="AG993" s="103" t="e">
        <f>T993-HLOOKUP(V993,Minimas!$C$3:$CD$12,7,FALSE)</f>
        <v>#N/A</v>
      </c>
      <c r="AH993" s="103" t="e">
        <f>T993-HLOOKUP(V993,Minimas!$C$3:$CD$12,8,FALSE)</f>
        <v>#N/A</v>
      </c>
      <c r="AI993" s="103" t="e">
        <f>T993-HLOOKUP(V993,Minimas!$C$3:$CD$12,9,FALSE)</f>
        <v>#N/A</v>
      </c>
      <c r="AJ993" s="103" t="e">
        <f>T993-HLOOKUP(V993,Minimas!$C$3:$CD$12,10,FALSE)</f>
        <v>#N/A</v>
      </c>
      <c r="AK993" s="104" t="str">
        <f t="shared" si="116"/>
        <v xml:space="preserve"> </v>
      </c>
      <c r="AL993" s="105"/>
      <c r="AM993" s="105" t="str">
        <f t="shared" si="117"/>
        <v xml:space="preserve"> </v>
      </c>
      <c r="AN993" s="105" t="str">
        <f t="shared" si="118"/>
        <v xml:space="preserve"> </v>
      </c>
    </row>
    <row r="994" spans="28:40" x14ac:dyDescent="0.2">
      <c r="AB994" s="103" t="e">
        <f>T994-HLOOKUP(V994,Minimas!$C$3:$CD$12,2,FALSE)</f>
        <v>#N/A</v>
      </c>
      <c r="AC994" s="103" t="e">
        <f>T994-HLOOKUP(V994,Minimas!$C$3:$CD$12,3,FALSE)</f>
        <v>#N/A</v>
      </c>
      <c r="AD994" s="103" t="e">
        <f>T994-HLOOKUP(V994,Minimas!$C$3:$CD$12,4,FALSE)</f>
        <v>#N/A</v>
      </c>
      <c r="AE994" s="103" t="e">
        <f>T994-HLOOKUP(V994,Minimas!$C$3:$CD$12,5,FALSE)</f>
        <v>#N/A</v>
      </c>
      <c r="AF994" s="103" t="e">
        <f>T994-HLOOKUP(V994,Minimas!$C$3:$CD$12,6,FALSE)</f>
        <v>#N/A</v>
      </c>
      <c r="AG994" s="103" t="e">
        <f>T994-HLOOKUP(V994,Minimas!$C$3:$CD$12,7,FALSE)</f>
        <v>#N/A</v>
      </c>
      <c r="AH994" s="103" t="e">
        <f>T994-HLOOKUP(V994,Minimas!$C$3:$CD$12,8,FALSE)</f>
        <v>#N/A</v>
      </c>
      <c r="AI994" s="103" t="e">
        <f>T994-HLOOKUP(V994,Minimas!$C$3:$CD$12,9,FALSE)</f>
        <v>#N/A</v>
      </c>
      <c r="AJ994" s="103" t="e">
        <f>T994-HLOOKUP(V994,Minimas!$C$3:$CD$12,10,FALSE)</f>
        <v>#N/A</v>
      </c>
      <c r="AK994" s="104" t="str">
        <f t="shared" si="116"/>
        <v xml:space="preserve"> </v>
      </c>
      <c r="AL994" s="105"/>
      <c r="AM994" s="105" t="str">
        <f t="shared" si="117"/>
        <v xml:space="preserve"> </v>
      </c>
      <c r="AN994" s="105" t="str">
        <f t="shared" si="118"/>
        <v xml:space="preserve"> </v>
      </c>
    </row>
    <row r="995" spans="28:40" x14ac:dyDescent="0.2">
      <c r="AB995" s="103" t="e">
        <f>T995-HLOOKUP(V995,Minimas!$C$3:$CD$12,2,FALSE)</f>
        <v>#N/A</v>
      </c>
      <c r="AC995" s="103" t="e">
        <f>T995-HLOOKUP(V995,Minimas!$C$3:$CD$12,3,FALSE)</f>
        <v>#N/A</v>
      </c>
      <c r="AD995" s="103" t="e">
        <f>T995-HLOOKUP(V995,Minimas!$C$3:$CD$12,4,FALSE)</f>
        <v>#N/A</v>
      </c>
      <c r="AE995" s="103" t="e">
        <f>T995-HLOOKUP(V995,Minimas!$C$3:$CD$12,5,FALSE)</f>
        <v>#N/A</v>
      </c>
      <c r="AF995" s="103" t="e">
        <f>T995-HLOOKUP(V995,Minimas!$C$3:$CD$12,6,FALSE)</f>
        <v>#N/A</v>
      </c>
      <c r="AG995" s="103" t="e">
        <f>T995-HLOOKUP(V995,Minimas!$C$3:$CD$12,7,FALSE)</f>
        <v>#N/A</v>
      </c>
      <c r="AH995" s="103" t="e">
        <f>T995-HLOOKUP(V995,Minimas!$C$3:$CD$12,8,FALSE)</f>
        <v>#N/A</v>
      </c>
      <c r="AI995" s="103" t="e">
        <f>T995-HLOOKUP(V995,Minimas!$C$3:$CD$12,9,FALSE)</f>
        <v>#N/A</v>
      </c>
      <c r="AJ995" s="103" t="e">
        <f>T995-HLOOKUP(V995,Minimas!$C$3:$CD$12,10,FALSE)</f>
        <v>#N/A</v>
      </c>
      <c r="AK995" s="104" t="str">
        <f t="shared" si="116"/>
        <v xml:space="preserve"> </v>
      </c>
      <c r="AL995" s="105"/>
      <c r="AM995" s="105" t="str">
        <f t="shared" si="117"/>
        <v xml:space="preserve"> </v>
      </c>
      <c r="AN995" s="105" t="str">
        <f t="shared" si="118"/>
        <v xml:space="preserve"> </v>
      </c>
    </row>
    <row r="996" spans="28:40" x14ac:dyDescent="0.2">
      <c r="AB996" s="103" t="e">
        <f>T996-HLOOKUP(V996,Minimas!$C$3:$CD$12,2,FALSE)</f>
        <v>#N/A</v>
      </c>
      <c r="AC996" s="103" t="e">
        <f>T996-HLOOKUP(V996,Minimas!$C$3:$CD$12,3,FALSE)</f>
        <v>#N/A</v>
      </c>
      <c r="AD996" s="103" t="e">
        <f>T996-HLOOKUP(V996,Minimas!$C$3:$CD$12,4,FALSE)</f>
        <v>#N/A</v>
      </c>
      <c r="AE996" s="103" t="e">
        <f>T996-HLOOKUP(V996,Minimas!$C$3:$CD$12,5,FALSE)</f>
        <v>#N/A</v>
      </c>
      <c r="AF996" s="103" t="e">
        <f>T996-HLOOKUP(V996,Minimas!$C$3:$CD$12,6,FALSE)</f>
        <v>#N/A</v>
      </c>
      <c r="AG996" s="103" t="e">
        <f>T996-HLOOKUP(V996,Minimas!$C$3:$CD$12,7,FALSE)</f>
        <v>#N/A</v>
      </c>
      <c r="AH996" s="103" t="e">
        <f>T996-HLOOKUP(V996,Minimas!$C$3:$CD$12,8,FALSE)</f>
        <v>#N/A</v>
      </c>
      <c r="AI996" s="103" t="e">
        <f>T996-HLOOKUP(V996,Minimas!$C$3:$CD$12,9,FALSE)</f>
        <v>#N/A</v>
      </c>
      <c r="AJ996" s="103" t="e">
        <f>T996-HLOOKUP(V996,Minimas!$C$3:$CD$12,10,FALSE)</f>
        <v>#N/A</v>
      </c>
      <c r="AK996" s="104" t="str">
        <f t="shared" si="116"/>
        <v xml:space="preserve"> </v>
      </c>
      <c r="AL996" s="105"/>
      <c r="AM996" s="105" t="str">
        <f t="shared" si="117"/>
        <v xml:space="preserve"> </v>
      </c>
      <c r="AN996" s="105" t="str">
        <f t="shared" si="118"/>
        <v xml:space="preserve"> </v>
      </c>
    </row>
    <row r="997" spans="28:40" x14ac:dyDescent="0.2">
      <c r="AB997" s="103" t="e">
        <f>T997-HLOOKUP(V997,Minimas!$C$3:$CD$12,2,FALSE)</f>
        <v>#N/A</v>
      </c>
      <c r="AC997" s="103" t="e">
        <f>T997-HLOOKUP(V997,Minimas!$C$3:$CD$12,3,FALSE)</f>
        <v>#N/A</v>
      </c>
      <c r="AD997" s="103" t="e">
        <f>T997-HLOOKUP(V997,Minimas!$C$3:$CD$12,4,FALSE)</f>
        <v>#N/A</v>
      </c>
      <c r="AE997" s="103" t="e">
        <f>T997-HLOOKUP(V997,Minimas!$C$3:$CD$12,5,FALSE)</f>
        <v>#N/A</v>
      </c>
      <c r="AF997" s="103" t="e">
        <f>T997-HLOOKUP(V997,Minimas!$C$3:$CD$12,6,FALSE)</f>
        <v>#N/A</v>
      </c>
      <c r="AG997" s="103" t="e">
        <f>T997-HLOOKUP(V997,Minimas!$C$3:$CD$12,7,FALSE)</f>
        <v>#N/A</v>
      </c>
      <c r="AH997" s="103" t="e">
        <f>T997-HLOOKUP(V997,Minimas!$C$3:$CD$12,8,FALSE)</f>
        <v>#N/A</v>
      </c>
      <c r="AI997" s="103" t="e">
        <f>T997-HLOOKUP(V997,Minimas!$C$3:$CD$12,9,FALSE)</f>
        <v>#N/A</v>
      </c>
      <c r="AJ997" s="103" t="e">
        <f>T997-HLOOKUP(V997,Minimas!$C$3:$CD$12,10,FALSE)</f>
        <v>#N/A</v>
      </c>
      <c r="AK997" s="104" t="str">
        <f t="shared" si="116"/>
        <v xml:space="preserve"> </v>
      </c>
      <c r="AL997" s="105"/>
      <c r="AM997" s="105" t="str">
        <f t="shared" si="117"/>
        <v xml:space="preserve"> </v>
      </c>
      <c r="AN997" s="105" t="str">
        <f t="shared" si="118"/>
        <v xml:space="preserve"> </v>
      </c>
    </row>
    <row r="998" spans="28:40" x14ac:dyDescent="0.2">
      <c r="AB998" s="103" t="e">
        <f>T998-HLOOKUP(V998,Minimas!$C$3:$CD$12,2,FALSE)</f>
        <v>#N/A</v>
      </c>
      <c r="AC998" s="103" t="e">
        <f>T998-HLOOKUP(V998,Minimas!$C$3:$CD$12,3,FALSE)</f>
        <v>#N/A</v>
      </c>
      <c r="AD998" s="103" t="e">
        <f>T998-HLOOKUP(V998,Minimas!$C$3:$CD$12,4,FALSE)</f>
        <v>#N/A</v>
      </c>
      <c r="AE998" s="103" t="e">
        <f>T998-HLOOKUP(V998,Minimas!$C$3:$CD$12,5,FALSE)</f>
        <v>#N/A</v>
      </c>
      <c r="AF998" s="103" t="e">
        <f>T998-HLOOKUP(V998,Minimas!$C$3:$CD$12,6,FALSE)</f>
        <v>#N/A</v>
      </c>
      <c r="AG998" s="103" t="e">
        <f>T998-HLOOKUP(V998,Minimas!$C$3:$CD$12,7,FALSE)</f>
        <v>#N/A</v>
      </c>
      <c r="AH998" s="103" t="e">
        <f>T998-HLOOKUP(V998,Minimas!$C$3:$CD$12,8,FALSE)</f>
        <v>#N/A</v>
      </c>
      <c r="AI998" s="103" t="e">
        <f>T998-HLOOKUP(V998,Minimas!$C$3:$CD$12,9,FALSE)</f>
        <v>#N/A</v>
      </c>
      <c r="AJ998" s="103" t="e">
        <f>T998-HLOOKUP(V998,Minimas!$C$3:$CD$12,10,FALSE)</f>
        <v>#N/A</v>
      </c>
      <c r="AK998" s="104" t="str">
        <f t="shared" si="116"/>
        <v xml:space="preserve"> </v>
      </c>
      <c r="AL998" s="105"/>
      <c r="AM998" s="105" t="str">
        <f t="shared" si="117"/>
        <v xml:space="preserve"> </v>
      </c>
      <c r="AN998" s="105" t="str">
        <f t="shared" si="118"/>
        <v xml:space="preserve"> </v>
      </c>
    </row>
    <row r="999" spans="28:40" x14ac:dyDescent="0.2">
      <c r="AB999" s="103" t="e">
        <f>T999-HLOOKUP(V999,Minimas!$C$3:$CD$12,2,FALSE)</f>
        <v>#N/A</v>
      </c>
      <c r="AC999" s="103" t="e">
        <f>T999-HLOOKUP(V999,Minimas!$C$3:$CD$12,3,FALSE)</f>
        <v>#N/A</v>
      </c>
      <c r="AD999" s="103" t="e">
        <f>T999-HLOOKUP(V999,Minimas!$C$3:$CD$12,4,FALSE)</f>
        <v>#N/A</v>
      </c>
      <c r="AE999" s="103" t="e">
        <f>T999-HLOOKUP(V999,Minimas!$C$3:$CD$12,5,FALSE)</f>
        <v>#N/A</v>
      </c>
      <c r="AF999" s="103" t="e">
        <f>T999-HLOOKUP(V999,Minimas!$C$3:$CD$12,6,FALSE)</f>
        <v>#N/A</v>
      </c>
      <c r="AG999" s="103" t="e">
        <f>T999-HLOOKUP(V999,Minimas!$C$3:$CD$12,7,FALSE)</f>
        <v>#N/A</v>
      </c>
      <c r="AH999" s="103" t="e">
        <f>T999-HLOOKUP(V999,Minimas!$C$3:$CD$12,8,FALSE)</f>
        <v>#N/A</v>
      </c>
      <c r="AI999" s="103" t="e">
        <f>T999-HLOOKUP(V999,Minimas!$C$3:$CD$12,9,FALSE)</f>
        <v>#N/A</v>
      </c>
      <c r="AJ999" s="103" t="e">
        <f>T999-HLOOKUP(V999,Minimas!$C$3:$CD$12,10,FALSE)</f>
        <v>#N/A</v>
      </c>
      <c r="AK999" s="104" t="str">
        <f t="shared" si="116"/>
        <v xml:space="preserve"> </v>
      </c>
      <c r="AL999" s="105"/>
      <c r="AM999" s="105" t="str">
        <f t="shared" si="117"/>
        <v xml:space="preserve"> </v>
      </c>
      <c r="AN999" s="105" t="str">
        <f t="shared" si="118"/>
        <v xml:space="preserve"> </v>
      </c>
    </row>
    <row r="1000" spans="28:40" x14ac:dyDescent="0.2">
      <c r="AB1000" s="103" t="e">
        <f>T1000-HLOOKUP(V1000,Minimas!$C$3:$CD$12,2,FALSE)</f>
        <v>#N/A</v>
      </c>
      <c r="AC1000" s="103" t="e">
        <f>T1000-HLOOKUP(V1000,Minimas!$C$3:$CD$12,3,FALSE)</f>
        <v>#N/A</v>
      </c>
      <c r="AD1000" s="103" t="e">
        <f>T1000-HLOOKUP(V1000,Minimas!$C$3:$CD$12,4,FALSE)</f>
        <v>#N/A</v>
      </c>
      <c r="AE1000" s="103" t="e">
        <f>T1000-HLOOKUP(V1000,Minimas!$C$3:$CD$12,5,FALSE)</f>
        <v>#N/A</v>
      </c>
      <c r="AF1000" s="103" t="e">
        <f>T1000-HLOOKUP(V1000,Minimas!$C$3:$CD$12,6,FALSE)</f>
        <v>#N/A</v>
      </c>
      <c r="AG1000" s="103" t="e">
        <f>T1000-HLOOKUP(V1000,Minimas!$C$3:$CD$12,7,FALSE)</f>
        <v>#N/A</v>
      </c>
      <c r="AH1000" s="103" t="e">
        <f>T1000-HLOOKUP(V1000,Minimas!$C$3:$CD$12,8,FALSE)</f>
        <v>#N/A</v>
      </c>
      <c r="AI1000" s="103" t="e">
        <f>T1000-HLOOKUP(V1000,Minimas!$C$3:$CD$12,9,FALSE)</f>
        <v>#N/A</v>
      </c>
      <c r="AJ1000" s="103" t="e">
        <f>T1000-HLOOKUP(V1000,Minimas!$C$3:$CD$12,10,FALSE)</f>
        <v>#N/A</v>
      </c>
      <c r="AK1000" s="104" t="str">
        <f t="shared" si="116"/>
        <v xml:space="preserve"> </v>
      </c>
      <c r="AL1000" s="105"/>
      <c r="AM1000" s="105" t="str">
        <f t="shared" si="117"/>
        <v xml:space="preserve"> </v>
      </c>
      <c r="AN1000" s="105" t="str">
        <f t="shared" si="118"/>
        <v xml:space="preserve"> </v>
      </c>
    </row>
    <row r="1001" spans="28:40" x14ac:dyDescent="0.2">
      <c r="AB1001" s="103" t="e">
        <f>T1001-HLOOKUP(V1001,Minimas!$C$3:$CD$12,2,FALSE)</f>
        <v>#N/A</v>
      </c>
      <c r="AC1001" s="103" t="e">
        <f>T1001-HLOOKUP(V1001,Minimas!$C$3:$CD$12,3,FALSE)</f>
        <v>#N/A</v>
      </c>
      <c r="AD1001" s="103" t="e">
        <f>T1001-HLOOKUP(V1001,Minimas!$C$3:$CD$12,4,FALSE)</f>
        <v>#N/A</v>
      </c>
      <c r="AE1001" s="103" t="e">
        <f>T1001-HLOOKUP(V1001,Minimas!$C$3:$CD$12,5,FALSE)</f>
        <v>#N/A</v>
      </c>
      <c r="AF1001" s="103" t="e">
        <f>T1001-HLOOKUP(V1001,Minimas!$C$3:$CD$12,6,FALSE)</f>
        <v>#N/A</v>
      </c>
      <c r="AG1001" s="103" t="e">
        <f>T1001-HLOOKUP(V1001,Minimas!$C$3:$CD$12,7,FALSE)</f>
        <v>#N/A</v>
      </c>
      <c r="AH1001" s="103" t="e">
        <f>T1001-HLOOKUP(V1001,Minimas!$C$3:$CD$12,8,FALSE)</f>
        <v>#N/A</v>
      </c>
      <c r="AI1001" s="103" t="e">
        <f>T1001-HLOOKUP(V1001,Minimas!$C$3:$CD$12,9,FALSE)</f>
        <v>#N/A</v>
      </c>
      <c r="AJ1001" s="103" t="e">
        <f>T1001-HLOOKUP(V1001,Minimas!$C$3:$CD$12,10,FALSE)</f>
        <v>#N/A</v>
      </c>
      <c r="AK1001" s="104" t="str">
        <f t="shared" si="116"/>
        <v xml:space="preserve"> </v>
      </c>
      <c r="AL1001" s="105"/>
      <c r="AM1001" s="105" t="str">
        <f t="shared" si="117"/>
        <v xml:space="preserve"> </v>
      </c>
      <c r="AN1001" s="105" t="str">
        <f t="shared" si="118"/>
        <v xml:space="preserve"> </v>
      </c>
    </row>
    <row r="1002" spans="28:40" x14ac:dyDescent="0.2">
      <c r="AB1002" s="103" t="e">
        <f>T1002-HLOOKUP(V1002,Minimas!$C$3:$CD$12,2,FALSE)</f>
        <v>#N/A</v>
      </c>
      <c r="AC1002" s="103" t="e">
        <f>T1002-HLOOKUP(V1002,Minimas!$C$3:$CD$12,3,FALSE)</f>
        <v>#N/A</v>
      </c>
      <c r="AD1002" s="103" t="e">
        <f>T1002-HLOOKUP(V1002,Minimas!$C$3:$CD$12,4,FALSE)</f>
        <v>#N/A</v>
      </c>
      <c r="AE1002" s="103" t="e">
        <f>T1002-HLOOKUP(V1002,Minimas!$C$3:$CD$12,5,FALSE)</f>
        <v>#N/A</v>
      </c>
      <c r="AF1002" s="103" t="e">
        <f>T1002-HLOOKUP(V1002,Minimas!$C$3:$CD$12,6,FALSE)</f>
        <v>#N/A</v>
      </c>
      <c r="AG1002" s="103" t="e">
        <f>T1002-HLOOKUP(V1002,Minimas!$C$3:$CD$12,7,FALSE)</f>
        <v>#N/A</v>
      </c>
      <c r="AH1002" s="103" t="e">
        <f>T1002-HLOOKUP(V1002,Minimas!$C$3:$CD$12,8,FALSE)</f>
        <v>#N/A</v>
      </c>
      <c r="AI1002" s="103" t="e">
        <f>T1002-HLOOKUP(V1002,Minimas!$C$3:$CD$12,9,FALSE)</f>
        <v>#N/A</v>
      </c>
      <c r="AJ1002" s="103" t="e">
        <f>T1002-HLOOKUP(V1002,Minimas!$C$3:$CD$12,10,FALSE)</f>
        <v>#N/A</v>
      </c>
      <c r="AK1002" s="104" t="str">
        <f t="shared" si="116"/>
        <v xml:space="preserve"> </v>
      </c>
      <c r="AL1002" s="105"/>
      <c r="AM1002" s="105" t="str">
        <f t="shared" si="117"/>
        <v xml:space="preserve"> </v>
      </c>
      <c r="AN1002" s="105" t="str">
        <f t="shared" si="118"/>
        <v xml:space="preserve"> </v>
      </c>
    </row>
    <row r="1003" spans="28:40" x14ac:dyDescent="0.2">
      <c r="AB1003" s="103" t="e">
        <f>T1003-HLOOKUP(V1003,Minimas!$C$3:$CD$12,2,FALSE)</f>
        <v>#N/A</v>
      </c>
      <c r="AC1003" s="103" t="e">
        <f>T1003-HLOOKUP(V1003,Minimas!$C$3:$CD$12,3,FALSE)</f>
        <v>#N/A</v>
      </c>
      <c r="AD1003" s="103" t="e">
        <f>T1003-HLOOKUP(V1003,Minimas!$C$3:$CD$12,4,FALSE)</f>
        <v>#N/A</v>
      </c>
      <c r="AE1003" s="103" t="e">
        <f>T1003-HLOOKUP(V1003,Minimas!$C$3:$CD$12,5,FALSE)</f>
        <v>#N/A</v>
      </c>
      <c r="AF1003" s="103" t="e">
        <f>T1003-HLOOKUP(V1003,Minimas!$C$3:$CD$12,6,FALSE)</f>
        <v>#N/A</v>
      </c>
      <c r="AG1003" s="103" t="e">
        <f>T1003-HLOOKUP(V1003,Minimas!$C$3:$CD$12,7,FALSE)</f>
        <v>#N/A</v>
      </c>
      <c r="AH1003" s="103" t="e">
        <f>T1003-HLOOKUP(V1003,Minimas!$C$3:$CD$12,8,FALSE)</f>
        <v>#N/A</v>
      </c>
      <c r="AI1003" s="103" t="e">
        <f>T1003-HLOOKUP(V1003,Minimas!$C$3:$CD$12,9,FALSE)</f>
        <v>#N/A</v>
      </c>
      <c r="AJ1003" s="103" t="e">
        <f>T1003-HLOOKUP(V1003,Minimas!$C$3:$CD$12,10,FALSE)</f>
        <v>#N/A</v>
      </c>
      <c r="AK1003" s="104" t="str">
        <f t="shared" si="116"/>
        <v xml:space="preserve"> </v>
      </c>
      <c r="AL1003" s="105"/>
      <c r="AM1003" s="105" t="str">
        <f t="shared" si="117"/>
        <v xml:space="preserve"> </v>
      </c>
      <c r="AN1003" s="105" t="str">
        <f t="shared" si="118"/>
        <v xml:space="preserve"> </v>
      </c>
    </row>
    <row r="1004" spans="28:40" x14ac:dyDescent="0.2">
      <c r="AB1004" s="103" t="e">
        <f>T1004-HLOOKUP(V1004,Minimas!$C$3:$CD$12,2,FALSE)</f>
        <v>#N/A</v>
      </c>
      <c r="AC1004" s="103" t="e">
        <f>T1004-HLOOKUP(V1004,Minimas!$C$3:$CD$12,3,FALSE)</f>
        <v>#N/A</v>
      </c>
      <c r="AD1004" s="103" t="e">
        <f>T1004-HLOOKUP(V1004,Minimas!$C$3:$CD$12,4,FALSE)</f>
        <v>#N/A</v>
      </c>
      <c r="AE1004" s="103" t="e">
        <f>T1004-HLOOKUP(V1004,Minimas!$C$3:$CD$12,5,FALSE)</f>
        <v>#N/A</v>
      </c>
      <c r="AF1004" s="103" t="e">
        <f>T1004-HLOOKUP(V1004,Minimas!$C$3:$CD$12,6,FALSE)</f>
        <v>#N/A</v>
      </c>
      <c r="AG1004" s="103" t="e">
        <f>T1004-HLOOKUP(V1004,Minimas!$C$3:$CD$12,7,FALSE)</f>
        <v>#N/A</v>
      </c>
      <c r="AH1004" s="103" t="e">
        <f>T1004-HLOOKUP(V1004,Minimas!$C$3:$CD$12,8,FALSE)</f>
        <v>#N/A</v>
      </c>
      <c r="AI1004" s="103" t="e">
        <f>T1004-HLOOKUP(V1004,Minimas!$C$3:$CD$12,9,FALSE)</f>
        <v>#N/A</v>
      </c>
      <c r="AJ1004" s="103" t="e">
        <f>T1004-HLOOKUP(V1004,Minimas!$C$3:$CD$12,10,FALSE)</f>
        <v>#N/A</v>
      </c>
      <c r="AK1004" s="104" t="str">
        <f t="shared" si="116"/>
        <v xml:space="preserve"> </v>
      </c>
      <c r="AL1004" s="105"/>
      <c r="AM1004" s="105" t="str">
        <f t="shared" si="117"/>
        <v xml:space="preserve"> </v>
      </c>
      <c r="AN1004" s="105" t="str">
        <f t="shared" si="118"/>
        <v xml:space="preserve"> </v>
      </c>
    </row>
    <row r="1005" spans="28:40" x14ac:dyDescent="0.2">
      <c r="AB1005" s="103" t="e">
        <f>T1005-HLOOKUP(V1005,Minimas!$C$3:$CD$12,2,FALSE)</f>
        <v>#N/A</v>
      </c>
      <c r="AC1005" s="103" t="e">
        <f>T1005-HLOOKUP(V1005,Minimas!$C$3:$CD$12,3,FALSE)</f>
        <v>#N/A</v>
      </c>
      <c r="AD1005" s="103" t="e">
        <f>T1005-HLOOKUP(V1005,Minimas!$C$3:$CD$12,4,FALSE)</f>
        <v>#N/A</v>
      </c>
      <c r="AE1005" s="103" t="e">
        <f>T1005-HLOOKUP(V1005,Minimas!$C$3:$CD$12,5,FALSE)</f>
        <v>#N/A</v>
      </c>
      <c r="AF1005" s="103" t="e">
        <f>T1005-HLOOKUP(V1005,Minimas!$C$3:$CD$12,6,FALSE)</f>
        <v>#N/A</v>
      </c>
      <c r="AG1005" s="103" t="e">
        <f>T1005-HLOOKUP(V1005,Minimas!$C$3:$CD$12,7,FALSE)</f>
        <v>#N/A</v>
      </c>
      <c r="AH1005" s="103" t="e">
        <f>T1005-HLOOKUP(V1005,Minimas!$C$3:$CD$12,8,FALSE)</f>
        <v>#N/A</v>
      </c>
      <c r="AI1005" s="103" t="e">
        <f>T1005-HLOOKUP(V1005,Minimas!$C$3:$CD$12,9,FALSE)</f>
        <v>#N/A</v>
      </c>
      <c r="AJ1005" s="103" t="e">
        <f>T1005-HLOOKUP(V1005,Minimas!$C$3:$CD$12,10,FALSE)</f>
        <v>#N/A</v>
      </c>
      <c r="AK1005" s="104" t="str">
        <f t="shared" si="116"/>
        <v xml:space="preserve"> </v>
      </c>
      <c r="AL1005" s="105"/>
      <c r="AM1005" s="105" t="str">
        <f t="shared" si="117"/>
        <v xml:space="preserve"> </v>
      </c>
      <c r="AN1005" s="105" t="str">
        <f t="shared" si="118"/>
        <v xml:space="preserve"> </v>
      </c>
    </row>
    <row r="1006" spans="28:40" x14ac:dyDescent="0.2">
      <c r="AB1006" s="103" t="e">
        <f>T1006-HLOOKUP(V1006,Minimas!$C$3:$CD$12,2,FALSE)</f>
        <v>#N/A</v>
      </c>
      <c r="AC1006" s="103" t="e">
        <f>T1006-HLOOKUP(V1006,Minimas!$C$3:$CD$12,3,FALSE)</f>
        <v>#N/A</v>
      </c>
      <c r="AD1006" s="103" t="e">
        <f>T1006-HLOOKUP(V1006,Minimas!$C$3:$CD$12,4,FALSE)</f>
        <v>#N/A</v>
      </c>
      <c r="AE1006" s="103" t="e">
        <f>T1006-HLOOKUP(V1006,Minimas!$C$3:$CD$12,5,FALSE)</f>
        <v>#N/A</v>
      </c>
      <c r="AF1006" s="103" t="e">
        <f>T1006-HLOOKUP(V1006,Minimas!$C$3:$CD$12,6,FALSE)</f>
        <v>#N/A</v>
      </c>
      <c r="AG1006" s="103" t="e">
        <f>T1006-HLOOKUP(V1006,Minimas!$C$3:$CD$12,7,FALSE)</f>
        <v>#N/A</v>
      </c>
      <c r="AH1006" s="103" t="e">
        <f>T1006-HLOOKUP(V1006,Minimas!$C$3:$CD$12,8,FALSE)</f>
        <v>#N/A</v>
      </c>
      <c r="AI1006" s="103" t="e">
        <f>T1006-HLOOKUP(V1006,Minimas!$C$3:$CD$12,9,FALSE)</f>
        <v>#N/A</v>
      </c>
      <c r="AJ1006" s="103" t="e">
        <f>T1006-HLOOKUP(V1006,Minimas!$C$3:$CD$12,10,FALSE)</f>
        <v>#N/A</v>
      </c>
      <c r="AK1006" s="104" t="str">
        <f t="shared" si="116"/>
        <v xml:space="preserve"> </v>
      </c>
      <c r="AL1006" s="105"/>
      <c r="AM1006" s="105" t="str">
        <f t="shared" si="117"/>
        <v xml:space="preserve"> </v>
      </c>
      <c r="AN1006" s="105" t="str">
        <f t="shared" si="118"/>
        <v xml:space="preserve"> </v>
      </c>
    </row>
    <row r="1007" spans="28:40" x14ac:dyDescent="0.2">
      <c r="AB1007" s="103" t="e">
        <f>T1007-HLOOKUP(V1007,Minimas!$C$3:$CD$12,2,FALSE)</f>
        <v>#N/A</v>
      </c>
      <c r="AC1007" s="103" t="e">
        <f>T1007-HLOOKUP(V1007,Minimas!$C$3:$CD$12,3,FALSE)</f>
        <v>#N/A</v>
      </c>
      <c r="AD1007" s="103" t="e">
        <f>T1007-HLOOKUP(V1007,Minimas!$C$3:$CD$12,4,FALSE)</f>
        <v>#N/A</v>
      </c>
      <c r="AE1007" s="103" t="e">
        <f>T1007-HLOOKUP(V1007,Minimas!$C$3:$CD$12,5,FALSE)</f>
        <v>#N/A</v>
      </c>
      <c r="AF1007" s="103" t="e">
        <f>T1007-HLOOKUP(V1007,Minimas!$C$3:$CD$12,6,FALSE)</f>
        <v>#N/A</v>
      </c>
      <c r="AG1007" s="103" t="e">
        <f>T1007-HLOOKUP(V1007,Minimas!$C$3:$CD$12,7,FALSE)</f>
        <v>#N/A</v>
      </c>
      <c r="AH1007" s="103" t="e">
        <f>T1007-HLOOKUP(V1007,Minimas!$C$3:$CD$12,8,FALSE)</f>
        <v>#N/A</v>
      </c>
      <c r="AI1007" s="103" t="e">
        <f>T1007-HLOOKUP(V1007,Minimas!$C$3:$CD$12,9,FALSE)</f>
        <v>#N/A</v>
      </c>
      <c r="AJ1007" s="103" t="e">
        <f>T1007-HLOOKUP(V1007,Minimas!$C$3:$CD$12,10,FALSE)</f>
        <v>#N/A</v>
      </c>
      <c r="AK1007" s="104" t="str">
        <f t="shared" si="116"/>
        <v xml:space="preserve"> </v>
      </c>
      <c r="AL1007" s="105"/>
      <c r="AM1007" s="105" t="str">
        <f t="shared" si="117"/>
        <v xml:space="preserve"> </v>
      </c>
      <c r="AN1007" s="105" t="str">
        <f t="shared" si="118"/>
        <v xml:space="preserve"> </v>
      </c>
    </row>
    <row r="1008" spans="28:40" x14ac:dyDescent="0.2">
      <c r="AB1008" s="103" t="e">
        <f>T1008-HLOOKUP(V1008,Minimas!$C$3:$CD$12,2,FALSE)</f>
        <v>#N/A</v>
      </c>
      <c r="AC1008" s="103" t="e">
        <f>T1008-HLOOKUP(V1008,Minimas!$C$3:$CD$12,3,FALSE)</f>
        <v>#N/A</v>
      </c>
      <c r="AD1008" s="103" t="e">
        <f>T1008-HLOOKUP(V1008,Minimas!$C$3:$CD$12,4,FALSE)</f>
        <v>#N/A</v>
      </c>
      <c r="AE1008" s="103" t="e">
        <f>T1008-HLOOKUP(V1008,Minimas!$C$3:$CD$12,5,FALSE)</f>
        <v>#N/A</v>
      </c>
      <c r="AF1008" s="103" t="e">
        <f>T1008-HLOOKUP(V1008,Minimas!$C$3:$CD$12,6,FALSE)</f>
        <v>#N/A</v>
      </c>
      <c r="AG1008" s="103" t="e">
        <f>T1008-HLOOKUP(V1008,Minimas!$C$3:$CD$12,7,FALSE)</f>
        <v>#N/A</v>
      </c>
      <c r="AH1008" s="103" t="e">
        <f>T1008-HLOOKUP(V1008,Minimas!$C$3:$CD$12,8,FALSE)</f>
        <v>#N/A</v>
      </c>
      <c r="AI1008" s="103" t="e">
        <f>T1008-HLOOKUP(V1008,Minimas!$C$3:$CD$12,9,FALSE)</f>
        <v>#N/A</v>
      </c>
      <c r="AJ1008" s="103" t="e">
        <f>T1008-HLOOKUP(V1008,Minimas!$C$3:$CD$12,10,FALSE)</f>
        <v>#N/A</v>
      </c>
      <c r="AK1008" s="104" t="str">
        <f t="shared" ref="AK1008" si="119">IF(E1008=0," ",IF(AJ1008&gt;=0,$AJ$5,IF(AI1008&gt;=0,$AI$5,IF(AH1008&gt;=0,$AH$5,IF(AG1008&gt;=0,$AG$5,IF(AF1008&gt;=0,$AF$5,IF(AE1008&gt;=0,$AE$5,IF(AD1008&gt;=0,$AD$5,IF(AC1008&gt;=0,$AC$5,$AB$5)))))))))</f>
        <v xml:space="preserve"> </v>
      </c>
      <c r="AL1008" s="105"/>
      <c r="AM1008" s="105" t="str">
        <f t="shared" ref="AM1008" si="120">IF(AK1008="","",AK1008)</f>
        <v xml:space="preserve"> </v>
      </c>
      <c r="AN1008" s="105" t="str">
        <f t="shared" ref="AN1008" si="121">IF(E1008=0," ",IF(AJ1008&gt;=0,AJ1008,IF(AI1008&gt;=0,AI1008,IF(AH1008&gt;=0,AH1008,IF(AG1008&gt;=0,AG1008,IF(AF1008&gt;=0,AF1008,IF(AE1008&gt;=0,AE1008,IF(AD1008&gt;=0,AD1008,IF(AC1008&gt;=0,AC1008,AB1008)))))))))</f>
        <v xml:space="preserve"> </v>
      </c>
    </row>
  </sheetData>
  <mergeCells count="6">
    <mergeCell ref="F5:G5"/>
    <mergeCell ref="D2:K2"/>
    <mergeCell ref="V2:W2"/>
    <mergeCell ref="D3:K3"/>
    <mergeCell ref="V3:W3"/>
    <mergeCell ref="N2:S3"/>
  </mergeCells>
  <phoneticPr fontId="0" type="noConversion"/>
  <conditionalFormatting sqref="L8:N12">
    <cfRule type="cellIs" dxfId="413" priority="214" operator="lessThan">
      <formula>0</formula>
    </cfRule>
  </conditionalFormatting>
  <conditionalFormatting sqref="L8:N8">
    <cfRule type="cellIs" dxfId="412" priority="213" operator="lessThan">
      <formula>0</formula>
    </cfRule>
  </conditionalFormatting>
  <conditionalFormatting sqref="L9:N9">
    <cfRule type="cellIs" dxfId="411" priority="212" operator="lessThan">
      <formula>0</formula>
    </cfRule>
  </conditionalFormatting>
  <conditionalFormatting sqref="P8:R12">
    <cfRule type="cellIs" dxfId="410" priority="211" operator="lessThan">
      <formula>0</formula>
    </cfRule>
  </conditionalFormatting>
  <conditionalFormatting sqref="P8:R8">
    <cfRule type="cellIs" dxfId="409" priority="210" operator="lessThan">
      <formula>0</formula>
    </cfRule>
  </conditionalFormatting>
  <conditionalFormatting sqref="P9:R9">
    <cfRule type="cellIs" dxfId="408" priority="209" operator="lessThan">
      <formula>0</formula>
    </cfRule>
  </conditionalFormatting>
  <conditionalFormatting sqref="L7:N7 P7:R7">
    <cfRule type="cellIs" dxfId="407" priority="193" operator="lessThan">
      <formula>0</formula>
    </cfRule>
  </conditionalFormatting>
  <conditionalFormatting sqref="L43:N43 P43:R43">
    <cfRule type="cellIs" dxfId="406" priority="192" operator="lessThan">
      <formula>0</formula>
    </cfRule>
  </conditionalFormatting>
  <conditionalFormatting sqref="L42:N42 P42:R42">
    <cfRule type="cellIs" dxfId="405" priority="191" operator="lessThan">
      <formula>0</formula>
    </cfRule>
  </conditionalFormatting>
  <conditionalFormatting sqref="L44:N44 P44:R44">
    <cfRule type="cellIs" dxfId="404" priority="190" operator="lessThan">
      <formula>0</formula>
    </cfRule>
  </conditionalFormatting>
  <conditionalFormatting sqref="L45:N45 P45:R45">
    <cfRule type="cellIs" dxfId="403" priority="189" operator="lessThan">
      <formula>0</formula>
    </cfRule>
  </conditionalFormatting>
  <conditionalFormatting sqref="L13:N41">
    <cfRule type="cellIs" dxfId="402" priority="172" operator="lessThan">
      <formula>0</formula>
    </cfRule>
  </conditionalFormatting>
  <conditionalFormatting sqref="L13:N16">
    <cfRule type="cellIs" dxfId="401" priority="171" operator="lessThan">
      <formula>0</formula>
    </cfRule>
  </conditionalFormatting>
  <conditionalFormatting sqref="L17:N27">
    <cfRule type="cellIs" dxfId="400" priority="170" operator="lessThan">
      <formula>0</formula>
    </cfRule>
  </conditionalFormatting>
  <conditionalFormatting sqref="L17:N18">
    <cfRule type="cellIs" dxfId="399" priority="169" operator="lessThan">
      <formula>0</formula>
    </cfRule>
  </conditionalFormatting>
  <conditionalFormatting sqref="L26:N27 L18:N24">
    <cfRule type="cellIs" dxfId="398" priority="168" operator="lessThan">
      <formula>0</formula>
    </cfRule>
  </conditionalFormatting>
  <conditionalFormatting sqref="L25:N25">
    <cfRule type="cellIs" dxfId="397" priority="167" operator="lessThan">
      <formula>0</formula>
    </cfRule>
  </conditionalFormatting>
  <conditionalFormatting sqref="L17:N17">
    <cfRule type="cellIs" dxfId="396" priority="166" operator="lessThan">
      <formula>0</formula>
    </cfRule>
  </conditionalFormatting>
  <conditionalFormatting sqref="L28:N30">
    <cfRule type="cellIs" dxfId="395" priority="165" operator="lessThan">
      <formula>0</formula>
    </cfRule>
  </conditionalFormatting>
  <conditionalFormatting sqref="L31:N31">
    <cfRule type="cellIs" dxfId="394" priority="164" operator="lessThan">
      <formula>0</formula>
    </cfRule>
  </conditionalFormatting>
  <conditionalFormatting sqref="L32:N34">
    <cfRule type="cellIs" dxfId="393" priority="163" operator="lessThan">
      <formula>0</formula>
    </cfRule>
  </conditionalFormatting>
  <conditionalFormatting sqref="L35:N41">
    <cfRule type="cellIs" dxfId="392" priority="162" operator="lessThan">
      <formula>0</formula>
    </cfRule>
  </conditionalFormatting>
  <conditionalFormatting sqref="P13:R41">
    <cfRule type="cellIs" dxfId="391" priority="161" operator="lessThan">
      <formula>0</formula>
    </cfRule>
  </conditionalFormatting>
  <conditionalFormatting sqref="P13:R16">
    <cfRule type="cellIs" dxfId="390" priority="160" operator="lessThan">
      <formula>0</formula>
    </cfRule>
  </conditionalFormatting>
  <conditionalFormatting sqref="P17:R27">
    <cfRule type="cellIs" dxfId="389" priority="159" operator="lessThan">
      <formula>0</formula>
    </cfRule>
  </conditionalFormatting>
  <conditionalFormatting sqref="P17:R18">
    <cfRule type="cellIs" dxfId="388" priority="158" operator="lessThan">
      <formula>0</formula>
    </cfRule>
  </conditionalFormatting>
  <conditionalFormatting sqref="P26:R27 P18:R24">
    <cfRule type="cellIs" dxfId="387" priority="157" operator="lessThan">
      <formula>0</formula>
    </cfRule>
  </conditionalFormatting>
  <conditionalFormatting sqref="P25:R25">
    <cfRule type="cellIs" dxfId="386" priority="156" operator="lessThan">
      <formula>0</formula>
    </cfRule>
  </conditionalFormatting>
  <conditionalFormatting sqref="P17:R17">
    <cfRule type="cellIs" dxfId="385" priority="155" operator="lessThan">
      <formula>0</formula>
    </cfRule>
  </conditionalFormatting>
  <conditionalFormatting sqref="P28:R30">
    <cfRule type="cellIs" dxfId="384" priority="154" operator="lessThan">
      <formula>0</formula>
    </cfRule>
  </conditionalFormatting>
  <conditionalFormatting sqref="P31:R31">
    <cfRule type="cellIs" dxfId="383" priority="153" operator="lessThan">
      <formula>0</formula>
    </cfRule>
  </conditionalFormatting>
  <conditionalFormatting sqref="P32:R34">
    <cfRule type="cellIs" dxfId="382" priority="152" operator="lessThan">
      <formula>0</formula>
    </cfRule>
  </conditionalFormatting>
  <conditionalFormatting sqref="P35:R41">
    <cfRule type="cellIs" dxfId="381" priority="151" operator="lessThan">
      <formula>0</formula>
    </cfRule>
  </conditionalFormatting>
  <conditionalFormatting sqref="L46:N46 P46:R46">
    <cfRule type="cellIs" dxfId="380" priority="149" operator="lessThan">
      <formula>0</formula>
    </cfRule>
  </conditionalFormatting>
  <conditionalFormatting sqref="L47:N47 P47:R47">
    <cfRule type="cellIs" dxfId="379" priority="148" operator="lessThan">
      <formula>0</formula>
    </cfRule>
  </conditionalFormatting>
  <conditionalFormatting sqref="L48:N48 P48:R48">
    <cfRule type="cellIs" dxfId="378" priority="147" operator="lessThan">
      <formula>0</formula>
    </cfRule>
  </conditionalFormatting>
  <conditionalFormatting sqref="L49:N49 P49:R49">
    <cfRule type="cellIs" dxfId="377" priority="146" operator="lessThan">
      <formula>0</formula>
    </cfRule>
  </conditionalFormatting>
  <conditionalFormatting sqref="L50:N50 P50:R50">
    <cfRule type="cellIs" dxfId="376" priority="145" operator="lessThan">
      <formula>0</formula>
    </cfRule>
  </conditionalFormatting>
  <conditionalFormatting sqref="L51:N51 P51:R51">
    <cfRule type="cellIs" dxfId="375" priority="144" operator="lessThan">
      <formula>0</formula>
    </cfRule>
  </conditionalFormatting>
  <conditionalFormatting sqref="L52:N52 P52:R52">
    <cfRule type="cellIs" dxfId="374" priority="143" operator="lessThan">
      <formula>0</formula>
    </cfRule>
  </conditionalFormatting>
  <conditionalFormatting sqref="L53:N53 P53:R53 P55:R59 L55:N59">
    <cfRule type="cellIs" dxfId="373" priority="142" operator="lessThan">
      <formula>0</formula>
    </cfRule>
  </conditionalFormatting>
  <conditionalFormatting sqref="L56:N63 P56:R63">
    <cfRule type="cellIs" dxfId="372" priority="133" operator="lessThan">
      <formula>0</formula>
    </cfRule>
  </conditionalFormatting>
  <conditionalFormatting sqref="L55:N59 P55:R59">
    <cfRule type="cellIs" dxfId="371" priority="128" operator="lessThan">
      <formula>0</formula>
    </cfRule>
  </conditionalFormatting>
  <conditionalFormatting sqref="L39:N39 P39:R39">
    <cfRule type="cellIs" dxfId="370" priority="127" operator="lessThan">
      <formula>0</formula>
    </cfRule>
  </conditionalFormatting>
  <conditionalFormatting sqref="L40:N40 P40:R40">
    <cfRule type="cellIs" dxfId="369" priority="126" operator="lessThan">
      <formula>0</formula>
    </cfRule>
  </conditionalFormatting>
  <conditionalFormatting sqref="L41:N41 P41:R41">
    <cfRule type="cellIs" dxfId="368" priority="125" operator="lessThan">
      <formula>0</formula>
    </cfRule>
  </conditionalFormatting>
  <conditionalFormatting sqref="L68:N68 P68:R68">
    <cfRule type="cellIs" dxfId="367" priority="124" operator="lessThan">
      <formula>0</formula>
    </cfRule>
  </conditionalFormatting>
  <conditionalFormatting sqref="L69:N69 P69:R69">
    <cfRule type="cellIs" dxfId="366" priority="123" operator="lessThan">
      <formula>0</formula>
    </cfRule>
  </conditionalFormatting>
  <conditionalFormatting sqref="L70:N70 P70:R70">
    <cfRule type="cellIs" dxfId="365" priority="122" operator="lessThan">
      <formula>0</formula>
    </cfRule>
  </conditionalFormatting>
  <conditionalFormatting sqref="L71:N71 P71:R71">
    <cfRule type="cellIs" dxfId="364" priority="121" operator="lessThan">
      <formula>0</formula>
    </cfRule>
  </conditionalFormatting>
  <conditionalFormatting sqref="L72:N72 P72:R72">
    <cfRule type="cellIs" dxfId="363" priority="120" operator="lessThan">
      <formula>0</formula>
    </cfRule>
  </conditionalFormatting>
  <conditionalFormatting sqref="L108:N108 P108:R108">
    <cfRule type="cellIs" dxfId="362" priority="84" operator="lessThan">
      <formula>0</formula>
    </cfRule>
  </conditionalFormatting>
  <conditionalFormatting sqref="L109:N109 P109:R109">
    <cfRule type="cellIs" dxfId="361" priority="83" operator="lessThan">
      <formula>0</formula>
    </cfRule>
  </conditionalFormatting>
  <conditionalFormatting sqref="L110:N110 P110:R110">
    <cfRule type="cellIs" dxfId="360" priority="82" operator="lessThan">
      <formula>0</formula>
    </cfRule>
  </conditionalFormatting>
  <conditionalFormatting sqref="L111:N111 P111:R111">
    <cfRule type="cellIs" dxfId="359" priority="81" operator="lessThan">
      <formula>0</formula>
    </cfRule>
  </conditionalFormatting>
  <conditionalFormatting sqref="L112:N112 P112:R112">
    <cfRule type="cellIs" dxfId="358" priority="80" operator="lessThan">
      <formula>0</formula>
    </cfRule>
  </conditionalFormatting>
  <conditionalFormatting sqref="L113:N113 P113:R113">
    <cfRule type="cellIs" dxfId="357" priority="79" operator="lessThan">
      <formula>0</formula>
    </cfRule>
  </conditionalFormatting>
  <conditionalFormatting sqref="L114:N114 P114:R114">
    <cfRule type="cellIs" dxfId="356" priority="78" operator="lessThan">
      <formula>0</formula>
    </cfRule>
  </conditionalFormatting>
  <conditionalFormatting sqref="L115:N115 P115:R115">
    <cfRule type="cellIs" dxfId="355" priority="77" operator="lessThan">
      <formula>0</formula>
    </cfRule>
  </conditionalFormatting>
  <conditionalFormatting sqref="L116:N116 P116:R116">
    <cfRule type="cellIs" dxfId="354" priority="76" operator="lessThan">
      <formula>0</formula>
    </cfRule>
  </conditionalFormatting>
  <conditionalFormatting sqref="L117:N117 P117:R117">
    <cfRule type="cellIs" dxfId="353" priority="75" operator="lessThan">
      <formula>0</formula>
    </cfRule>
  </conditionalFormatting>
  <conditionalFormatting sqref="L118:N118 P118:R118">
    <cfRule type="cellIs" dxfId="352" priority="74" operator="lessThan">
      <formula>0</formula>
    </cfRule>
  </conditionalFormatting>
  <conditionalFormatting sqref="L119:N119 P119:R119">
    <cfRule type="cellIs" dxfId="351" priority="73" operator="lessThan">
      <formula>0</formula>
    </cfRule>
  </conditionalFormatting>
  <conditionalFormatting sqref="L120:N120 P120:R120">
    <cfRule type="cellIs" dxfId="350" priority="72" operator="lessThan">
      <formula>0</formula>
    </cfRule>
  </conditionalFormatting>
  <conditionalFormatting sqref="L121:N121 P121:R121">
    <cfRule type="cellIs" dxfId="349" priority="71" operator="lessThan">
      <formula>0</formula>
    </cfRule>
  </conditionalFormatting>
  <conditionalFormatting sqref="L122:N122 P122:R122">
    <cfRule type="cellIs" dxfId="348" priority="70" operator="lessThan">
      <formula>0</formula>
    </cfRule>
  </conditionalFormatting>
  <conditionalFormatting sqref="L123:N123 P123:R123">
    <cfRule type="cellIs" dxfId="347" priority="69" operator="lessThan">
      <formula>0</formula>
    </cfRule>
  </conditionalFormatting>
  <conditionalFormatting sqref="L124:N124 P124:R124">
    <cfRule type="cellIs" dxfId="346" priority="68" operator="lessThan">
      <formula>0</formula>
    </cfRule>
  </conditionalFormatting>
  <conditionalFormatting sqref="L125:N125 P125:R125">
    <cfRule type="cellIs" dxfId="345" priority="67" operator="lessThan">
      <formula>0</formula>
    </cfRule>
  </conditionalFormatting>
  <conditionalFormatting sqref="L126:N126 P126:R126">
    <cfRule type="cellIs" dxfId="344" priority="66" operator="lessThan">
      <formula>0</formula>
    </cfRule>
  </conditionalFormatting>
  <conditionalFormatting sqref="L127:N127 P127:R127">
    <cfRule type="cellIs" dxfId="343" priority="65" operator="lessThan">
      <formula>0</formula>
    </cfRule>
  </conditionalFormatting>
  <conditionalFormatting sqref="L128:N128 P128:R128">
    <cfRule type="cellIs" dxfId="342" priority="64" operator="lessThan">
      <formula>0</formula>
    </cfRule>
  </conditionalFormatting>
  <conditionalFormatting sqref="L129:N129 P129:R129">
    <cfRule type="cellIs" dxfId="341" priority="63" operator="lessThan">
      <formula>0</formula>
    </cfRule>
  </conditionalFormatting>
  <conditionalFormatting sqref="L130:N130 P130:R130">
    <cfRule type="cellIs" dxfId="340" priority="62" operator="lessThan">
      <formula>0</formula>
    </cfRule>
  </conditionalFormatting>
  <conditionalFormatting sqref="L131:N131 P131:R131">
    <cfRule type="cellIs" dxfId="339" priority="61" operator="lessThan">
      <formula>0</formula>
    </cfRule>
  </conditionalFormatting>
  <conditionalFormatting sqref="L132:N132 P132:R132">
    <cfRule type="cellIs" dxfId="338" priority="60" operator="lessThan">
      <formula>0</formula>
    </cfRule>
  </conditionalFormatting>
  <conditionalFormatting sqref="L133:N133 P133:R133">
    <cfRule type="cellIs" dxfId="337" priority="59" operator="lessThan">
      <formula>0</formula>
    </cfRule>
  </conditionalFormatting>
  <conditionalFormatting sqref="L134:N134 P134:R134">
    <cfRule type="cellIs" dxfId="336" priority="58" operator="lessThan">
      <formula>0</formula>
    </cfRule>
  </conditionalFormatting>
  <conditionalFormatting sqref="L135:N135 P135:R135">
    <cfRule type="cellIs" dxfId="335" priority="57" operator="lessThan">
      <formula>0</formula>
    </cfRule>
  </conditionalFormatting>
  <conditionalFormatting sqref="L136:N136 P136:R136">
    <cfRule type="cellIs" dxfId="334" priority="56" operator="lessThan">
      <formula>0</formula>
    </cfRule>
  </conditionalFormatting>
  <conditionalFormatting sqref="L137:N137 P137:R137">
    <cfRule type="cellIs" dxfId="333" priority="55" operator="lessThan">
      <formula>0</formula>
    </cfRule>
  </conditionalFormatting>
  <conditionalFormatting sqref="L138:N138 P138:R138">
    <cfRule type="cellIs" dxfId="332" priority="54" operator="lessThan">
      <formula>0</formula>
    </cfRule>
  </conditionalFormatting>
  <conditionalFormatting sqref="L139:N139 P139:R139">
    <cfRule type="cellIs" dxfId="331" priority="53" operator="lessThan">
      <formula>0</formula>
    </cfRule>
  </conditionalFormatting>
  <conditionalFormatting sqref="L140:N140 P140:R140">
    <cfRule type="cellIs" dxfId="330" priority="52" operator="lessThan">
      <formula>0</formula>
    </cfRule>
  </conditionalFormatting>
  <conditionalFormatting sqref="L141:N141 P141:R141">
    <cfRule type="cellIs" dxfId="329" priority="51" operator="lessThan">
      <formula>0</formula>
    </cfRule>
  </conditionalFormatting>
  <conditionalFormatting sqref="L142:N142 P142:R142">
    <cfRule type="cellIs" dxfId="328" priority="50" operator="lessThan">
      <formula>0</formula>
    </cfRule>
  </conditionalFormatting>
  <conditionalFormatting sqref="L143:N143 P143:R143">
    <cfRule type="cellIs" dxfId="327" priority="49" operator="lessThan">
      <formula>0</formula>
    </cfRule>
  </conditionalFormatting>
  <conditionalFormatting sqref="L144:N144 P144:R144">
    <cfRule type="cellIs" dxfId="326" priority="48" operator="lessThan">
      <formula>0</formula>
    </cfRule>
  </conditionalFormatting>
  <conditionalFormatting sqref="L145:N145 P145:R145">
    <cfRule type="cellIs" dxfId="325" priority="47" operator="lessThan">
      <formula>0</formula>
    </cfRule>
  </conditionalFormatting>
  <conditionalFormatting sqref="L146:N146 P146:R146">
    <cfRule type="cellIs" dxfId="324" priority="46" operator="lessThan">
      <formula>0</formula>
    </cfRule>
  </conditionalFormatting>
  <conditionalFormatting sqref="L147:N147 P147:R147">
    <cfRule type="cellIs" dxfId="323" priority="45" operator="lessThan">
      <formula>0</formula>
    </cfRule>
  </conditionalFormatting>
  <conditionalFormatting sqref="L148:N148 P148:R148">
    <cfRule type="cellIs" dxfId="322" priority="44" operator="lessThan">
      <formula>0</formula>
    </cfRule>
  </conditionalFormatting>
  <conditionalFormatting sqref="L149:N149 P149:R149">
    <cfRule type="cellIs" dxfId="321" priority="43" operator="lessThan">
      <formula>0</formula>
    </cfRule>
  </conditionalFormatting>
  <conditionalFormatting sqref="L150:N150 P150:R150">
    <cfRule type="cellIs" dxfId="320" priority="42" operator="lessThan">
      <formula>0</formula>
    </cfRule>
  </conditionalFormatting>
  <conditionalFormatting sqref="L151:N151 P151:R151">
    <cfRule type="cellIs" dxfId="319" priority="41" operator="lessThan">
      <formula>0</formula>
    </cfRule>
  </conditionalFormatting>
  <conditionalFormatting sqref="L152:N152 P152:R152">
    <cfRule type="cellIs" dxfId="318" priority="40" operator="lessThan">
      <formula>0</formula>
    </cfRule>
  </conditionalFormatting>
  <conditionalFormatting sqref="L153:N153 P153:R153">
    <cfRule type="cellIs" dxfId="317" priority="39" operator="lessThan">
      <formula>0</formula>
    </cfRule>
  </conditionalFormatting>
  <conditionalFormatting sqref="L154:N154 P154:R154">
    <cfRule type="cellIs" dxfId="316" priority="38" operator="lessThan">
      <formula>0</formula>
    </cfRule>
  </conditionalFormatting>
  <conditionalFormatting sqref="L155:N155 P155:R155">
    <cfRule type="cellIs" dxfId="315" priority="37" operator="lessThan">
      <formula>0</formula>
    </cfRule>
  </conditionalFormatting>
  <conditionalFormatting sqref="L156:N156 P156:R156">
    <cfRule type="cellIs" dxfId="314" priority="36" operator="lessThan">
      <formula>0</formula>
    </cfRule>
  </conditionalFormatting>
  <conditionalFormatting sqref="L157:N157 P157:R157">
    <cfRule type="cellIs" dxfId="313" priority="35" operator="lessThan">
      <formula>0</formula>
    </cfRule>
  </conditionalFormatting>
  <conditionalFormatting sqref="L158:N158 P158:R158">
    <cfRule type="cellIs" dxfId="312" priority="34" operator="lessThan">
      <formula>0</formula>
    </cfRule>
  </conditionalFormatting>
  <conditionalFormatting sqref="L159:N159 P159:R159">
    <cfRule type="cellIs" dxfId="311" priority="33" operator="lessThan">
      <formula>0</formula>
    </cfRule>
  </conditionalFormatting>
  <conditionalFormatting sqref="L160:N160 P160:R160">
    <cfRule type="cellIs" dxfId="310" priority="32" operator="lessThan">
      <formula>0</formula>
    </cfRule>
  </conditionalFormatting>
  <conditionalFormatting sqref="L161:N161 P161:R161">
    <cfRule type="cellIs" dxfId="309" priority="31" operator="lessThan">
      <formula>0</formula>
    </cfRule>
  </conditionalFormatting>
  <conditionalFormatting sqref="L162:N162 P162:R162">
    <cfRule type="cellIs" dxfId="308" priority="30" operator="lessThan">
      <formula>0</formula>
    </cfRule>
  </conditionalFormatting>
  <conditionalFormatting sqref="L163:N163 P163:R163">
    <cfRule type="cellIs" dxfId="307" priority="29" operator="lessThan">
      <formula>0</formula>
    </cfRule>
  </conditionalFormatting>
  <conditionalFormatting sqref="L164:N164 P164:R164">
    <cfRule type="cellIs" dxfId="306" priority="28" operator="lessThan">
      <formula>0</formula>
    </cfRule>
  </conditionalFormatting>
  <conditionalFormatting sqref="L165:N165 P165:R165">
    <cfRule type="cellIs" dxfId="305" priority="27" operator="lessThan">
      <formula>0</formula>
    </cfRule>
  </conditionalFormatting>
  <conditionalFormatting sqref="L166:N166 P166:R166">
    <cfRule type="cellIs" dxfId="304" priority="26" operator="lessThan">
      <formula>0</formula>
    </cfRule>
  </conditionalFormatting>
  <conditionalFormatting sqref="L167:N167 P167:R167">
    <cfRule type="cellIs" dxfId="303" priority="25" operator="lessThan">
      <formula>0</formula>
    </cfRule>
  </conditionalFormatting>
  <conditionalFormatting sqref="L168:N168 P168:R168">
    <cfRule type="cellIs" dxfId="302" priority="24" operator="lessThan">
      <formula>0</formula>
    </cfRule>
  </conditionalFormatting>
  <conditionalFormatting sqref="L169:N169 P169:R169">
    <cfRule type="cellIs" dxfId="301" priority="23" operator="lessThan">
      <formula>0</formula>
    </cfRule>
  </conditionalFormatting>
  <conditionalFormatting sqref="L170:N170 P170:R170">
    <cfRule type="cellIs" dxfId="300" priority="22" operator="lessThan">
      <formula>0</formula>
    </cfRule>
  </conditionalFormatting>
  <conditionalFormatting sqref="L171:N171 P171:R171">
    <cfRule type="cellIs" dxfId="299" priority="21" operator="lessThan">
      <formula>0</formula>
    </cfRule>
  </conditionalFormatting>
  <conditionalFormatting sqref="L172:N172 P172:R172">
    <cfRule type="cellIs" dxfId="298" priority="20" operator="lessThan">
      <formula>0</formula>
    </cfRule>
  </conditionalFormatting>
  <conditionalFormatting sqref="L173:N173 P173:R173">
    <cfRule type="cellIs" dxfId="297" priority="19" operator="lessThan">
      <formula>0</formula>
    </cfRule>
  </conditionalFormatting>
  <conditionalFormatting sqref="L174:N174 P174:R174">
    <cfRule type="cellIs" dxfId="296" priority="18" operator="lessThan">
      <formula>0</formula>
    </cfRule>
  </conditionalFormatting>
  <conditionalFormatting sqref="L175:N175 P175:R175">
    <cfRule type="cellIs" dxfId="295" priority="17" operator="lessThan">
      <formula>0</formula>
    </cfRule>
  </conditionalFormatting>
  <conditionalFormatting sqref="L176:N176 P176:R176">
    <cfRule type="cellIs" dxfId="294" priority="16" operator="lessThan">
      <formula>0</formula>
    </cfRule>
  </conditionalFormatting>
  <conditionalFormatting sqref="L64:N67 P64:R67">
    <cfRule type="cellIs" dxfId="293" priority="15" operator="lessThan">
      <formula>0</formula>
    </cfRule>
  </conditionalFormatting>
  <conditionalFormatting sqref="L56:N59 P56:R59">
    <cfRule type="cellIs" dxfId="292" priority="14" operator="lessThan">
      <formula>0</formula>
    </cfRule>
  </conditionalFormatting>
  <conditionalFormatting sqref="L54:N54">
    <cfRule type="cellIs" dxfId="291" priority="13" operator="lessThan">
      <formula>0</formula>
    </cfRule>
  </conditionalFormatting>
  <conditionalFormatting sqref="P54:R54">
    <cfRule type="cellIs" dxfId="290" priority="12" operator="lessThan">
      <formula>0</formula>
    </cfRule>
  </conditionalFormatting>
  <conditionalFormatting sqref="L54:N54">
    <cfRule type="cellIs" dxfId="289" priority="11" operator="lessThan">
      <formula>0</formula>
    </cfRule>
  </conditionalFormatting>
  <conditionalFormatting sqref="P54:R54">
    <cfRule type="cellIs" dxfId="288" priority="10" operator="lessThan">
      <formula>0</formula>
    </cfRule>
  </conditionalFormatting>
  <conditionalFormatting sqref="L73:N86 L88:N92">
    <cfRule type="cellIs" dxfId="287" priority="9" operator="lessThan">
      <formula>0</formula>
    </cfRule>
  </conditionalFormatting>
  <conditionalFormatting sqref="L87:N87">
    <cfRule type="cellIs" dxfId="286" priority="8" operator="lessThan">
      <formula>0</formula>
    </cfRule>
  </conditionalFormatting>
  <conditionalFormatting sqref="P73:R86 P88:R92">
    <cfRule type="cellIs" dxfId="285" priority="7" operator="lessThan">
      <formula>0</formula>
    </cfRule>
  </conditionalFormatting>
  <conditionalFormatting sqref="P87:R87">
    <cfRule type="cellIs" dxfId="284" priority="6" operator="lessThan">
      <formula>0</formula>
    </cfRule>
  </conditionalFormatting>
  <conditionalFormatting sqref="L93:N99">
    <cfRule type="cellIs" dxfId="283" priority="5" operator="lessThan">
      <formula>0</formula>
    </cfRule>
  </conditionalFormatting>
  <conditionalFormatting sqref="P93:R99">
    <cfRule type="cellIs" dxfId="282" priority="4" operator="lessThan">
      <formula>0</formula>
    </cfRule>
  </conditionalFormatting>
  <conditionalFormatting sqref="L100:N106">
    <cfRule type="cellIs" dxfId="281" priority="3" operator="lessThan">
      <formula>0</formula>
    </cfRule>
  </conditionalFormatting>
  <conditionalFormatting sqref="P100:R106">
    <cfRule type="cellIs" dxfId="280" priority="2" operator="lessThan">
      <formula>0</formula>
    </cfRule>
  </conditionalFormatting>
  <conditionalFormatting sqref="L107:N107 P107:R107">
    <cfRule type="cellIs" dxfId="279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DT403"/>
  <sheetViews>
    <sheetView tabSelected="1" zoomScale="55" zoomScaleNormal="55" workbookViewId="0">
      <pane ySplit="4" topLeftCell="A158" activePane="bottomLeft" state="frozen"/>
      <selection pane="bottomLeft" activeCell="I167" sqref="I167"/>
    </sheetView>
  </sheetViews>
  <sheetFormatPr baseColWidth="10" defaultColWidth="11.42578125" defaultRowHeight="12.75" x14ac:dyDescent="0.2"/>
  <cols>
    <col min="1" max="1" width="1.7109375" style="1" customWidth="1"/>
    <col min="2" max="2" width="8.28515625" style="87" bestFit="1" customWidth="1"/>
    <col min="3" max="3" width="11.5703125" style="1" bestFit="1" customWidth="1"/>
    <col min="4" max="5" width="6.7109375" style="1" customWidth="1"/>
    <col min="6" max="6" width="27.28515625" style="1" customWidth="1"/>
    <col min="7" max="7" width="20.7109375" style="1" customWidth="1"/>
    <col min="8" max="8" width="9" style="1" bestFit="1" customWidth="1"/>
    <col min="9" max="9" width="36.140625" style="3" customWidth="1"/>
    <col min="10" max="10" width="9.5703125" style="2" bestFit="1" customWidth="1"/>
    <col min="11" max="11" width="11.28515625" style="1" bestFit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4" width="11" style="110" customWidth="1"/>
    <col min="25" max="25" width="57.42578125" style="3" bestFit="1" customWidth="1"/>
    <col min="26" max="26" width="20.5703125" style="3" customWidth="1"/>
    <col min="27" max="27" width="6.5703125" style="33" customWidth="1"/>
    <col min="28" max="36" width="13.42578125" style="33" bestFit="1" customWidth="1"/>
    <col min="37" max="37" width="9.140625" style="33" bestFit="1" customWidth="1"/>
    <col min="38" max="38" width="10.85546875" style="33" customWidth="1"/>
    <col min="39" max="39" width="9.140625" style="33" bestFit="1" customWidth="1"/>
    <col min="40" max="40" width="8.5703125" style="33" bestFit="1" customWidth="1"/>
    <col min="41" max="41" width="23.85546875" style="33" customWidth="1"/>
    <col min="42" max="42" width="11.42578125" style="33" customWidth="1"/>
    <col min="43" max="124" width="11.42578125" style="33"/>
    <col min="125" max="16384" width="11.42578125" style="1"/>
  </cols>
  <sheetData>
    <row r="1" spans="1:124" ht="5.0999999999999996" customHeight="1" thickBot="1" x14ac:dyDescent="0.25"/>
    <row r="2" spans="1:124" s="8" customFormat="1" ht="30" customHeight="1" x14ac:dyDescent="0.2">
      <c r="B2" s="88"/>
      <c r="C2" s="38"/>
      <c r="D2" s="398" t="s">
        <v>195</v>
      </c>
      <c r="E2" s="399"/>
      <c r="F2" s="399"/>
      <c r="G2" s="399"/>
      <c r="H2" s="399"/>
      <c r="I2" s="399"/>
      <c r="J2" s="399"/>
      <c r="K2" s="399"/>
      <c r="L2" s="39"/>
      <c r="M2" s="40"/>
      <c r="N2" s="407" t="s">
        <v>126</v>
      </c>
      <c r="O2" s="407"/>
      <c r="P2" s="407"/>
      <c r="Q2" s="407"/>
      <c r="R2" s="407"/>
      <c r="S2" s="407"/>
      <c r="T2" s="40"/>
      <c r="U2" s="40"/>
      <c r="V2" s="399" t="s">
        <v>14</v>
      </c>
      <c r="W2" s="400"/>
      <c r="X2" s="111"/>
      <c r="Y2" s="114"/>
      <c r="Z2" s="11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</row>
    <row r="3" spans="1:124" s="8" customFormat="1" ht="30" customHeight="1" thickBot="1" x14ac:dyDescent="0.25">
      <c r="B3" s="88"/>
      <c r="C3" s="38"/>
      <c r="D3" s="409" t="s">
        <v>200</v>
      </c>
      <c r="E3" s="410"/>
      <c r="F3" s="410"/>
      <c r="G3" s="410"/>
      <c r="H3" s="410"/>
      <c r="I3" s="410"/>
      <c r="J3" s="410"/>
      <c r="K3" s="410"/>
      <c r="L3" s="41"/>
      <c r="M3" s="41"/>
      <c r="N3" s="408"/>
      <c r="O3" s="408"/>
      <c r="P3" s="408"/>
      <c r="Q3" s="408"/>
      <c r="R3" s="408"/>
      <c r="S3" s="408"/>
      <c r="T3" s="41"/>
      <c r="U3" s="41"/>
      <c r="V3" s="411">
        <v>43822</v>
      </c>
      <c r="W3" s="412"/>
      <c r="X3" s="111"/>
      <c r="Y3" s="114"/>
      <c r="Z3" s="11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</row>
    <row r="4" spans="1:124" s="7" customFormat="1" ht="9.9499999999999993" customHeight="1" thickBot="1" x14ac:dyDescent="0.25">
      <c r="A4" s="6"/>
      <c r="B4" s="89"/>
      <c r="C4" s="12"/>
      <c r="D4" s="13"/>
      <c r="E4" s="13"/>
      <c r="F4" s="14"/>
      <c r="G4" s="15"/>
      <c r="H4" s="16"/>
      <c r="I4" s="17"/>
      <c r="J4" s="18"/>
      <c r="K4" s="19"/>
      <c r="L4" s="20"/>
      <c r="M4" s="20"/>
      <c r="N4" s="20"/>
      <c r="O4" s="21"/>
      <c r="P4" s="20"/>
      <c r="Q4" s="20"/>
      <c r="R4" s="20"/>
      <c r="S4" s="21"/>
      <c r="T4" s="21"/>
      <c r="U4" s="22"/>
      <c r="V4" s="14"/>
      <c r="W4" s="14"/>
      <c r="X4" s="112"/>
      <c r="Y4" s="115"/>
      <c r="Z4" s="11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s="11" customFormat="1" ht="21" customHeight="1" thickBot="1" x14ac:dyDescent="0.25">
      <c r="A5" s="10"/>
      <c r="B5" s="90" t="s">
        <v>8</v>
      </c>
      <c r="C5" s="86" t="s">
        <v>9</v>
      </c>
      <c r="D5" s="86" t="s">
        <v>6</v>
      </c>
      <c r="E5" s="86" t="s">
        <v>39</v>
      </c>
      <c r="F5" s="397" t="s">
        <v>0</v>
      </c>
      <c r="G5" s="397"/>
      <c r="H5" s="86" t="s">
        <v>11</v>
      </c>
      <c r="I5" s="102" t="s">
        <v>10</v>
      </c>
      <c r="J5" s="43" t="s">
        <v>5</v>
      </c>
      <c r="K5" s="44" t="s">
        <v>1</v>
      </c>
      <c r="L5" s="45">
        <v>1</v>
      </c>
      <c r="M5" s="46">
        <v>2</v>
      </c>
      <c r="N5" s="46">
        <v>3</v>
      </c>
      <c r="O5" s="47" t="s">
        <v>12</v>
      </c>
      <c r="P5" s="45">
        <v>1</v>
      </c>
      <c r="Q5" s="46">
        <v>2</v>
      </c>
      <c r="R5" s="46">
        <v>3</v>
      </c>
      <c r="S5" s="47" t="s">
        <v>13</v>
      </c>
      <c r="T5" s="50" t="s">
        <v>2</v>
      </c>
      <c r="U5" s="51" t="s">
        <v>3</v>
      </c>
      <c r="V5" s="51" t="s">
        <v>7</v>
      </c>
      <c r="W5" s="52" t="s">
        <v>4</v>
      </c>
      <c r="X5" s="117" t="s">
        <v>14</v>
      </c>
      <c r="Y5" s="101" t="s">
        <v>197</v>
      </c>
      <c r="Z5" s="100" t="s">
        <v>198</v>
      </c>
      <c r="AA5" s="108"/>
      <c r="AB5" s="106" t="s">
        <v>43</v>
      </c>
      <c r="AC5" s="106" t="s">
        <v>42</v>
      </c>
      <c r="AD5" s="106" t="s">
        <v>32</v>
      </c>
      <c r="AE5" s="106" t="s">
        <v>33</v>
      </c>
      <c r="AF5" s="106" t="s">
        <v>34</v>
      </c>
      <c r="AG5" s="106" t="s">
        <v>35</v>
      </c>
      <c r="AH5" s="106" t="s">
        <v>36</v>
      </c>
      <c r="AI5" s="106" t="s">
        <v>37</v>
      </c>
      <c r="AJ5" s="106" t="s">
        <v>38</v>
      </c>
      <c r="AK5" s="107"/>
      <c r="AL5" s="108"/>
      <c r="AM5" s="108"/>
      <c r="AN5" s="108"/>
      <c r="AO5" s="108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</row>
    <row r="6" spans="1:124" s="7" customFormat="1" ht="11.45" customHeight="1" thickBot="1" x14ac:dyDescent="0.25">
      <c r="A6" s="6"/>
      <c r="B6" s="91"/>
      <c r="C6" s="56"/>
      <c r="D6" s="57"/>
      <c r="E6" s="57"/>
      <c r="F6" s="58"/>
      <c r="G6" s="59"/>
      <c r="H6" s="60"/>
      <c r="I6" s="61"/>
      <c r="J6" s="62"/>
      <c r="K6" s="63"/>
      <c r="L6" s="64"/>
      <c r="M6" s="64"/>
      <c r="N6" s="64"/>
      <c r="O6" s="65"/>
      <c r="P6" s="64"/>
      <c r="Q6" s="64"/>
      <c r="R6" s="64"/>
      <c r="S6" s="65"/>
      <c r="T6" s="65"/>
      <c r="U6" s="66"/>
      <c r="V6" s="66"/>
      <c r="W6" s="66"/>
      <c r="X6" s="118"/>
      <c r="Y6" s="119"/>
      <c r="Z6" s="119"/>
      <c r="AA6" s="109"/>
      <c r="AB6" s="106" t="s">
        <v>30</v>
      </c>
      <c r="AC6" s="106" t="s">
        <v>31</v>
      </c>
      <c r="AD6" s="106" t="s">
        <v>32</v>
      </c>
      <c r="AE6" s="106" t="s">
        <v>33</v>
      </c>
      <c r="AF6" s="106" t="s">
        <v>34</v>
      </c>
      <c r="AG6" s="106" t="s">
        <v>35</v>
      </c>
      <c r="AH6" s="106" t="s">
        <v>36</v>
      </c>
      <c r="AI6" s="106" t="s">
        <v>37</v>
      </c>
      <c r="AJ6" s="106" t="s">
        <v>38</v>
      </c>
      <c r="AK6" s="106"/>
      <c r="AL6" s="109"/>
      <c r="AM6" s="109"/>
      <c r="AN6" s="109"/>
      <c r="AO6" s="109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</row>
    <row r="7" spans="1:124" s="133" customFormat="1" ht="30" customHeight="1" x14ac:dyDescent="0.2">
      <c r="B7" s="95" t="s">
        <v>202</v>
      </c>
      <c r="C7" s="153">
        <v>288374</v>
      </c>
      <c r="D7" s="141"/>
      <c r="E7" s="142" t="s">
        <v>40</v>
      </c>
      <c r="F7" s="143" t="s">
        <v>318</v>
      </c>
      <c r="G7" s="144" t="s">
        <v>171</v>
      </c>
      <c r="H7" s="145">
        <v>1995</v>
      </c>
      <c r="I7" s="203" t="s">
        <v>319</v>
      </c>
      <c r="J7" s="146" t="s">
        <v>44</v>
      </c>
      <c r="K7" s="147">
        <v>87.95</v>
      </c>
      <c r="L7" s="149">
        <v>153</v>
      </c>
      <c r="M7" s="150">
        <v>-157</v>
      </c>
      <c r="N7" s="150">
        <v>-157</v>
      </c>
      <c r="O7" s="135">
        <f t="shared" ref="O7:O38" si="0">IF(E7="","",IF(MAXA(L7:N7)&lt;=0,0,MAXA(L7:N7)))</f>
        <v>153</v>
      </c>
      <c r="P7" s="149">
        <v>-199</v>
      </c>
      <c r="Q7" s="150">
        <v>-199</v>
      </c>
      <c r="R7" s="150">
        <v>200</v>
      </c>
      <c r="S7" s="135">
        <f t="shared" ref="S7:S38" si="1">IF(E7="","",IF(MAXA(P7:R7)&lt;=0,0,MAXA(P7:R7)))</f>
        <v>200</v>
      </c>
      <c r="T7" s="136">
        <f t="shared" ref="T7:T38" si="2">IF(E7="","",IF(OR(O7=0,S7=0),0,O7+S7))</f>
        <v>353</v>
      </c>
      <c r="U7" s="137" t="str">
        <f t="shared" ref="U7:U38" si="3">+CONCATENATE(AM7," ",AN7)</f>
        <v>INTA + 23</v>
      </c>
      <c r="V7" s="138" t="str">
        <f>IF(E7=0," ",IF(E7="H",IF(H7&lt;2000,VLOOKUP(K7,[1]Minimas!$A$15:$F$29,6),IF(AND(H7&gt;1999,H7&lt;2003),VLOOKUP(K7,[1]Minimas!$A$15:$F$29,5),IF(AND(H7&gt;2002,H7&lt;2005),VLOOKUP(K7,[1]Minimas!$A$15:$F$29,4),IF(AND(H7&gt;2004,H7&lt;2007),VLOOKUP(K7,[1]Minimas!$A$15:$F$29,3),VLOOKUP(K7,[1]Minimas!$A$15:$F$29,2))))),IF(H7&lt;2000,VLOOKUP(K7,[1]Minimas!$G$15:$L$29,6),IF(AND(H7&gt;1999,H7&lt;2003),VLOOKUP(K7,[1]Minimas!$G$15:$FL$29,5),IF(AND(H7&gt;2002,H7&lt;2005),VLOOKUP(K7,[1]Minimas!$G$15:$L$29,4),IF(AND(H7&gt;2004,H7&lt;2007),VLOOKUP(K7,[1]Minimas!$G$15:$L$29,3),VLOOKUP(K7,[1]Minimas!$G$15:$L$29,2)))))))</f>
        <v>SE M89</v>
      </c>
      <c r="W7" s="139">
        <f t="shared" ref="W7:W38" si="4">IF(E7=" "," ",IF(E7="H",10^(0.75194503*LOG(K7/175.508)^2)*T7,IF(E7="F",10^(0.783497476* LOG(K7/153.655)^2)*T7,"")))</f>
        <v>412.55068753312895</v>
      </c>
      <c r="X7" s="97">
        <v>43733</v>
      </c>
      <c r="Y7" s="99" t="s">
        <v>320</v>
      </c>
      <c r="Z7" s="216" t="s">
        <v>321</v>
      </c>
      <c r="AA7" s="132"/>
      <c r="AB7" s="103">
        <f>T7-HLOOKUP(V7,[1]Minimas!$C$3:$CD$12,2,FALSE)</f>
        <v>203</v>
      </c>
      <c r="AC7" s="103">
        <f>T7-HLOOKUP(V7,[1]Minimas!$C$3:$CD$12,3,FALSE)</f>
        <v>178</v>
      </c>
      <c r="AD7" s="103">
        <f>T7-HLOOKUP(V7,[1]Minimas!$C$3:$CD$12,4,FALSE)</f>
        <v>153</v>
      </c>
      <c r="AE7" s="103">
        <f>T7-HLOOKUP(V7,[1]Minimas!$C$3:$CD$12,5,FALSE)</f>
        <v>123</v>
      </c>
      <c r="AF7" s="103">
        <f>T7-HLOOKUP(V7,[1]Minimas!$C$3:$CD$12,6,FALSE)</f>
        <v>93</v>
      </c>
      <c r="AG7" s="103">
        <f>T7-HLOOKUP(V7,[1]Minimas!$C$3:$CD$12,7,FALSE)</f>
        <v>66</v>
      </c>
      <c r="AH7" s="103">
        <f>T7-HLOOKUP(V7,[1]Minimas!$C$3:$CD$12,8,FALSE)</f>
        <v>43</v>
      </c>
      <c r="AI7" s="103">
        <f>T7-HLOOKUP(V7,[1]Minimas!$C$3:$CD$12,9,FALSE)</f>
        <v>23</v>
      </c>
      <c r="AJ7" s="103">
        <f>T7-HLOOKUP(V7,[1]Minimas!$C$3:$CD$12,10,FALSE)</f>
        <v>-7</v>
      </c>
      <c r="AK7" s="104" t="str">
        <f t="shared" ref="AK7:AK38" si="5">IF(E7=0," ",IF(AJ7&gt;=0,$AJ$5,IF(AI7&gt;=0,$AI$5,IF(AH7&gt;=0,$AH$5,IF(AG7&gt;=0,$AG$5,IF(AF7&gt;=0,$AF$5,IF(AE7&gt;=0,$AE$5,IF(AD7&gt;=0,$AD$5,IF(AC7&gt;=0,$AC$5,$AB$5)))))))))</f>
        <v>INTA +</v>
      </c>
      <c r="AL7" s="104"/>
      <c r="AM7" s="104" t="str">
        <f t="shared" ref="AM7:AM38" si="6">IF(AK7="","",AK7)</f>
        <v>INTA +</v>
      </c>
      <c r="AN7" s="104">
        <f t="shared" ref="AN7:AN38" si="7">IF(E7=0," ",IF(AJ7&gt;=0,AJ7,IF(AI7&gt;=0,AI7,IF(AH7&gt;=0,AH7,IF(AG7&gt;=0,AG7,IF(AF7&gt;=0,AF7,IF(AE7&gt;=0,AE7,IF(AD7&gt;=0,AD7,IF(AC7&gt;=0,AC7,AB7)))))))))</f>
        <v>23</v>
      </c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</row>
    <row r="8" spans="1:124" s="133" customFormat="1" ht="30" customHeight="1" thickBot="1" x14ac:dyDescent="0.25">
      <c r="B8" s="95" t="s">
        <v>202</v>
      </c>
      <c r="C8" s="153">
        <v>239336</v>
      </c>
      <c r="D8" s="141"/>
      <c r="E8" s="142" t="s">
        <v>40</v>
      </c>
      <c r="F8" s="143" t="s">
        <v>322</v>
      </c>
      <c r="G8" s="144" t="s">
        <v>152</v>
      </c>
      <c r="H8" s="145">
        <v>1997</v>
      </c>
      <c r="I8" s="203" t="s">
        <v>227</v>
      </c>
      <c r="J8" s="146" t="s">
        <v>44</v>
      </c>
      <c r="K8" s="147">
        <v>149.1</v>
      </c>
      <c r="L8" s="149">
        <v>158</v>
      </c>
      <c r="M8" s="150">
        <v>163</v>
      </c>
      <c r="N8" s="150">
        <v>-166</v>
      </c>
      <c r="O8" s="135">
        <f t="shared" si="0"/>
        <v>163</v>
      </c>
      <c r="P8" s="149">
        <v>212</v>
      </c>
      <c r="Q8" s="150">
        <v>-219</v>
      </c>
      <c r="R8" s="150">
        <v>-221</v>
      </c>
      <c r="S8" s="135">
        <f t="shared" si="1"/>
        <v>212</v>
      </c>
      <c r="T8" s="136">
        <f t="shared" si="2"/>
        <v>375</v>
      </c>
      <c r="U8" s="137" t="str">
        <f t="shared" si="3"/>
        <v>INTA + 10</v>
      </c>
      <c r="V8" s="138" t="str">
        <f>IF(E8=0," ",IF(E8="H",IF(H8&lt;2000,VLOOKUP(K8,[1]Minimas!$A$15:$F$29,6),IF(AND(H8&gt;1999,H8&lt;2003),VLOOKUP(K8,[1]Minimas!$A$15:$F$29,5),IF(AND(H8&gt;2002,H8&lt;2005),VLOOKUP(K8,[1]Minimas!$A$15:$F$29,4),IF(AND(H8&gt;2004,H8&lt;2007),VLOOKUP(K8,[1]Minimas!$A$15:$F$29,3),VLOOKUP(K8,[1]Minimas!$A$15:$F$29,2))))),IF(H8&lt;2000,VLOOKUP(K8,[1]Minimas!$G$15:$L$29,6),IF(AND(H8&gt;1999,H8&lt;2003),VLOOKUP(K8,[1]Minimas!$G$15:$FL$29,5),IF(AND(H8&gt;2002,H8&lt;2005),VLOOKUP(K8,[1]Minimas!$G$15:$L$29,4),IF(AND(H8&gt;2004,H8&lt;2007),VLOOKUP(K8,[1]Minimas!$G$15:$L$29,3),VLOOKUP(K8,[1]Minimas!$G$15:$L$29,2)))))))</f>
        <v>SE M&gt;109</v>
      </c>
      <c r="W8" s="139">
        <f t="shared" si="4"/>
        <v>378.27056657041101</v>
      </c>
      <c r="X8" s="97">
        <v>43735</v>
      </c>
      <c r="Y8" s="99" t="s">
        <v>320</v>
      </c>
      <c r="Z8" s="216" t="s">
        <v>321</v>
      </c>
      <c r="AA8" s="132"/>
      <c r="AB8" s="103">
        <f>T8-HLOOKUP(V8,[1]Minimas!$C$3:$CD$12,2,FALSE)</f>
        <v>205</v>
      </c>
      <c r="AC8" s="103">
        <f>T8-HLOOKUP(V8,[1]Minimas!$C$3:$CD$12,3,FALSE)</f>
        <v>180</v>
      </c>
      <c r="AD8" s="103">
        <f>T8-HLOOKUP(V8,[1]Minimas!$C$3:$CD$12,4,FALSE)</f>
        <v>155</v>
      </c>
      <c r="AE8" s="103">
        <f>T8-HLOOKUP(V8,[1]Minimas!$C$3:$CD$12,5,FALSE)</f>
        <v>125</v>
      </c>
      <c r="AF8" s="103">
        <f>T8-HLOOKUP(V8,[1]Minimas!$C$3:$CD$12,6,FALSE)</f>
        <v>95</v>
      </c>
      <c r="AG8" s="103">
        <f>T8-HLOOKUP(V8,[1]Minimas!$C$3:$CD$12,7,FALSE)</f>
        <v>60</v>
      </c>
      <c r="AH8" s="103">
        <f>T8-HLOOKUP(V8,[1]Minimas!$C$3:$CD$12,8,FALSE)</f>
        <v>35</v>
      </c>
      <c r="AI8" s="103">
        <f>T8-HLOOKUP(V8,[1]Minimas!$C$3:$CD$12,9,FALSE)</f>
        <v>10</v>
      </c>
      <c r="AJ8" s="103">
        <f>T8-HLOOKUP(V8,[1]Minimas!$C$3:$CD$12,10,FALSE)</f>
        <v>-10</v>
      </c>
      <c r="AK8" s="104" t="str">
        <f t="shared" si="5"/>
        <v>INTA +</v>
      </c>
      <c r="AL8" s="104"/>
      <c r="AM8" s="104" t="str">
        <f t="shared" si="6"/>
        <v>INTA +</v>
      </c>
      <c r="AN8" s="104">
        <f t="shared" si="7"/>
        <v>10</v>
      </c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</row>
    <row r="9" spans="1:124" s="133" customFormat="1" ht="35.1" customHeight="1" x14ac:dyDescent="0.2">
      <c r="B9" s="95" t="s">
        <v>202</v>
      </c>
      <c r="C9" s="295">
        <v>365520</v>
      </c>
      <c r="D9" s="154"/>
      <c r="E9" s="252" t="s">
        <v>40</v>
      </c>
      <c r="F9" s="296" t="s">
        <v>163</v>
      </c>
      <c r="G9" s="297" t="s">
        <v>164</v>
      </c>
      <c r="H9" s="255">
        <v>1978</v>
      </c>
      <c r="I9" s="203" t="s">
        <v>319</v>
      </c>
      <c r="J9" s="252" t="s">
        <v>44</v>
      </c>
      <c r="K9" s="256">
        <v>70.8</v>
      </c>
      <c r="L9" s="298">
        <v>68</v>
      </c>
      <c r="M9" s="300">
        <v>-71</v>
      </c>
      <c r="N9" s="300">
        <v>-72</v>
      </c>
      <c r="O9" s="135">
        <f t="shared" si="0"/>
        <v>68</v>
      </c>
      <c r="P9" s="298">
        <v>86</v>
      </c>
      <c r="Q9" s="300">
        <v>-90</v>
      </c>
      <c r="R9" s="299">
        <v>90</v>
      </c>
      <c r="S9" s="135">
        <f t="shared" si="1"/>
        <v>90</v>
      </c>
      <c r="T9" s="136">
        <f t="shared" si="2"/>
        <v>158</v>
      </c>
      <c r="U9" s="263" t="str">
        <f t="shared" si="3"/>
        <v>DEB 23</v>
      </c>
      <c r="V9" s="301" t="str">
        <f>IF(E9=0," ",IF(E9="H",IF(H9&lt;2000,VLOOKUP(K9,[4]Minimas!$A$15:$F$29,6),IF(AND(H9&gt;1999,H9&lt;2003),VLOOKUP(K9,[4]Minimas!$A$15:$F$29,5),IF(AND(H9&gt;2002,H9&lt;2005),VLOOKUP(K9,[4]Minimas!$A$15:$F$29,4),IF(AND(H9&gt;2004,H9&lt;2007),VLOOKUP(K9,[4]Minimas!$A$15:$F$29,3),VLOOKUP(K9,[4]Minimas!$A$15:$F$29,2))))),IF(H9&lt;2000,VLOOKUP(K9,[4]Minimas!$G$15:$L$29,6),IF(AND(H9&gt;1999,H9&lt;2003),VLOOKUP(K9,[4]Minimas!$G$15:$L$29,5),IF(AND(H9&gt;2002,H9&lt;2005),VLOOKUP(K9,[4]Minimas!$G$15:$L$29,4),IF(AND(H9&gt;2004,H9&lt;2007),VLOOKUP(K9,[4]Minimas!$G$15:$L$29,3),VLOOKUP(K9,[4]Minimas!$G$15:$L$29,2)))))))</f>
        <v>SE M73</v>
      </c>
      <c r="W9" s="265">
        <f t="shared" si="4"/>
        <v>206.79608130539444</v>
      </c>
      <c r="X9" s="98">
        <v>43757</v>
      </c>
      <c r="Y9" s="96" t="s">
        <v>388</v>
      </c>
      <c r="Z9" s="129" t="s">
        <v>459</v>
      </c>
      <c r="AA9" s="105"/>
      <c r="AB9" s="103">
        <f>T9-HLOOKUP(V9,[4]Minimas!$C$3:$CD$12,2,FALSE)</f>
        <v>23</v>
      </c>
      <c r="AC9" s="103">
        <f>T9-HLOOKUP(V9,[4]Minimas!$C$3:$CD$12,3,FALSE)</f>
        <v>-2</v>
      </c>
      <c r="AD9" s="103">
        <f>T9-HLOOKUP(V9,[4]Minimas!$C$3:$CD$12,4,FALSE)</f>
        <v>-27</v>
      </c>
      <c r="AE9" s="103">
        <f>T9-HLOOKUP(V9,[4]Minimas!$C$3:$CD$12,5,FALSE)</f>
        <v>-52</v>
      </c>
      <c r="AF9" s="103">
        <f>T9-HLOOKUP(V9,[4]Minimas!$C$3:$CD$12,6,FALSE)</f>
        <v>-82</v>
      </c>
      <c r="AG9" s="103">
        <f>T9-HLOOKUP(V9,[4]Minimas!$C$3:$CD$12,7,FALSE)</f>
        <v>-102</v>
      </c>
      <c r="AH9" s="103">
        <f>T9-HLOOKUP(V9,[4]Minimas!$C$3:$CD$12,8,FALSE)</f>
        <v>-122</v>
      </c>
      <c r="AI9" s="103">
        <f>T9-HLOOKUP(V9,[4]Minimas!$C$3:$CD$12,9,FALSE)</f>
        <v>-142</v>
      </c>
      <c r="AJ9" s="103">
        <f>T9-HLOOKUP(V9,[4]Minimas!$C$3:$CD$12,10,FALSE)</f>
        <v>-157</v>
      </c>
      <c r="AK9" s="104" t="str">
        <f t="shared" si="5"/>
        <v>DEB</v>
      </c>
      <c r="AL9" s="105"/>
      <c r="AM9" s="105" t="str">
        <f t="shared" si="6"/>
        <v>DEB</v>
      </c>
      <c r="AN9" s="105">
        <f t="shared" si="7"/>
        <v>23</v>
      </c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</row>
    <row r="10" spans="1:124" s="133" customFormat="1" ht="35.1" customHeight="1" x14ac:dyDescent="0.2">
      <c r="B10" s="95" t="s">
        <v>202</v>
      </c>
      <c r="C10" s="302">
        <v>307138</v>
      </c>
      <c r="D10" s="154"/>
      <c r="E10" s="266" t="s">
        <v>40</v>
      </c>
      <c r="F10" s="303" t="s">
        <v>155</v>
      </c>
      <c r="G10" s="304" t="s">
        <v>193</v>
      </c>
      <c r="H10" s="269">
        <v>1998</v>
      </c>
      <c r="I10" s="203" t="s">
        <v>319</v>
      </c>
      <c r="J10" s="266" t="s">
        <v>44</v>
      </c>
      <c r="K10" s="270">
        <v>93.7</v>
      </c>
      <c r="L10" s="152">
        <v>-91</v>
      </c>
      <c r="M10" s="148">
        <v>-91</v>
      </c>
      <c r="N10" s="150">
        <v>91</v>
      </c>
      <c r="O10" s="135">
        <f t="shared" si="0"/>
        <v>91</v>
      </c>
      <c r="P10" s="149">
        <v>105</v>
      </c>
      <c r="Q10" s="150">
        <v>112</v>
      </c>
      <c r="R10" s="148">
        <v>-116</v>
      </c>
      <c r="S10" s="135">
        <f t="shared" si="1"/>
        <v>112</v>
      </c>
      <c r="T10" s="136">
        <f t="shared" si="2"/>
        <v>203</v>
      </c>
      <c r="U10" s="264" t="str">
        <f t="shared" si="3"/>
        <v>DPT + 23</v>
      </c>
      <c r="V10" s="264" t="str">
        <f>IF(E10=0," ",IF(E10="H",IF(H10&lt;2000,VLOOKUP(K10,[4]Minimas!$A$15:$F$29,6),IF(AND(H10&gt;1999,H10&lt;2003),VLOOKUP(K10,[4]Minimas!$A$15:$F$29,5),IF(AND(H10&gt;2002,H10&lt;2005),VLOOKUP(K10,[4]Minimas!$A$15:$F$29,4),IF(AND(H10&gt;2004,H10&lt;2007),VLOOKUP(K10,[4]Minimas!$A$15:$F$29,3),VLOOKUP(K10,[4]Minimas!$A$15:$F$29,2))))),IF(H10&lt;2000,VLOOKUP(K10,[4]Minimas!$G$15:$L$29,6),IF(AND(H10&gt;1999,H10&lt;2003),VLOOKUP(K10,[4]Minimas!$G$15:$L$29,5),IF(AND(H10&gt;2002,H10&lt;2005),VLOOKUP(K10,[4]Minimas!$G$15:$L$29,4),IF(AND(H10&gt;2004,H10&lt;2007),VLOOKUP(K10,[4]Minimas!$G$15:$L$29,3),VLOOKUP(K10,[4]Minimas!$G$15:$L$29,2)))))))</f>
        <v>SE M96</v>
      </c>
      <c r="W10" s="275">
        <f t="shared" si="4"/>
        <v>230.86396564285823</v>
      </c>
      <c r="X10" s="98">
        <v>43757</v>
      </c>
      <c r="Y10" s="96" t="s">
        <v>388</v>
      </c>
      <c r="Z10" s="129" t="s">
        <v>459</v>
      </c>
      <c r="AA10" s="105"/>
      <c r="AB10" s="103">
        <f>T10-HLOOKUP(V10,[4]Minimas!$C$3:$CD$12,2,FALSE)</f>
        <v>48</v>
      </c>
      <c r="AC10" s="103">
        <f>T10-HLOOKUP(V10,[4]Minimas!$C$3:$CD$12,3,FALSE)</f>
        <v>23</v>
      </c>
      <c r="AD10" s="103">
        <f>T10-HLOOKUP(V10,[4]Minimas!$C$3:$CD$12,4,FALSE)</f>
        <v>-2</v>
      </c>
      <c r="AE10" s="103">
        <f>T10-HLOOKUP(V10,[4]Minimas!$C$3:$CD$12,5,FALSE)</f>
        <v>-32</v>
      </c>
      <c r="AF10" s="103">
        <f>T10-HLOOKUP(V10,[4]Minimas!$C$3:$CD$12,6,FALSE)</f>
        <v>-62</v>
      </c>
      <c r="AG10" s="103">
        <f>T10-HLOOKUP(V10,[4]Minimas!$C$3:$CD$12,7,FALSE)</f>
        <v>-92</v>
      </c>
      <c r="AH10" s="103">
        <f>T10-HLOOKUP(V10,[4]Minimas!$C$3:$CD$12,8,FALSE)</f>
        <v>-117</v>
      </c>
      <c r="AI10" s="103">
        <f>T10-HLOOKUP(V10,[4]Minimas!$C$3:$CD$12,9,FALSE)</f>
        <v>-137</v>
      </c>
      <c r="AJ10" s="103">
        <f>T10-HLOOKUP(V10,[4]Minimas!$C$3:$CD$12,10,FALSE)</f>
        <v>-157</v>
      </c>
      <c r="AK10" s="104" t="str">
        <f t="shared" si="5"/>
        <v>DPT +</v>
      </c>
      <c r="AL10" s="105"/>
      <c r="AM10" s="105" t="str">
        <f t="shared" si="6"/>
        <v>DPT +</v>
      </c>
      <c r="AN10" s="105">
        <f t="shared" si="7"/>
        <v>23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</row>
    <row r="11" spans="1:124" s="133" customFormat="1" ht="35.1" customHeight="1" x14ac:dyDescent="0.2">
      <c r="B11" s="95" t="s">
        <v>202</v>
      </c>
      <c r="C11" s="302">
        <v>451268</v>
      </c>
      <c r="D11" s="154"/>
      <c r="E11" s="266" t="s">
        <v>40</v>
      </c>
      <c r="F11" s="303" t="s">
        <v>259</v>
      </c>
      <c r="G11" s="304" t="s">
        <v>260</v>
      </c>
      <c r="H11" s="269">
        <v>1968</v>
      </c>
      <c r="I11" s="203" t="s">
        <v>319</v>
      </c>
      <c r="J11" s="266" t="s">
        <v>44</v>
      </c>
      <c r="K11" s="270">
        <v>84</v>
      </c>
      <c r="L11" s="149">
        <v>52</v>
      </c>
      <c r="M11" s="148">
        <v>-56</v>
      </c>
      <c r="N11" s="148">
        <v>-56</v>
      </c>
      <c r="O11" s="135">
        <f t="shared" si="0"/>
        <v>52</v>
      </c>
      <c r="P11" s="149">
        <v>60</v>
      </c>
      <c r="Q11" s="148">
        <v>-65</v>
      </c>
      <c r="R11" s="150">
        <v>65</v>
      </c>
      <c r="S11" s="135">
        <f t="shared" si="1"/>
        <v>65</v>
      </c>
      <c r="T11" s="136">
        <f t="shared" si="2"/>
        <v>117</v>
      </c>
      <c r="U11" s="264" t="str">
        <f t="shared" si="3"/>
        <v>DEB -33</v>
      </c>
      <c r="V11" s="264" t="str">
        <f>IF(E11=0," ",IF(E11="H",IF(H11&lt;2000,VLOOKUP(K11,[4]Minimas!$A$15:$F$29,6),IF(AND(H11&gt;1999,H11&lt;2003),VLOOKUP(K11,[4]Minimas!$A$15:$F$29,5),IF(AND(H11&gt;2002,H11&lt;2005),VLOOKUP(K11,[4]Minimas!$A$15:$F$29,4),IF(AND(H11&gt;2004,H11&lt;2007),VLOOKUP(K11,[4]Minimas!$A$15:$F$29,3),VLOOKUP(K11,[4]Minimas!$A$15:$F$29,2))))),IF(H11&lt;2000,VLOOKUP(K11,[4]Minimas!$G$15:$L$29,6),IF(AND(H11&gt;1999,H11&lt;2003),VLOOKUP(K11,[4]Minimas!$G$15:$L$29,5),IF(AND(H11&gt;2002,H11&lt;2005),VLOOKUP(K11,[4]Minimas!$G$15:$L$29,4),IF(AND(H11&gt;2004,H11&lt;2007),VLOOKUP(K11,[4]Minimas!$G$15:$L$29,3),VLOOKUP(K11,[4]Minimas!$G$15:$L$29,2)))))))</f>
        <v>SE M89</v>
      </c>
      <c r="W11" s="275">
        <f t="shared" si="4"/>
        <v>139.6990709704325</v>
      </c>
      <c r="X11" s="98">
        <v>43757</v>
      </c>
      <c r="Y11" s="96" t="s">
        <v>388</v>
      </c>
      <c r="Z11" s="129" t="s">
        <v>459</v>
      </c>
      <c r="AA11" s="105"/>
      <c r="AB11" s="103">
        <f>T11-HLOOKUP(V11,[4]Minimas!$C$3:$CD$12,2,FALSE)</f>
        <v>-33</v>
      </c>
      <c r="AC11" s="103">
        <f>T11-HLOOKUP(V11,[4]Minimas!$C$3:$CD$12,3,FALSE)</f>
        <v>-58</v>
      </c>
      <c r="AD11" s="103">
        <f>T11-HLOOKUP(V11,[4]Minimas!$C$3:$CD$12,4,FALSE)</f>
        <v>-83</v>
      </c>
      <c r="AE11" s="103">
        <f>T11-HLOOKUP(V11,[4]Minimas!$C$3:$CD$12,5,FALSE)</f>
        <v>-113</v>
      </c>
      <c r="AF11" s="103">
        <f>T11-HLOOKUP(V11,[4]Minimas!$C$3:$CD$12,6,FALSE)</f>
        <v>-143</v>
      </c>
      <c r="AG11" s="103">
        <f>T11-HLOOKUP(V11,[4]Minimas!$C$3:$CD$12,7,FALSE)</f>
        <v>-170</v>
      </c>
      <c r="AH11" s="103">
        <f>T11-HLOOKUP(V11,[4]Minimas!$C$3:$CD$12,8,FALSE)</f>
        <v>-193</v>
      </c>
      <c r="AI11" s="103">
        <f>T11-HLOOKUP(V11,[4]Minimas!$C$3:$CD$12,9,FALSE)</f>
        <v>-213</v>
      </c>
      <c r="AJ11" s="103">
        <f>T11-HLOOKUP(V11,[4]Minimas!$C$3:$CD$12,10,FALSE)</f>
        <v>-243</v>
      </c>
      <c r="AK11" s="104" t="str">
        <f t="shared" si="5"/>
        <v>DEB</v>
      </c>
      <c r="AL11" s="105"/>
      <c r="AM11" s="105" t="str">
        <f t="shared" si="6"/>
        <v>DEB</v>
      </c>
      <c r="AN11" s="105">
        <f t="shared" si="7"/>
        <v>-33</v>
      </c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</row>
    <row r="12" spans="1:124" s="133" customFormat="1" ht="35.1" customHeight="1" x14ac:dyDescent="0.2">
      <c r="B12" s="95" t="s">
        <v>202</v>
      </c>
      <c r="C12" s="302">
        <v>454165</v>
      </c>
      <c r="D12" s="154"/>
      <c r="E12" s="266" t="s">
        <v>40</v>
      </c>
      <c r="F12" s="303" t="s">
        <v>231</v>
      </c>
      <c r="G12" s="304" t="s">
        <v>232</v>
      </c>
      <c r="H12" s="306">
        <v>1992</v>
      </c>
      <c r="I12" s="203" t="s">
        <v>319</v>
      </c>
      <c r="J12" s="337" t="s">
        <v>44</v>
      </c>
      <c r="K12" s="270">
        <v>97</v>
      </c>
      <c r="L12" s="149">
        <v>78</v>
      </c>
      <c r="M12" s="148">
        <v>-83</v>
      </c>
      <c r="N12" s="150">
        <v>85</v>
      </c>
      <c r="O12" s="135">
        <f t="shared" si="0"/>
        <v>85</v>
      </c>
      <c r="P12" s="149">
        <v>92</v>
      </c>
      <c r="Q12" s="150">
        <v>100</v>
      </c>
      <c r="R12" s="148">
        <v>-106</v>
      </c>
      <c r="S12" s="135">
        <f t="shared" si="1"/>
        <v>100</v>
      </c>
      <c r="T12" s="136">
        <f t="shared" si="2"/>
        <v>185</v>
      </c>
      <c r="U12" s="264" t="str">
        <f t="shared" si="3"/>
        <v>DPT + 0</v>
      </c>
      <c r="V12" s="264" t="str">
        <f>IF(E12=0," ",IF(E12="H",IF(H12&lt;2000,VLOOKUP(K12,[4]Minimas!$A$15:$F$29,6),IF(AND(H12&gt;1999,H12&lt;2003),VLOOKUP(K12,[4]Minimas!$A$15:$F$29,5),IF(AND(H12&gt;2002,H12&lt;2005),VLOOKUP(K12,[4]Minimas!$A$15:$F$29,4),IF(AND(H12&gt;2004,H12&lt;2007),VLOOKUP(K12,[4]Minimas!$A$15:$F$29,3),VLOOKUP(K12,[4]Minimas!$A$15:$F$29,2))))),IF(H12&lt;2000,VLOOKUP(K12,[4]Minimas!$G$15:$L$29,6),IF(AND(H12&gt;1999,H12&lt;2003),VLOOKUP(K12,[4]Minimas!$G$15:$L$29,5),IF(AND(H12&gt;2002,H12&lt;2005),VLOOKUP(K12,[4]Minimas!$G$15:$L$29,4),IF(AND(H12&gt;2004,H12&lt;2007),VLOOKUP(K12,[4]Minimas!$G$15:$L$29,3),VLOOKUP(K12,[4]Minimas!$G$15:$L$29,2)))))))</f>
        <v>SE M102</v>
      </c>
      <c r="W12" s="275">
        <f t="shared" si="4"/>
        <v>207.51052835281044</v>
      </c>
      <c r="X12" s="98">
        <v>43757</v>
      </c>
      <c r="Y12" s="96" t="s">
        <v>388</v>
      </c>
      <c r="Z12" s="129" t="s">
        <v>459</v>
      </c>
      <c r="AA12" s="105"/>
      <c r="AB12" s="103">
        <f>T12-HLOOKUP(V12,[4]Minimas!$C$3:$CD$12,2,FALSE)</f>
        <v>25</v>
      </c>
      <c r="AC12" s="103">
        <f>T12-HLOOKUP(V12,[4]Minimas!$C$3:$CD$12,3,FALSE)</f>
        <v>0</v>
      </c>
      <c r="AD12" s="103">
        <f>T12-HLOOKUP(V12,[4]Minimas!$C$3:$CD$12,4,FALSE)</f>
        <v>-25</v>
      </c>
      <c r="AE12" s="103">
        <f>T12-HLOOKUP(V12,[4]Minimas!$C$3:$CD$12,5,FALSE)</f>
        <v>-55</v>
      </c>
      <c r="AF12" s="103">
        <f>T12-HLOOKUP(V12,[4]Minimas!$C$3:$CD$12,6,FALSE)</f>
        <v>-85</v>
      </c>
      <c r="AG12" s="103">
        <f>T12-HLOOKUP(V12,[4]Minimas!$C$3:$CD$12,7,FALSE)</f>
        <v>-117</v>
      </c>
      <c r="AH12" s="103">
        <f>T12-HLOOKUP(V12,[4]Minimas!$C$3:$CD$12,8,FALSE)</f>
        <v>-145</v>
      </c>
      <c r="AI12" s="103">
        <f>T12-HLOOKUP(V12,[4]Minimas!$C$3:$CD$12,9,FALSE)</f>
        <v>-165</v>
      </c>
      <c r="AJ12" s="103">
        <f>T12-HLOOKUP(V12,[4]Minimas!$C$3:$CD$12,10,FALSE)</f>
        <v>-195</v>
      </c>
      <c r="AK12" s="104" t="str">
        <f t="shared" si="5"/>
        <v>DPT +</v>
      </c>
      <c r="AL12" s="105"/>
      <c r="AM12" s="105" t="str">
        <f t="shared" si="6"/>
        <v>DPT +</v>
      </c>
      <c r="AN12" s="105">
        <f t="shared" si="7"/>
        <v>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</row>
    <row r="13" spans="1:124" s="133" customFormat="1" ht="35.1" customHeight="1" thickBot="1" x14ac:dyDescent="0.25">
      <c r="B13" s="95" t="s">
        <v>202</v>
      </c>
      <c r="C13" s="308">
        <v>435119</v>
      </c>
      <c r="D13" s="154"/>
      <c r="E13" s="278" t="s">
        <v>40</v>
      </c>
      <c r="F13" s="309" t="s">
        <v>457</v>
      </c>
      <c r="G13" s="310" t="s">
        <v>458</v>
      </c>
      <c r="H13" s="306">
        <v>1995</v>
      </c>
      <c r="I13" s="203" t="s">
        <v>319</v>
      </c>
      <c r="J13" s="338" t="s">
        <v>44</v>
      </c>
      <c r="K13" s="270">
        <v>81</v>
      </c>
      <c r="L13" s="312">
        <v>-80</v>
      </c>
      <c r="M13" s="324">
        <v>-82</v>
      </c>
      <c r="N13" s="324">
        <v>-82</v>
      </c>
      <c r="O13" s="135">
        <f t="shared" si="0"/>
        <v>0</v>
      </c>
      <c r="P13" s="314">
        <v>100</v>
      </c>
      <c r="Q13" s="324">
        <v>-105</v>
      </c>
      <c r="R13" s="324">
        <v>-106</v>
      </c>
      <c r="S13" s="135">
        <f t="shared" si="1"/>
        <v>100</v>
      </c>
      <c r="T13" s="136">
        <f t="shared" si="2"/>
        <v>0</v>
      </c>
      <c r="U13" s="316" t="str">
        <f t="shared" si="3"/>
        <v>DEB -145</v>
      </c>
      <c r="V13" s="264" t="str">
        <f>IF(E13=0," ",IF(E13="H",IF(H13&lt;2000,VLOOKUP(K13,[4]Minimas!$A$15:$F$29,6),IF(AND(H13&gt;1999,H13&lt;2003),VLOOKUP(K13,[4]Minimas!$A$15:$F$29,5),IF(AND(H13&gt;2002,H13&lt;2005),VLOOKUP(K13,[4]Minimas!$A$15:$F$29,4),IF(AND(H13&gt;2004,H13&lt;2007),VLOOKUP(K13,[4]Minimas!$A$15:$F$29,3),VLOOKUP(K13,[4]Minimas!$A$15:$F$29,2))))),IF(H13&lt;2000,VLOOKUP(K13,[4]Minimas!$G$15:$L$29,6),IF(AND(H13&gt;1999,H13&lt;2003),VLOOKUP(K13,[4]Minimas!$G$15:$L$29,5),IF(AND(H13&gt;2002,H13&lt;2005),VLOOKUP(K13,[4]Minimas!$G$15:$L$29,4),IF(AND(H13&gt;2004,H13&lt;2007),VLOOKUP(K13,[4]Minimas!$G$15:$L$29,3),VLOOKUP(K13,[4]Minimas!$G$15:$L$29,2)))))))</f>
        <v>SE M81</v>
      </c>
      <c r="W13" s="317">
        <f t="shared" si="4"/>
        <v>0</v>
      </c>
      <c r="X13" s="98">
        <v>43757</v>
      </c>
      <c r="Y13" s="96" t="s">
        <v>388</v>
      </c>
      <c r="Z13" s="129" t="s">
        <v>459</v>
      </c>
      <c r="AA13" s="105"/>
      <c r="AB13" s="103">
        <f>T13-HLOOKUP(V13,[4]Minimas!$C$3:$CD$12,2,FALSE)</f>
        <v>-145</v>
      </c>
      <c r="AC13" s="103">
        <f>T13-HLOOKUP(V13,[4]Minimas!$C$3:$CD$12,3,FALSE)</f>
        <v>-170</v>
      </c>
      <c r="AD13" s="103">
        <f>T13-HLOOKUP(V13,[4]Minimas!$C$3:$CD$12,4,FALSE)</f>
        <v>-195</v>
      </c>
      <c r="AE13" s="103">
        <f>T13-HLOOKUP(V13,[4]Minimas!$C$3:$CD$12,5,FALSE)</f>
        <v>-220</v>
      </c>
      <c r="AF13" s="103">
        <f>T13-HLOOKUP(V13,[4]Minimas!$C$3:$CD$12,6,FALSE)</f>
        <v>-250</v>
      </c>
      <c r="AG13" s="103">
        <f>T13-HLOOKUP(V13,[4]Minimas!$C$3:$CD$12,7,FALSE)</f>
        <v>-275</v>
      </c>
      <c r="AH13" s="103">
        <f>T13-HLOOKUP(V13,[4]Minimas!$C$3:$CD$12,8,FALSE)</f>
        <v>-295</v>
      </c>
      <c r="AI13" s="103">
        <f>T13-HLOOKUP(V13,[4]Minimas!$C$3:$CD$12,9,FALSE)</f>
        <v>-320</v>
      </c>
      <c r="AJ13" s="103">
        <f>T13-HLOOKUP(V13,[4]Minimas!$C$3:$CD$12,10,FALSE)</f>
        <v>-335</v>
      </c>
      <c r="AK13" s="104" t="str">
        <f t="shared" si="5"/>
        <v>DEB</v>
      </c>
      <c r="AL13" s="105"/>
      <c r="AM13" s="105" t="str">
        <f t="shared" si="6"/>
        <v>DEB</v>
      </c>
      <c r="AN13" s="105">
        <f t="shared" si="7"/>
        <v>-145</v>
      </c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</row>
    <row r="14" spans="1:124" s="5" customFormat="1" ht="30" customHeight="1" x14ac:dyDescent="0.2">
      <c r="B14" s="95" t="s">
        <v>202</v>
      </c>
      <c r="C14" s="140">
        <v>273516</v>
      </c>
      <c r="D14" s="141"/>
      <c r="E14" s="142" t="s">
        <v>40</v>
      </c>
      <c r="F14" s="143" t="s">
        <v>204</v>
      </c>
      <c r="G14" s="144" t="s">
        <v>218</v>
      </c>
      <c r="H14" s="145">
        <v>1994</v>
      </c>
      <c r="I14" s="203" t="s">
        <v>221</v>
      </c>
      <c r="J14" s="146" t="s">
        <v>44</v>
      </c>
      <c r="K14" s="147">
        <v>99.8</v>
      </c>
      <c r="L14" s="149">
        <v>125</v>
      </c>
      <c r="M14" s="150">
        <v>-130</v>
      </c>
      <c r="N14" s="150">
        <v>-135</v>
      </c>
      <c r="O14" s="55">
        <f t="shared" si="0"/>
        <v>125</v>
      </c>
      <c r="P14" s="149">
        <v>160</v>
      </c>
      <c r="Q14" s="148" t="s">
        <v>323</v>
      </c>
      <c r="R14" s="148" t="s">
        <v>323</v>
      </c>
      <c r="S14" s="55">
        <f t="shared" si="1"/>
        <v>160</v>
      </c>
      <c r="T14" s="136">
        <f t="shared" si="2"/>
        <v>285</v>
      </c>
      <c r="U14" s="137" t="str">
        <f t="shared" si="3"/>
        <v>FED + 15</v>
      </c>
      <c r="V14" s="138" t="str">
        <f>IF(E14=0," ",IF(E14="H",IF(H14&lt;2000,VLOOKUP(K14,[1]Minimas!$A$15:$F$29,6),IF(AND(H14&gt;1999,H14&lt;2003),VLOOKUP(K14,[1]Minimas!$A$15:$F$29,5),IF(AND(H14&gt;2002,H14&lt;2005),VLOOKUP(K14,[1]Minimas!$A$15:$F$29,4),IF(AND(H14&gt;2004,H14&lt;2007),VLOOKUP(K14,[1]Minimas!$A$15:$F$29,3),VLOOKUP(K14,[1]Minimas!$A$15:$F$29,2))))),IF(H14&lt;2000,VLOOKUP(K14,[1]Minimas!$G$15:$L$29,6),IF(AND(H14&gt;1999,H14&lt;2003),VLOOKUP(K14,[1]Minimas!$G$15:$FL$29,5),IF(AND(H14&gt;2002,H14&lt;2005),VLOOKUP(K14,[1]Minimas!$G$15:$L$29,4),IF(AND(H14&gt;2004,H14&lt;2007),VLOOKUP(K14,[1]Minimas!$G$15:$L$29,3),VLOOKUP(K14,[1]Minimas!$G$15:$L$29,2)))))))</f>
        <v>SE M102</v>
      </c>
      <c r="W14" s="139">
        <f t="shared" si="4"/>
        <v>316.25811857591572</v>
      </c>
      <c r="X14" s="97">
        <v>43758</v>
      </c>
      <c r="Y14" s="99" t="s">
        <v>199</v>
      </c>
      <c r="Z14" s="216"/>
      <c r="AA14" s="132"/>
      <c r="AB14" s="103">
        <f>T14-HLOOKUP(V14,[1]Minimas!$C$3:$CD$12,2,FALSE)</f>
        <v>125</v>
      </c>
      <c r="AC14" s="103">
        <f>T14-HLOOKUP(V14,[1]Minimas!$C$3:$CD$12,3,FALSE)</f>
        <v>100</v>
      </c>
      <c r="AD14" s="103">
        <f>T14-HLOOKUP(V14,[1]Minimas!$C$3:$CD$12,4,FALSE)</f>
        <v>75</v>
      </c>
      <c r="AE14" s="103">
        <f>T14-HLOOKUP(V14,[1]Minimas!$C$3:$CD$12,5,FALSE)</f>
        <v>45</v>
      </c>
      <c r="AF14" s="103">
        <f>T14-HLOOKUP(V14,[1]Minimas!$C$3:$CD$12,6,FALSE)</f>
        <v>15</v>
      </c>
      <c r="AG14" s="103">
        <f>T14-HLOOKUP(V14,[1]Minimas!$C$3:$CD$12,7,FALSE)</f>
        <v>-17</v>
      </c>
      <c r="AH14" s="103">
        <f>T14-HLOOKUP(V14,[1]Minimas!$C$3:$CD$12,8,FALSE)</f>
        <v>-45</v>
      </c>
      <c r="AI14" s="103">
        <f>T14-HLOOKUP(V14,[1]Minimas!$C$3:$CD$12,9,FALSE)</f>
        <v>-65</v>
      </c>
      <c r="AJ14" s="103">
        <f>T14-HLOOKUP(V14,[1]Minimas!$C$3:$CD$12,10,FALSE)</f>
        <v>-95</v>
      </c>
      <c r="AK14" s="104" t="str">
        <f t="shared" si="5"/>
        <v>FED +</v>
      </c>
      <c r="AL14" s="104"/>
      <c r="AM14" s="104" t="str">
        <f t="shared" si="6"/>
        <v>FED +</v>
      </c>
      <c r="AN14" s="104">
        <f t="shared" si="7"/>
        <v>15</v>
      </c>
      <c r="AO14" s="134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</row>
    <row r="15" spans="1:124" s="133" customFormat="1" ht="30" customHeight="1" x14ac:dyDescent="0.2">
      <c r="B15" s="95" t="s">
        <v>202</v>
      </c>
      <c r="C15" s="140">
        <v>431411</v>
      </c>
      <c r="D15" s="141"/>
      <c r="E15" s="142" t="s">
        <v>40</v>
      </c>
      <c r="F15" s="143" t="s">
        <v>185</v>
      </c>
      <c r="G15" s="144" t="s">
        <v>222</v>
      </c>
      <c r="H15" s="145">
        <v>1993</v>
      </c>
      <c r="I15" s="203" t="s">
        <v>223</v>
      </c>
      <c r="J15" s="146" t="s">
        <v>44</v>
      </c>
      <c r="K15" s="147">
        <v>77.599999999999994</v>
      </c>
      <c r="L15" s="149">
        <v>93</v>
      </c>
      <c r="M15" s="150">
        <v>97</v>
      </c>
      <c r="N15" s="150">
        <v>101</v>
      </c>
      <c r="O15" s="135">
        <f t="shared" si="0"/>
        <v>101</v>
      </c>
      <c r="P15" s="149">
        <v>-120</v>
      </c>
      <c r="Q15" s="150">
        <v>121</v>
      </c>
      <c r="R15" s="150">
        <v>-126</v>
      </c>
      <c r="S15" s="135">
        <f t="shared" si="1"/>
        <v>121</v>
      </c>
      <c r="T15" s="136">
        <f t="shared" si="2"/>
        <v>222</v>
      </c>
      <c r="U15" s="137" t="str">
        <f t="shared" si="3"/>
        <v>IRG + 2</v>
      </c>
      <c r="V15" s="138" t="str">
        <f>IF(E15=0," ",IF(E15="H",IF(H15&lt;2000,VLOOKUP(K15,[1]Minimas!$A$15:$F$29,6),IF(AND(H15&gt;1999,H15&lt;2003),VLOOKUP(K15,[1]Minimas!$A$15:$F$29,5),IF(AND(H15&gt;2002,H15&lt;2005),VLOOKUP(K15,[1]Minimas!$A$15:$F$29,4),IF(AND(H15&gt;2004,H15&lt;2007),VLOOKUP(K15,[1]Minimas!$A$15:$F$29,3),VLOOKUP(K15,[1]Minimas!$A$15:$F$29,2))))),IF(H15&lt;2000,VLOOKUP(K15,[1]Minimas!$G$15:$L$29,6),IF(AND(H15&gt;1999,H15&lt;2003),VLOOKUP(K15,[1]Minimas!$G$15:$FL$29,5),IF(AND(H15&gt;2002,H15&lt;2005),VLOOKUP(K15,[1]Minimas!$G$15:$L$29,4),IF(AND(H15&gt;2004,H15&lt;2007),VLOOKUP(K15,[1]Minimas!$G$15:$L$29,3),VLOOKUP(K15,[1]Minimas!$G$15:$L$29,2)))))))</f>
        <v>SE M81</v>
      </c>
      <c r="W15" s="139">
        <f t="shared" si="4"/>
        <v>275.94056463285358</v>
      </c>
      <c r="X15" s="97">
        <v>43758</v>
      </c>
      <c r="Y15" s="99" t="s">
        <v>199</v>
      </c>
      <c r="Z15" s="216"/>
      <c r="AA15" s="132"/>
      <c r="AB15" s="103">
        <f>T15-HLOOKUP(V15,[1]Minimas!$C$3:$CD$12,2,FALSE)</f>
        <v>77</v>
      </c>
      <c r="AC15" s="103">
        <f>T15-HLOOKUP(V15,[1]Minimas!$C$3:$CD$12,3,FALSE)</f>
        <v>52</v>
      </c>
      <c r="AD15" s="103">
        <f>T15-HLOOKUP(V15,[1]Minimas!$C$3:$CD$12,4,FALSE)</f>
        <v>27</v>
      </c>
      <c r="AE15" s="103">
        <f>T15-HLOOKUP(V15,[1]Minimas!$C$3:$CD$12,5,FALSE)</f>
        <v>2</v>
      </c>
      <c r="AF15" s="103">
        <f>T15-HLOOKUP(V15,[1]Minimas!$C$3:$CD$12,6,FALSE)</f>
        <v>-28</v>
      </c>
      <c r="AG15" s="103">
        <f>T15-HLOOKUP(V15,[1]Minimas!$C$3:$CD$12,7,FALSE)</f>
        <v>-53</v>
      </c>
      <c r="AH15" s="103">
        <f>T15-HLOOKUP(V15,[1]Minimas!$C$3:$CD$12,8,FALSE)</f>
        <v>-73</v>
      </c>
      <c r="AI15" s="103">
        <f>T15-HLOOKUP(V15,[1]Minimas!$C$3:$CD$12,9,FALSE)</f>
        <v>-98</v>
      </c>
      <c r="AJ15" s="103">
        <f>T15-HLOOKUP(V15,[1]Minimas!$C$3:$CD$12,10,FALSE)</f>
        <v>-113</v>
      </c>
      <c r="AK15" s="104" t="str">
        <f t="shared" si="5"/>
        <v>IRG +</v>
      </c>
      <c r="AL15" s="104"/>
      <c r="AM15" s="104" t="str">
        <f t="shared" si="6"/>
        <v>IRG +</v>
      </c>
      <c r="AN15" s="104">
        <f t="shared" si="7"/>
        <v>2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</row>
    <row r="16" spans="1:124" s="133" customFormat="1" ht="30" customHeight="1" x14ac:dyDescent="0.2">
      <c r="B16" s="95" t="s">
        <v>202</v>
      </c>
      <c r="C16" s="140">
        <v>417804</v>
      </c>
      <c r="D16" s="141"/>
      <c r="E16" s="142" t="s">
        <v>40</v>
      </c>
      <c r="F16" s="143" t="s">
        <v>178</v>
      </c>
      <c r="G16" s="144" t="s">
        <v>224</v>
      </c>
      <c r="H16" s="145">
        <v>1998</v>
      </c>
      <c r="I16" s="203" t="s">
        <v>221</v>
      </c>
      <c r="J16" s="146" t="s">
        <v>44</v>
      </c>
      <c r="K16" s="147">
        <v>66.8</v>
      </c>
      <c r="L16" s="149">
        <v>85</v>
      </c>
      <c r="M16" s="150">
        <v>-90</v>
      </c>
      <c r="N16" s="150">
        <v>90</v>
      </c>
      <c r="O16" s="135">
        <f t="shared" si="0"/>
        <v>90</v>
      </c>
      <c r="P16" s="149">
        <v>110</v>
      </c>
      <c r="Q16" s="150">
        <v>115</v>
      </c>
      <c r="R16" s="150">
        <v>120</v>
      </c>
      <c r="S16" s="135">
        <f t="shared" si="1"/>
        <v>120</v>
      </c>
      <c r="T16" s="136">
        <f t="shared" si="2"/>
        <v>210</v>
      </c>
      <c r="U16" s="137" t="str">
        <f t="shared" si="3"/>
        <v>IRG + 15</v>
      </c>
      <c r="V16" s="138" t="str">
        <f>IF(E16=0," ",IF(E16="H",IF(H16&lt;2000,VLOOKUP(K16,[1]Minimas!$A$15:$F$29,6),IF(AND(H16&gt;1999,H16&lt;2003),VLOOKUP(K16,[1]Minimas!$A$15:$F$29,5),IF(AND(H16&gt;2002,H16&lt;2005),VLOOKUP(K16,[1]Minimas!$A$15:$F$29,4),IF(AND(H16&gt;2004,H16&lt;2007),VLOOKUP(K16,[1]Minimas!$A$15:$F$29,3),VLOOKUP(K16,[1]Minimas!$A$15:$F$29,2))))),IF(H16&lt;2000,VLOOKUP(K16,[1]Minimas!$G$15:$L$29,6),IF(AND(H16&gt;1999,H16&lt;2003),VLOOKUP(K16,[1]Minimas!$G$15:$FL$29,5),IF(AND(H16&gt;2002,H16&lt;2005),VLOOKUP(K16,[1]Minimas!$G$15:$L$29,4),IF(AND(H16&gt;2004,H16&lt;2007),VLOOKUP(K16,[1]Minimas!$G$15:$L$29,3),VLOOKUP(K16,[1]Minimas!$G$15:$L$29,2)))))))</f>
        <v>SE M67</v>
      </c>
      <c r="W16" s="139">
        <f t="shared" si="4"/>
        <v>284.81291186834085</v>
      </c>
      <c r="X16" s="97">
        <v>43758</v>
      </c>
      <c r="Y16" s="99" t="s">
        <v>199</v>
      </c>
      <c r="Z16" s="216"/>
      <c r="AA16" s="132"/>
      <c r="AB16" s="103">
        <f>T16-HLOOKUP(V16,[1]Minimas!$C$3:$CD$12,2,FALSE)</f>
        <v>85</v>
      </c>
      <c r="AC16" s="103">
        <f>T16-HLOOKUP(V16,[1]Minimas!$C$3:$CD$12,3,FALSE)</f>
        <v>65</v>
      </c>
      <c r="AD16" s="103">
        <f>T16-HLOOKUP(V16,[1]Minimas!$C$3:$CD$12,4,FALSE)</f>
        <v>40</v>
      </c>
      <c r="AE16" s="103">
        <f>T16-HLOOKUP(V16,[1]Minimas!$C$3:$CD$12,5,FALSE)</f>
        <v>15</v>
      </c>
      <c r="AF16" s="103">
        <f>T16-HLOOKUP(V16,[1]Minimas!$C$3:$CD$12,6,FALSE)</f>
        <v>-15</v>
      </c>
      <c r="AG16" s="103">
        <f>T16-HLOOKUP(V16,[1]Minimas!$C$3:$CD$12,7,FALSE)</f>
        <v>-30</v>
      </c>
      <c r="AH16" s="103">
        <f>T16-HLOOKUP(V16,[1]Minimas!$C$3:$CD$12,8,FALSE)</f>
        <v>-50</v>
      </c>
      <c r="AI16" s="103">
        <f>T16-HLOOKUP(V16,[1]Minimas!$C$3:$CD$12,9,FALSE)</f>
        <v>-70</v>
      </c>
      <c r="AJ16" s="103">
        <f>T16-HLOOKUP(V16,[1]Minimas!$C$3:$CD$12,10,FALSE)</f>
        <v>-85</v>
      </c>
      <c r="AK16" s="104" t="str">
        <f t="shared" si="5"/>
        <v>IRG +</v>
      </c>
      <c r="AL16" s="104"/>
      <c r="AM16" s="104" t="str">
        <f t="shared" si="6"/>
        <v>IRG +</v>
      </c>
      <c r="AN16" s="104">
        <f t="shared" si="7"/>
        <v>15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</row>
    <row r="17" spans="2:124" s="133" customFormat="1" ht="30" customHeight="1" x14ac:dyDescent="0.2">
      <c r="B17" s="95" t="s">
        <v>202</v>
      </c>
      <c r="C17" s="191">
        <v>442960</v>
      </c>
      <c r="D17" s="192"/>
      <c r="E17" s="193" t="s">
        <v>40</v>
      </c>
      <c r="F17" s="169" t="s">
        <v>174</v>
      </c>
      <c r="G17" s="170" t="s">
        <v>225</v>
      </c>
      <c r="H17" s="171">
        <v>2002</v>
      </c>
      <c r="I17" s="204" t="s">
        <v>226</v>
      </c>
      <c r="J17" s="194" t="s">
        <v>44</v>
      </c>
      <c r="K17" s="173">
        <v>70.7</v>
      </c>
      <c r="L17" s="174">
        <v>80</v>
      </c>
      <c r="M17" s="175">
        <v>-85</v>
      </c>
      <c r="N17" s="175">
        <v>86</v>
      </c>
      <c r="O17" s="176">
        <f t="shared" si="0"/>
        <v>86</v>
      </c>
      <c r="P17" s="174">
        <v>90</v>
      </c>
      <c r="Q17" s="175">
        <v>100</v>
      </c>
      <c r="R17" s="175">
        <v>-105</v>
      </c>
      <c r="S17" s="135">
        <f t="shared" si="1"/>
        <v>100</v>
      </c>
      <c r="T17" s="136">
        <f t="shared" si="2"/>
        <v>186</v>
      </c>
      <c r="U17" s="137" t="str">
        <f t="shared" si="3"/>
        <v>IRG + 6</v>
      </c>
      <c r="V17" s="138" t="str">
        <f>IF(E17=0," ",IF(E17="H",IF(H17&lt;2000,VLOOKUP(K17,[1]Minimas!$A$15:$F$29,6),IF(AND(H17&gt;1999,H17&lt;2003),VLOOKUP(K17,[1]Minimas!$A$15:$F$29,5),IF(AND(H17&gt;2002,H17&lt;2005),VLOOKUP(K17,[1]Minimas!$A$15:$F$29,4),IF(AND(H17&gt;2004,H17&lt;2007),VLOOKUP(K17,[1]Minimas!$A$15:$F$29,3),VLOOKUP(K17,[1]Minimas!$A$15:$F$29,2))))),IF(H17&lt;2000,VLOOKUP(K17,[1]Minimas!$G$15:$L$29,6),IF(AND(H17&gt;1999,H17&lt;2003),VLOOKUP(K17,[1]Minimas!$G$15:$FL$29,5),IF(AND(H17&gt;2002,H17&lt;2005),VLOOKUP(K17,[1]Minimas!$G$15:$L$29,4),IF(AND(H17&gt;2004,H17&lt;2007),VLOOKUP(K17,[1]Minimas!$G$15:$L$29,3),VLOOKUP(K17,[1]Minimas!$G$15:$L$29,2)))))))</f>
        <v>U20 M73</v>
      </c>
      <c r="W17" s="139">
        <f t="shared" si="4"/>
        <v>243.64775347643871</v>
      </c>
      <c r="X17" s="97">
        <v>43758</v>
      </c>
      <c r="Y17" s="99" t="s">
        <v>199</v>
      </c>
      <c r="Z17" s="216"/>
      <c r="AA17" s="132"/>
      <c r="AB17" s="103">
        <f>T17-HLOOKUP(V17,[1]Minimas!$C$3:$CD$12,2,FALSE)</f>
        <v>66</v>
      </c>
      <c r="AC17" s="103">
        <f>T17-HLOOKUP(V17,[1]Minimas!$C$3:$CD$12,3,FALSE)</f>
        <v>46</v>
      </c>
      <c r="AD17" s="103">
        <f>T17-HLOOKUP(V17,[1]Minimas!$C$3:$CD$12,4,FALSE)</f>
        <v>26</v>
      </c>
      <c r="AE17" s="103">
        <f>T17-HLOOKUP(V17,[1]Minimas!$C$3:$CD$12,5,FALSE)</f>
        <v>6</v>
      </c>
      <c r="AF17" s="103">
        <f>T17-HLOOKUP(V17,[1]Minimas!$C$3:$CD$12,6,FALSE)</f>
        <v>-14</v>
      </c>
      <c r="AG17" s="103">
        <f>T17-HLOOKUP(V17,[1]Minimas!$C$3:$CD$12,7,FALSE)</f>
        <v>-44</v>
      </c>
      <c r="AH17" s="103">
        <f>T17-HLOOKUP(V17,[1]Minimas!$C$3:$CD$12,8,FALSE)</f>
        <v>-64</v>
      </c>
      <c r="AI17" s="103">
        <f>T17-HLOOKUP(V17,[1]Minimas!$C$3:$CD$12,9,FALSE)</f>
        <v>-89</v>
      </c>
      <c r="AJ17" s="103">
        <f>T17-HLOOKUP(V17,[1]Minimas!$C$3:$CD$12,10,FALSE)</f>
        <v>-129</v>
      </c>
      <c r="AK17" s="104" t="str">
        <f t="shared" si="5"/>
        <v>IRG +</v>
      </c>
      <c r="AL17" s="104"/>
      <c r="AM17" s="104" t="str">
        <f t="shared" si="6"/>
        <v>IRG +</v>
      </c>
      <c r="AN17" s="104">
        <f t="shared" si="7"/>
        <v>6</v>
      </c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</row>
    <row r="18" spans="2:124" s="133" customFormat="1" ht="30" customHeight="1" x14ac:dyDescent="0.2">
      <c r="B18" s="95" t="s">
        <v>202</v>
      </c>
      <c r="C18" s="195">
        <v>438946</v>
      </c>
      <c r="D18" s="196"/>
      <c r="E18" s="197" t="s">
        <v>40</v>
      </c>
      <c r="F18" s="181" t="s">
        <v>172</v>
      </c>
      <c r="G18" s="182" t="s">
        <v>173</v>
      </c>
      <c r="H18" s="183">
        <v>2005</v>
      </c>
      <c r="I18" s="205" t="s">
        <v>227</v>
      </c>
      <c r="J18" s="198" t="s">
        <v>44</v>
      </c>
      <c r="K18" s="185">
        <v>45.9</v>
      </c>
      <c r="L18" s="186">
        <v>40</v>
      </c>
      <c r="M18" s="187">
        <v>43</v>
      </c>
      <c r="N18" s="187">
        <v>45</v>
      </c>
      <c r="O18" s="188">
        <f t="shared" si="0"/>
        <v>45</v>
      </c>
      <c r="P18" s="186">
        <v>55</v>
      </c>
      <c r="Q18" s="187">
        <v>59</v>
      </c>
      <c r="R18" s="189">
        <v>62</v>
      </c>
      <c r="S18" s="135">
        <f t="shared" si="1"/>
        <v>62</v>
      </c>
      <c r="T18" s="136">
        <f t="shared" si="2"/>
        <v>107</v>
      </c>
      <c r="U18" s="137" t="str">
        <f t="shared" si="3"/>
        <v>FED + 7</v>
      </c>
      <c r="V18" s="138" t="str">
        <f>IF(E18=0," ",IF(E18="H",IF(H18&lt;2000,VLOOKUP(K18,[1]Minimas!$A$15:$F$29,6),IF(AND(H18&gt;1999,H18&lt;2003),VLOOKUP(K18,[1]Minimas!$A$15:$F$29,5),IF(AND(H18&gt;2002,H18&lt;2005),VLOOKUP(K18,[1]Minimas!$A$15:$F$29,4),IF(AND(H18&gt;2004,H18&lt;2007),VLOOKUP(K18,[1]Minimas!$A$15:$F$29,3),VLOOKUP(K18,[1]Minimas!$A$15:$F$29,2))))),IF(H18&lt;2000,VLOOKUP(K18,[1]Minimas!$G$15:$L$29,6),IF(AND(H18&gt;1999,H18&lt;2003),VLOOKUP(K18,[1]Minimas!$G$15:$FL$29,5),IF(AND(H18&gt;2002,H18&lt;2005),VLOOKUP(K18,[1]Minimas!$G$15:$L$29,4),IF(AND(H18&gt;2004,H18&lt;2007),VLOOKUP(K18,[1]Minimas!$G$15:$L$29,3),VLOOKUP(K18,[1]Minimas!$G$15:$L$29,2)))))))</f>
        <v>U15 M49</v>
      </c>
      <c r="W18" s="139">
        <f t="shared" si="4"/>
        <v>192.53496614584569</v>
      </c>
      <c r="X18" s="97">
        <v>43758</v>
      </c>
      <c r="Y18" s="99" t="s">
        <v>199</v>
      </c>
      <c r="Z18" s="216"/>
      <c r="AA18" s="132"/>
      <c r="AB18" s="103">
        <f>T18-HLOOKUP(V18,[1]Minimas!$C$3:$CD$12,2,FALSE)</f>
        <v>67</v>
      </c>
      <c r="AC18" s="103">
        <f>T18-HLOOKUP(V18,[1]Minimas!$C$3:$CD$12,3,FALSE)</f>
        <v>52</v>
      </c>
      <c r="AD18" s="103">
        <f>T18-HLOOKUP(V18,[1]Minimas!$C$3:$CD$12,4,FALSE)</f>
        <v>37</v>
      </c>
      <c r="AE18" s="103">
        <f>T18-HLOOKUP(V18,[1]Minimas!$C$3:$CD$12,5,FALSE)</f>
        <v>22</v>
      </c>
      <c r="AF18" s="103">
        <f>T18-HLOOKUP(V18,[1]Minimas!$C$3:$CD$12,6,FALSE)</f>
        <v>7</v>
      </c>
      <c r="AG18" s="103">
        <f>T18-HLOOKUP(V18,[1]Minimas!$C$3:$CD$12,7,FALSE)</f>
        <v>-8</v>
      </c>
      <c r="AH18" s="103">
        <f>T18-HLOOKUP(V18,[1]Minimas!$C$3:$CD$12,8,FALSE)</f>
        <v>-23</v>
      </c>
      <c r="AI18" s="103">
        <f>T18-HLOOKUP(V18,[1]Minimas!$C$3:$CD$12,9,FALSE)</f>
        <v>-38</v>
      </c>
      <c r="AJ18" s="103">
        <f>T18-HLOOKUP(V18,[1]Minimas!$C$3:$CD$12,10,FALSE)</f>
        <v>-168</v>
      </c>
      <c r="AK18" s="104" t="str">
        <f t="shared" si="5"/>
        <v>FED +</v>
      </c>
      <c r="AL18" s="104"/>
      <c r="AM18" s="104" t="str">
        <f t="shared" si="6"/>
        <v>FED +</v>
      </c>
      <c r="AN18" s="104">
        <f t="shared" si="7"/>
        <v>7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</row>
    <row r="19" spans="2:124" s="133" customFormat="1" ht="30" customHeight="1" x14ac:dyDescent="0.2">
      <c r="B19" s="95" t="s">
        <v>202</v>
      </c>
      <c r="C19" s="140">
        <v>416679</v>
      </c>
      <c r="D19" s="141"/>
      <c r="E19" s="142" t="s">
        <v>40</v>
      </c>
      <c r="F19" s="143" t="s">
        <v>210</v>
      </c>
      <c r="G19" s="144" t="s">
        <v>168</v>
      </c>
      <c r="H19" s="145">
        <v>2001</v>
      </c>
      <c r="I19" s="203" t="s">
        <v>127</v>
      </c>
      <c r="J19" s="146" t="s">
        <v>44</v>
      </c>
      <c r="K19" s="147">
        <v>72.400000000000006</v>
      </c>
      <c r="L19" s="149">
        <v>74</v>
      </c>
      <c r="M19" s="150">
        <v>79</v>
      </c>
      <c r="N19" s="150">
        <v>82</v>
      </c>
      <c r="O19" s="135">
        <f t="shared" si="0"/>
        <v>82</v>
      </c>
      <c r="P19" s="152">
        <v>-90</v>
      </c>
      <c r="Q19" s="150">
        <v>90</v>
      </c>
      <c r="R19" s="148">
        <v>-95</v>
      </c>
      <c r="S19" s="135">
        <f t="shared" si="1"/>
        <v>90</v>
      </c>
      <c r="T19" s="136">
        <f t="shared" si="2"/>
        <v>172</v>
      </c>
      <c r="U19" s="137" t="str">
        <f t="shared" si="3"/>
        <v>REG + 12</v>
      </c>
      <c r="V19" s="138" t="str">
        <f>IF(E19=0," ",IF(E19="H",IF(H19&lt;2000,VLOOKUP(K19,[1]Minimas!$A$15:$F$29,6),IF(AND(H19&gt;1999,H19&lt;2003),VLOOKUP(K19,[1]Minimas!$A$15:$F$29,5),IF(AND(H19&gt;2002,H19&lt;2005),VLOOKUP(K19,[1]Minimas!$A$15:$F$29,4),IF(AND(H19&gt;2004,H19&lt;2007),VLOOKUP(K19,[1]Minimas!$A$15:$F$29,3),VLOOKUP(K19,[1]Minimas!$A$15:$F$29,2))))),IF(H19&lt;2000,VLOOKUP(K19,[1]Minimas!$G$15:$L$29,6),IF(AND(H19&gt;1999,H19&lt;2003),VLOOKUP(K19,[1]Minimas!$G$15:$FL$29,5),IF(AND(H19&gt;2002,H19&lt;2005),VLOOKUP(K19,[1]Minimas!$G$15:$L$29,4),IF(AND(H19&gt;2004,H19&lt;2007),VLOOKUP(K19,[1]Minimas!$G$15:$L$29,3),VLOOKUP(K19,[1]Minimas!$G$15:$L$29,2)))))))</f>
        <v>U20 M73</v>
      </c>
      <c r="W19" s="139">
        <f t="shared" si="4"/>
        <v>222.1927744743582</v>
      </c>
      <c r="X19" s="97">
        <v>43758</v>
      </c>
      <c r="Y19" s="99" t="s">
        <v>199</v>
      </c>
      <c r="Z19" s="216"/>
      <c r="AA19" s="132"/>
      <c r="AB19" s="103">
        <f>T19-HLOOKUP(V19,[1]Minimas!$C$3:$CD$12,2,FALSE)</f>
        <v>52</v>
      </c>
      <c r="AC19" s="103">
        <f>T19-HLOOKUP(V19,[1]Minimas!$C$3:$CD$12,3,FALSE)</f>
        <v>32</v>
      </c>
      <c r="AD19" s="103">
        <f>T19-HLOOKUP(V19,[1]Minimas!$C$3:$CD$12,4,FALSE)</f>
        <v>12</v>
      </c>
      <c r="AE19" s="103">
        <f>T19-HLOOKUP(V19,[1]Minimas!$C$3:$CD$12,5,FALSE)</f>
        <v>-8</v>
      </c>
      <c r="AF19" s="103">
        <f>T19-HLOOKUP(V19,[1]Minimas!$C$3:$CD$12,6,FALSE)</f>
        <v>-28</v>
      </c>
      <c r="AG19" s="103">
        <f>T19-HLOOKUP(V19,[1]Minimas!$C$3:$CD$12,7,FALSE)</f>
        <v>-58</v>
      </c>
      <c r="AH19" s="103">
        <f>T19-HLOOKUP(V19,[1]Minimas!$C$3:$CD$12,8,FALSE)</f>
        <v>-78</v>
      </c>
      <c r="AI19" s="103">
        <f>T19-HLOOKUP(V19,[1]Minimas!$C$3:$CD$12,9,FALSE)</f>
        <v>-103</v>
      </c>
      <c r="AJ19" s="103">
        <f>T19-HLOOKUP(V19,[1]Minimas!$C$3:$CD$12,10,FALSE)</f>
        <v>-143</v>
      </c>
      <c r="AK19" s="104" t="str">
        <f t="shared" si="5"/>
        <v>REG +</v>
      </c>
      <c r="AL19" s="104"/>
      <c r="AM19" s="104" t="str">
        <f t="shared" si="6"/>
        <v>REG +</v>
      </c>
      <c r="AN19" s="104">
        <f t="shared" si="7"/>
        <v>12</v>
      </c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</row>
    <row r="20" spans="2:124" s="133" customFormat="1" ht="30" customHeight="1" x14ac:dyDescent="0.2">
      <c r="B20" s="95" t="s">
        <v>202</v>
      </c>
      <c r="C20" s="140">
        <v>310069</v>
      </c>
      <c r="D20" s="141"/>
      <c r="E20" s="142" t="s">
        <v>40</v>
      </c>
      <c r="F20" s="143" t="s">
        <v>228</v>
      </c>
      <c r="G20" s="144" t="s">
        <v>165</v>
      </c>
      <c r="H20" s="145">
        <v>1995</v>
      </c>
      <c r="I20" s="203" t="s">
        <v>127</v>
      </c>
      <c r="J20" s="146" t="s">
        <v>44</v>
      </c>
      <c r="K20" s="147">
        <v>66.599999999999994</v>
      </c>
      <c r="L20" s="149">
        <v>93</v>
      </c>
      <c r="M20" s="150">
        <v>96</v>
      </c>
      <c r="N20" s="151">
        <v>100</v>
      </c>
      <c r="O20" s="135">
        <f t="shared" si="0"/>
        <v>100</v>
      </c>
      <c r="P20" s="152">
        <v>-115</v>
      </c>
      <c r="Q20" s="150">
        <v>115</v>
      </c>
      <c r="R20" s="150">
        <v>125</v>
      </c>
      <c r="S20" s="135">
        <f t="shared" si="1"/>
        <v>125</v>
      </c>
      <c r="T20" s="136">
        <f t="shared" si="2"/>
        <v>225</v>
      </c>
      <c r="U20" s="137" t="str">
        <f t="shared" si="3"/>
        <v>FED + 0</v>
      </c>
      <c r="V20" s="138" t="str">
        <f>IF(E20=0," ",IF(E20="H",IF(H20&lt;2000,VLOOKUP(K20,[1]Minimas!$A$15:$F$29,6),IF(AND(H20&gt;1999,H20&lt;2003),VLOOKUP(K20,[1]Minimas!$A$15:$F$29,5),IF(AND(H20&gt;2002,H20&lt;2005),VLOOKUP(K20,[1]Minimas!$A$15:$F$29,4),IF(AND(H20&gt;2004,H20&lt;2007),VLOOKUP(K20,[1]Minimas!$A$15:$F$29,3),VLOOKUP(K20,[1]Minimas!$A$15:$F$29,2))))),IF(H20&lt;2000,VLOOKUP(K20,[1]Minimas!$G$15:$L$29,6),IF(AND(H20&gt;1999,H20&lt;2003),VLOOKUP(K20,[1]Minimas!$G$15:$FL$29,5),IF(AND(H20&gt;2002,H20&lt;2005),VLOOKUP(K20,[1]Minimas!$G$15:$L$29,4),IF(AND(H20&gt;2004,H20&lt;2007),VLOOKUP(K20,[1]Minimas!$G$15:$L$29,3),VLOOKUP(K20,[1]Minimas!$G$15:$L$29,2)))))))</f>
        <v>SE M67</v>
      </c>
      <c r="W20" s="139">
        <f t="shared" si="4"/>
        <v>305.73542880701848</v>
      </c>
      <c r="X20" s="97">
        <v>43758</v>
      </c>
      <c r="Y20" s="99" t="s">
        <v>199</v>
      </c>
      <c r="Z20" s="216"/>
      <c r="AA20" s="132"/>
      <c r="AB20" s="103">
        <f>T20-HLOOKUP(V20,[1]Minimas!$C$3:$CD$12,2,FALSE)</f>
        <v>100</v>
      </c>
      <c r="AC20" s="103">
        <f>T20-HLOOKUP(V20,[1]Minimas!$C$3:$CD$12,3,FALSE)</f>
        <v>80</v>
      </c>
      <c r="AD20" s="103">
        <f>T20-HLOOKUP(V20,[1]Minimas!$C$3:$CD$12,4,FALSE)</f>
        <v>55</v>
      </c>
      <c r="AE20" s="103">
        <f>T20-HLOOKUP(V20,[1]Minimas!$C$3:$CD$12,5,FALSE)</f>
        <v>30</v>
      </c>
      <c r="AF20" s="103">
        <f>T20-HLOOKUP(V20,[1]Minimas!$C$3:$CD$12,6,FALSE)</f>
        <v>0</v>
      </c>
      <c r="AG20" s="103">
        <f>T20-HLOOKUP(V20,[1]Minimas!$C$3:$CD$12,7,FALSE)</f>
        <v>-15</v>
      </c>
      <c r="AH20" s="103">
        <f>T20-HLOOKUP(V20,[1]Minimas!$C$3:$CD$12,8,FALSE)</f>
        <v>-35</v>
      </c>
      <c r="AI20" s="103">
        <f>T20-HLOOKUP(V20,[1]Minimas!$C$3:$CD$12,9,FALSE)</f>
        <v>-55</v>
      </c>
      <c r="AJ20" s="103">
        <f>T20-HLOOKUP(V20,[1]Minimas!$C$3:$CD$12,10,FALSE)</f>
        <v>-70</v>
      </c>
      <c r="AK20" s="104" t="str">
        <f t="shared" si="5"/>
        <v>FED +</v>
      </c>
      <c r="AL20" s="104"/>
      <c r="AM20" s="104" t="str">
        <f t="shared" si="6"/>
        <v>FED +</v>
      </c>
      <c r="AN20" s="104">
        <f t="shared" si="7"/>
        <v>0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</row>
    <row r="21" spans="2:124" s="133" customFormat="1" ht="30" customHeight="1" x14ac:dyDescent="0.2">
      <c r="B21" s="95" t="s">
        <v>202</v>
      </c>
      <c r="C21" s="153">
        <v>454165</v>
      </c>
      <c r="D21" s="154"/>
      <c r="E21" s="155" t="s">
        <v>40</v>
      </c>
      <c r="F21" s="143" t="s">
        <v>231</v>
      </c>
      <c r="G21" s="144" t="s">
        <v>232</v>
      </c>
      <c r="H21" s="145">
        <v>1992</v>
      </c>
      <c r="I21" s="203" t="s">
        <v>177</v>
      </c>
      <c r="J21" s="156" t="s">
        <v>44</v>
      </c>
      <c r="K21" s="147">
        <v>97</v>
      </c>
      <c r="L21" s="149">
        <v>78</v>
      </c>
      <c r="M21" s="150">
        <v>-83</v>
      </c>
      <c r="N21" s="150">
        <v>85</v>
      </c>
      <c r="O21" s="135">
        <f t="shared" si="0"/>
        <v>85</v>
      </c>
      <c r="P21" s="149">
        <v>92</v>
      </c>
      <c r="Q21" s="150">
        <v>100</v>
      </c>
      <c r="R21" s="150">
        <v>-106</v>
      </c>
      <c r="S21" s="135">
        <f t="shared" si="1"/>
        <v>100</v>
      </c>
      <c r="T21" s="136">
        <f t="shared" si="2"/>
        <v>185</v>
      </c>
      <c r="U21" s="137" t="str">
        <f t="shared" si="3"/>
        <v>DPT + 0</v>
      </c>
      <c r="V21" s="138" t="str">
        <f>IF(E21=0," ",IF(E21="H",IF(H21&lt;2000,VLOOKUP(K21,[1]Minimas!$A$15:$F$29,6),IF(AND(H21&gt;1999,H21&lt;2003),VLOOKUP(K21,[1]Minimas!$A$15:$F$29,5),IF(AND(H21&gt;2002,H21&lt;2005),VLOOKUP(K21,[1]Minimas!$A$15:$F$29,4),IF(AND(H21&gt;2004,H21&lt;2007),VLOOKUP(K21,[1]Minimas!$A$15:$F$29,3),VLOOKUP(K21,[1]Minimas!$A$15:$F$29,2))))),IF(H21&lt;2000,VLOOKUP(K21,[1]Minimas!$G$15:$L$29,6),IF(AND(H21&gt;1999,H21&lt;2003),VLOOKUP(K21,[1]Minimas!$G$15:$FL$29,5),IF(AND(H21&gt;2002,H21&lt;2005),VLOOKUP(K21,[1]Minimas!$G$15:$L$29,4),IF(AND(H21&gt;2004,H21&lt;2007),VLOOKUP(K21,[1]Minimas!$G$15:$L$29,3),VLOOKUP(K21,[1]Minimas!$G$15:$L$29,2)))))))</f>
        <v>SE M102</v>
      </c>
      <c r="W21" s="139">
        <f t="shared" si="4"/>
        <v>207.51052835281044</v>
      </c>
      <c r="X21" s="97">
        <v>43758</v>
      </c>
      <c r="Y21" s="99" t="s">
        <v>199</v>
      </c>
      <c r="Z21" s="216"/>
      <c r="AA21" s="132"/>
      <c r="AB21" s="103">
        <f>T21-HLOOKUP(V21,[1]Minimas!$C$3:$CD$12,2,FALSE)</f>
        <v>25</v>
      </c>
      <c r="AC21" s="103">
        <f>T21-HLOOKUP(V21,[1]Minimas!$C$3:$CD$12,3,FALSE)</f>
        <v>0</v>
      </c>
      <c r="AD21" s="103">
        <f>T21-HLOOKUP(V21,[1]Minimas!$C$3:$CD$12,4,FALSE)</f>
        <v>-25</v>
      </c>
      <c r="AE21" s="103">
        <f>T21-HLOOKUP(V21,[1]Minimas!$C$3:$CD$12,5,FALSE)</f>
        <v>-55</v>
      </c>
      <c r="AF21" s="103">
        <f>T21-HLOOKUP(V21,[1]Minimas!$C$3:$CD$12,6,FALSE)</f>
        <v>-85</v>
      </c>
      <c r="AG21" s="103">
        <f>T21-HLOOKUP(V21,[1]Minimas!$C$3:$CD$12,7,FALSE)</f>
        <v>-117</v>
      </c>
      <c r="AH21" s="103">
        <f>T21-HLOOKUP(V21,[1]Minimas!$C$3:$CD$12,8,FALSE)</f>
        <v>-145</v>
      </c>
      <c r="AI21" s="103">
        <f>T21-HLOOKUP(V21,[1]Minimas!$C$3:$CD$12,9,FALSE)</f>
        <v>-165</v>
      </c>
      <c r="AJ21" s="103">
        <f>T21-HLOOKUP(V21,[1]Minimas!$C$3:$CD$12,10,FALSE)</f>
        <v>-195</v>
      </c>
      <c r="AK21" s="104" t="str">
        <f t="shared" si="5"/>
        <v>DPT +</v>
      </c>
      <c r="AL21" s="104"/>
      <c r="AM21" s="104" t="str">
        <f t="shared" si="6"/>
        <v>DPT +</v>
      </c>
      <c r="AN21" s="104">
        <f t="shared" si="7"/>
        <v>0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</row>
    <row r="22" spans="2:124" s="133" customFormat="1" ht="30" customHeight="1" x14ac:dyDescent="0.2">
      <c r="B22" s="95" t="s">
        <v>202</v>
      </c>
      <c r="C22" s="153">
        <v>4496</v>
      </c>
      <c r="D22" s="154"/>
      <c r="E22" s="155" t="s">
        <v>40</v>
      </c>
      <c r="F22" s="143" t="s">
        <v>142</v>
      </c>
      <c r="G22" s="144" t="s">
        <v>233</v>
      </c>
      <c r="H22" s="145">
        <v>1980</v>
      </c>
      <c r="I22" s="203" t="s">
        <v>144</v>
      </c>
      <c r="J22" s="156" t="s">
        <v>44</v>
      </c>
      <c r="K22" s="147">
        <v>99.2</v>
      </c>
      <c r="L22" s="149">
        <v>55</v>
      </c>
      <c r="M22" s="150">
        <v>60</v>
      </c>
      <c r="N22" s="150">
        <v>65</v>
      </c>
      <c r="O22" s="135">
        <f t="shared" si="0"/>
        <v>65</v>
      </c>
      <c r="P22" s="149">
        <v>75</v>
      </c>
      <c r="Q22" s="150">
        <v>80</v>
      </c>
      <c r="R22" s="150">
        <v>85</v>
      </c>
      <c r="S22" s="135">
        <f t="shared" si="1"/>
        <v>85</v>
      </c>
      <c r="T22" s="136">
        <f t="shared" si="2"/>
        <v>150</v>
      </c>
      <c r="U22" s="137" t="str">
        <f t="shared" si="3"/>
        <v>DEB -10</v>
      </c>
      <c r="V22" s="138" t="str">
        <f>IF(E22=0," ",IF(E22="H",IF(H22&lt;2000,VLOOKUP(K22,[1]Minimas!$A$15:$F$29,6),IF(AND(H22&gt;1999,H22&lt;2003),VLOOKUP(K22,[1]Minimas!$A$15:$F$29,5),IF(AND(H22&gt;2002,H22&lt;2005),VLOOKUP(K22,[1]Minimas!$A$15:$F$29,4),IF(AND(H22&gt;2004,H22&lt;2007),VLOOKUP(K22,[1]Minimas!$A$15:$F$29,3),VLOOKUP(K22,[1]Minimas!$A$15:$F$29,2))))),IF(H22&lt;2000,VLOOKUP(K22,[1]Minimas!$G$15:$L$29,6),IF(AND(H22&gt;1999,H22&lt;2003),VLOOKUP(K22,[1]Minimas!$G$15:$FL$29,5),IF(AND(H22&gt;2002,H22&lt;2005),VLOOKUP(K22,[1]Minimas!$G$15:$L$29,4),IF(AND(H22&gt;2004,H22&lt;2007),VLOOKUP(K22,[1]Minimas!$G$15:$L$29,3),VLOOKUP(K22,[1]Minimas!$G$15:$L$29,2)))))))</f>
        <v>SE M102</v>
      </c>
      <c r="W22" s="139">
        <f t="shared" si="4"/>
        <v>166.82411317642638</v>
      </c>
      <c r="X22" s="97">
        <v>43758</v>
      </c>
      <c r="Y22" s="99" t="s">
        <v>199</v>
      </c>
      <c r="Z22" s="216"/>
      <c r="AA22" s="132"/>
      <c r="AB22" s="103">
        <f>T22-HLOOKUP(V22,[1]Minimas!$C$3:$CD$12,2,FALSE)</f>
        <v>-10</v>
      </c>
      <c r="AC22" s="103">
        <f>T22-HLOOKUP(V22,[1]Minimas!$C$3:$CD$12,3,FALSE)</f>
        <v>-35</v>
      </c>
      <c r="AD22" s="103">
        <f>T22-HLOOKUP(V22,[1]Minimas!$C$3:$CD$12,4,FALSE)</f>
        <v>-60</v>
      </c>
      <c r="AE22" s="103">
        <f>T22-HLOOKUP(V22,[1]Minimas!$C$3:$CD$12,5,FALSE)</f>
        <v>-90</v>
      </c>
      <c r="AF22" s="103">
        <f>T22-HLOOKUP(V22,[1]Minimas!$C$3:$CD$12,6,FALSE)</f>
        <v>-120</v>
      </c>
      <c r="AG22" s="103">
        <f>T22-HLOOKUP(V22,[1]Minimas!$C$3:$CD$12,7,FALSE)</f>
        <v>-152</v>
      </c>
      <c r="AH22" s="103">
        <f>T22-HLOOKUP(V22,[1]Minimas!$C$3:$CD$12,8,FALSE)</f>
        <v>-180</v>
      </c>
      <c r="AI22" s="103">
        <f>T22-HLOOKUP(V22,[1]Minimas!$C$3:$CD$12,9,FALSE)</f>
        <v>-200</v>
      </c>
      <c r="AJ22" s="103">
        <f>T22-HLOOKUP(V22,[1]Minimas!$C$3:$CD$12,10,FALSE)</f>
        <v>-230</v>
      </c>
      <c r="AK22" s="104" t="str">
        <f t="shared" si="5"/>
        <v>DEB</v>
      </c>
      <c r="AL22" s="104"/>
      <c r="AM22" s="104" t="str">
        <f t="shared" si="6"/>
        <v>DEB</v>
      </c>
      <c r="AN22" s="104">
        <f t="shared" si="7"/>
        <v>-10</v>
      </c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</row>
    <row r="23" spans="2:124" s="133" customFormat="1" ht="30" customHeight="1" x14ac:dyDescent="0.2">
      <c r="B23" s="95" t="s">
        <v>202</v>
      </c>
      <c r="C23" s="153">
        <v>447456</v>
      </c>
      <c r="D23" s="154"/>
      <c r="E23" s="155" t="s">
        <v>40</v>
      </c>
      <c r="F23" s="143" t="s">
        <v>206</v>
      </c>
      <c r="G23" s="144" t="s">
        <v>234</v>
      </c>
      <c r="H23" s="145">
        <v>1987</v>
      </c>
      <c r="I23" s="203" t="s">
        <v>189</v>
      </c>
      <c r="J23" s="156" t="s">
        <v>44</v>
      </c>
      <c r="K23" s="147">
        <v>100.34</v>
      </c>
      <c r="L23" s="149">
        <v>90</v>
      </c>
      <c r="M23" s="150">
        <v>-95</v>
      </c>
      <c r="N23" s="150">
        <v>95</v>
      </c>
      <c r="O23" s="135">
        <f t="shared" si="0"/>
        <v>95</v>
      </c>
      <c r="P23" s="149">
        <v>115</v>
      </c>
      <c r="Q23" s="150">
        <v>-120</v>
      </c>
      <c r="R23" s="150">
        <v>120</v>
      </c>
      <c r="S23" s="135">
        <f t="shared" si="1"/>
        <v>120</v>
      </c>
      <c r="T23" s="136">
        <f t="shared" si="2"/>
        <v>215</v>
      </c>
      <c r="U23" s="137" t="str">
        <f t="shared" si="3"/>
        <v>REG + 5</v>
      </c>
      <c r="V23" s="138" t="str">
        <f>IF(E23=0," ",IF(E23="H",IF(H23&lt;2000,VLOOKUP(K23,[1]Minimas!$A$15:$F$29,6),IF(AND(H23&gt;1999,H23&lt;2003),VLOOKUP(K23,[1]Minimas!$A$15:$F$29,5),IF(AND(H23&gt;2002,H23&lt;2005),VLOOKUP(K23,[1]Minimas!$A$15:$F$29,4),IF(AND(H23&gt;2004,H23&lt;2007),VLOOKUP(K23,[1]Minimas!$A$15:$F$29,3),VLOOKUP(K23,[1]Minimas!$A$15:$F$29,2))))),IF(H23&lt;2000,VLOOKUP(K23,[1]Minimas!$G$15:$L$29,6),IF(AND(H23&gt;1999,H23&lt;2003),VLOOKUP(K23,[1]Minimas!$G$15:$FL$29,5),IF(AND(H23&gt;2002,H23&lt;2005),VLOOKUP(K23,[1]Minimas!$G$15:$L$29,4),IF(AND(H23&gt;2004,H23&lt;2007),VLOOKUP(K23,[1]Minimas!$G$15:$L$29,3),VLOOKUP(K23,[1]Minimas!$G$15:$L$29,2)))))))</f>
        <v>SE M102</v>
      </c>
      <c r="W23" s="139">
        <f t="shared" si="4"/>
        <v>238.10873963308921</v>
      </c>
      <c r="X23" s="97">
        <v>43758</v>
      </c>
      <c r="Y23" s="99" t="s">
        <v>199</v>
      </c>
      <c r="Z23" s="216"/>
      <c r="AA23" s="132"/>
      <c r="AB23" s="103">
        <f>T23-HLOOKUP(V23,[1]Minimas!$C$3:$CD$12,2,FALSE)</f>
        <v>55</v>
      </c>
      <c r="AC23" s="103">
        <f>T23-HLOOKUP(V23,[1]Minimas!$C$3:$CD$12,3,FALSE)</f>
        <v>30</v>
      </c>
      <c r="AD23" s="103">
        <f>T23-HLOOKUP(V23,[1]Minimas!$C$3:$CD$12,4,FALSE)</f>
        <v>5</v>
      </c>
      <c r="AE23" s="103">
        <f>T23-HLOOKUP(V23,[1]Minimas!$C$3:$CD$12,5,FALSE)</f>
        <v>-25</v>
      </c>
      <c r="AF23" s="103">
        <f>T23-HLOOKUP(V23,[1]Minimas!$C$3:$CD$12,6,FALSE)</f>
        <v>-55</v>
      </c>
      <c r="AG23" s="103">
        <f>T23-HLOOKUP(V23,[1]Minimas!$C$3:$CD$12,7,FALSE)</f>
        <v>-87</v>
      </c>
      <c r="AH23" s="103">
        <f>T23-HLOOKUP(V23,[1]Minimas!$C$3:$CD$12,8,FALSE)</f>
        <v>-115</v>
      </c>
      <c r="AI23" s="103">
        <f>T23-HLOOKUP(V23,[1]Minimas!$C$3:$CD$12,9,FALSE)</f>
        <v>-135</v>
      </c>
      <c r="AJ23" s="103">
        <f>T23-HLOOKUP(V23,[1]Minimas!$C$3:$CD$12,10,FALSE)</f>
        <v>-165</v>
      </c>
      <c r="AK23" s="104" t="str">
        <f t="shared" si="5"/>
        <v>REG +</v>
      </c>
      <c r="AL23" s="104"/>
      <c r="AM23" s="104" t="str">
        <f t="shared" si="6"/>
        <v>REG +</v>
      </c>
      <c r="AN23" s="104">
        <f t="shared" si="7"/>
        <v>5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</row>
    <row r="24" spans="2:124" s="133" customFormat="1" ht="30" customHeight="1" x14ac:dyDescent="0.2">
      <c r="B24" s="95" t="s">
        <v>202</v>
      </c>
      <c r="C24" s="153">
        <v>418139</v>
      </c>
      <c r="D24" s="154"/>
      <c r="E24" s="155" t="s">
        <v>40</v>
      </c>
      <c r="F24" s="143" t="s">
        <v>235</v>
      </c>
      <c r="G24" s="144" t="s">
        <v>187</v>
      </c>
      <c r="H24" s="145">
        <v>1979</v>
      </c>
      <c r="I24" s="203" t="s">
        <v>188</v>
      </c>
      <c r="J24" s="156" t="s">
        <v>44</v>
      </c>
      <c r="K24" s="147">
        <v>100.6</v>
      </c>
      <c r="L24" s="149">
        <v>85</v>
      </c>
      <c r="M24" s="150">
        <v>90</v>
      </c>
      <c r="N24" s="150">
        <v>-95</v>
      </c>
      <c r="O24" s="135">
        <f t="shared" si="0"/>
        <v>90</v>
      </c>
      <c r="P24" s="149">
        <v>120</v>
      </c>
      <c r="Q24" s="150">
        <v>126</v>
      </c>
      <c r="R24" s="150">
        <v>-130</v>
      </c>
      <c r="S24" s="135">
        <f t="shared" si="1"/>
        <v>126</v>
      </c>
      <c r="T24" s="136">
        <f t="shared" si="2"/>
        <v>216</v>
      </c>
      <c r="U24" s="137" t="str">
        <f t="shared" si="3"/>
        <v>REG + 6</v>
      </c>
      <c r="V24" s="138" t="str">
        <f>IF(E24=0," ",IF(E24="H",IF(H24&lt;2000,VLOOKUP(K24,[1]Minimas!$A$15:$F$29,6),IF(AND(H24&gt;1999,H24&lt;2003),VLOOKUP(K24,[1]Minimas!$A$15:$F$29,5),IF(AND(H24&gt;2002,H24&lt;2005),VLOOKUP(K24,[1]Minimas!$A$15:$F$29,4),IF(AND(H24&gt;2004,H24&lt;2007),VLOOKUP(K24,[1]Minimas!$A$15:$F$29,3),VLOOKUP(K24,[1]Minimas!$A$15:$F$29,2))))),IF(H24&lt;2000,VLOOKUP(K24,[1]Minimas!$G$15:$L$29,6),IF(AND(H24&gt;1999,H24&lt;2003),VLOOKUP(K24,[1]Minimas!$G$15:$FL$29,5),IF(AND(H24&gt;2002,H24&lt;2005),VLOOKUP(K24,[1]Minimas!$G$15:$L$29,4),IF(AND(H24&gt;2004,H24&lt;2007),VLOOKUP(K24,[1]Minimas!$G$15:$L$29,3),VLOOKUP(K24,[1]Minimas!$G$15:$L$29,2)))))))</f>
        <v>SE M102</v>
      </c>
      <c r="W24" s="139">
        <f t="shared" si="4"/>
        <v>238.99078655625593</v>
      </c>
      <c r="X24" s="97">
        <v>43758</v>
      </c>
      <c r="Y24" s="99" t="s">
        <v>199</v>
      </c>
      <c r="Z24" s="216"/>
      <c r="AA24" s="132"/>
      <c r="AB24" s="103">
        <f>T24-HLOOKUP(V24,[1]Minimas!$C$3:$CD$12,2,FALSE)</f>
        <v>56</v>
      </c>
      <c r="AC24" s="103">
        <f>T24-HLOOKUP(V24,[1]Minimas!$C$3:$CD$12,3,FALSE)</f>
        <v>31</v>
      </c>
      <c r="AD24" s="103">
        <f>T24-HLOOKUP(V24,[1]Minimas!$C$3:$CD$12,4,FALSE)</f>
        <v>6</v>
      </c>
      <c r="AE24" s="103">
        <f>T24-HLOOKUP(V24,[1]Minimas!$C$3:$CD$12,5,FALSE)</f>
        <v>-24</v>
      </c>
      <c r="AF24" s="103">
        <f>T24-HLOOKUP(V24,[1]Minimas!$C$3:$CD$12,6,FALSE)</f>
        <v>-54</v>
      </c>
      <c r="AG24" s="103">
        <f>T24-HLOOKUP(V24,[1]Minimas!$C$3:$CD$12,7,FALSE)</f>
        <v>-86</v>
      </c>
      <c r="AH24" s="103">
        <f>T24-HLOOKUP(V24,[1]Minimas!$C$3:$CD$12,8,FALSE)</f>
        <v>-114</v>
      </c>
      <c r="AI24" s="103">
        <f>T24-HLOOKUP(V24,[1]Minimas!$C$3:$CD$12,9,FALSE)</f>
        <v>-134</v>
      </c>
      <c r="AJ24" s="103">
        <f>T24-HLOOKUP(V24,[1]Minimas!$C$3:$CD$12,10,FALSE)</f>
        <v>-164</v>
      </c>
      <c r="AK24" s="104" t="str">
        <f t="shared" si="5"/>
        <v>REG +</v>
      </c>
      <c r="AL24" s="104"/>
      <c r="AM24" s="104" t="str">
        <f t="shared" si="6"/>
        <v>REG +</v>
      </c>
      <c r="AN24" s="104">
        <f t="shared" si="7"/>
        <v>6</v>
      </c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</row>
    <row r="25" spans="2:124" s="133" customFormat="1" ht="30" customHeight="1" x14ac:dyDescent="0.2">
      <c r="B25" s="95" t="s">
        <v>202</v>
      </c>
      <c r="C25" s="153">
        <v>444750</v>
      </c>
      <c r="D25" s="154"/>
      <c r="E25" s="155" t="s">
        <v>40</v>
      </c>
      <c r="F25" s="143" t="s">
        <v>190</v>
      </c>
      <c r="G25" s="144" t="s">
        <v>236</v>
      </c>
      <c r="H25" s="145">
        <v>1994</v>
      </c>
      <c r="I25" s="203" t="s">
        <v>189</v>
      </c>
      <c r="J25" s="156" t="s">
        <v>44</v>
      </c>
      <c r="K25" s="147">
        <v>106.15</v>
      </c>
      <c r="L25" s="149">
        <v>88</v>
      </c>
      <c r="M25" s="150">
        <v>93</v>
      </c>
      <c r="N25" s="150">
        <v>96</v>
      </c>
      <c r="O25" s="135">
        <f t="shared" si="0"/>
        <v>96</v>
      </c>
      <c r="P25" s="149">
        <v>108</v>
      </c>
      <c r="Q25" s="150">
        <v>115</v>
      </c>
      <c r="R25" s="150">
        <v>119</v>
      </c>
      <c r="S25" s="135">
        <f t="shared" si="1"/>
        <v>119</v>
      </c>
      <c r="T25" s="136">
        <f t="shared" si="2"/>
        <v>215</v>
      </c>
      <c r="U25" s="137" t="str">
        <f t="shared" si="3"/>
        <v>REG + 0</v>
      </c>
      <c r="V25" s="138" t="str">
        <f>IF(E25=0," ",IF(E25="H",IF(H25&lt;2000,VLOOKUP(K25,[1]Minimas!$A$15:$F$29,6),IF(AND(H25&gt;1999,H25&lt;2003),VLOOKUP(K25,[1]Minimas!$A$15:$F$29,5),IF(AND(H25&gt;2002,H25&lt;2005),VLOOKUP(K25,[1]Minimas!$A$15:$F$29,4),IF(AND(H25&gt;2004,H25&lt;2007),VLOOKUP(K25,[1]Minimas!$A$15:$F$29,3),VLOOKUP(K25,[1]Minimas!$A$15:$F$29,2))))),IF(H25&lt;2000,VLOOKUP(K25,[1]Minimas!$G$15:$L$29,6),IF(AND(H25&gt;1999,H25&lt;2003),VLOOKUP(K25,[1]Minimas!$G$15:$FL$29,5),IF(AND(H25&gt;2002,H25&lt;2005),VLOOKUP(K25,[1]Minimas!$G$15:$L$29,4),IF(AND(H25&gt;2004,H25&lt;2007),VLOOKUP(K25,[1]Minimas!$G$15:$L$29,3),VLOOKUP(K25,[1]Minimas!$G$15:$L$29,2)))))))</f>
        <v>SE M109</v>
      </c>
      <c r="W25" s="139">
        <f t="shared" si="4"/>
        <v>233.50574732797475</v>
      </c>
      <c r="X25" s="97">
        <v>43758</v>
      </c>
      <c r="Y25" s="99" t="s">
        <v>199</v>
      </c>
      <c r="Z25" s="216"/>
      <c r="AA25" s="132"/>
      <c r="AB25" s="103">
        <f>T25-HLOOKUP(V25,[1]Minimas!$C$3:$CD$12,2,FALSE)</f>
        <v>50</v>
      </c>
      <c r="AC25" s="103">
        <f>T25-HLOOKUP(V25,[1]Minimas!$C$3:$CD$12,3,FALSE)</f>
        <v>25</v>
      </c>
      <c r="AD25" s="103">
        <f>T25-HLOOKUP(V25,[1]Minimas!$C$3:$CD$12,4,FALSE)</f>
        <v>0</v>
      </c>
      <c r="AE25" s="103">
        <f>T25-HLOOKUP(V25,[1]Minimas!$C$3:$CD$12,5,FALSE)</f>
        <v>-30</v>
      </c>
      <c r="AF25" s="103">
        <f>T25-HLOOKUP(V25,[1]Minimas!$C$3:$CD$12,6,FALSE)</f>
        <v>-60</v>
      </c>
      <c r="AG25" s="103">
        <f>T25-HLOOKUP(V25,[1]Minimas!$C$3:$CD$12,7,FALSE)</f>
        <v>-95</v>
      </c>
      <c r="AH25" s="103">
        <f>T25-HLOOKUP(V25,[1]Minimas!$C$3:$CD$12,8,FALSE)</f>
        <v>-120</v>
      </c>
      <c r="AI25" s="103">
        <f>T25-HLOOKUP(V25,[1]Minimas!$C$3:$CD$12,9,FALSE)</f>
        <v>-145</v>
      </c>
      <c r="AJ25" s="103">
        <f>T25-HLOOKUP(V25,[1]Minimas!$C$3:$CD$12,10,FALSE)</f>
        <v>-165</v>
      </c>
      <c r="AK25" s="104" t="str">
        <f t="shared" si="5"/>
        <v>REG +</v>
      </c>
      <c r="AL25" s="104"/>
      <c r="AM25" s="104" t="str">
        <f t="shared" si="6"/>
        <v>REG +</v>
      </c>
      <c r="AN25" s="104">
        <f t="shared" si="7"/>
        <v>0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</row>
    <row r="26" spans="2:124" s="133" customFormat="1" ht="30" customHeight="1" x14ac:dyDescent="0.2">
      <c r="B26" s="95" t="s">
        <v>202</v>
      </c>
      <c r="C26" s="153">
        <v>172489</v>
      </c>
      <c r="D26" s="154"/>
      <c r="E26" s="155" t="s">
        <v>40</v>
      </c>
      <c r="F26" s="143" t="s">
        <v>180</v>
      </c>
      <c r="G26" s="144" t="s">
        <v>181</v>
      </c>
      <c r="H26" s="145">
        <v>1980</v>
      </c>
      <c r="I26" s="203" t="s">
        <v>157</v>
      </c>
      <c r="J26" s="156" t="s">
        <v>44</v>
      </c>
      <c r="K26" s="147">
        <v>66</v>
      </c>
      <c r="L26" s="149">
        <v>60</v>
      </c>
      <c r="M26" s="150">
        <v>67</v>
      </c>
      <c r="N26" s="150">
        <v>71</v>
      </c>
      <c r="O26" s="135">
        <f t="shared" si="0"/>
        <v>71</v>
      </c>
      <c r="P26" s="149">
        <v>80</v>
      </c>
      <c r="Q26" s="150">
        <v>85</v>
      </c>
      <c r="R26" s="150">
        <v>-89</v>
      </c>
      <c r="S26" s="135">
        <f t="shared" si="1"/>
        <v>85</v>
      </c>
      <c r="T26" s="136">
        <f t="shared" si="2"/>
        <v>156</v>
      </c>
      <c r="U26" s="137" t="str">
        <f t="shared" si="3"/>
        <v>DPT + 11</v>
      </c>
      <c r="V26" s="138" t="str">
        <f>IF(E26=0," ",IF(E26="H",IF(H26&lt;2000,VLOOKUP(K26,[1]Minimas!$A$15:$F$29,6),IF(AND(H26&gt;1999,H26&lt;2003),VLOOKUP(K26,[1]Minimas!$A$15:$F$29,5),IF(AND(H26&gt;2002,H26&lt;2005),VLOOKUP(K26,[1]Minimas!$A$15:$F$29,4),IF(AND(H26&gt;2004,H26&lt;2007),VLOOKUP(K26,[1]Minimas!$A$15:$F$29,3),VLOOKUP(K26,[1]Minimas!$A$15:$F$29,2))))),IF(H26&lt;2000,VLOOKUP(K26,[1]Minimas!$G$15:$L$29,6),IF(AND(H26&gt;1999,H26&lt;2003),VLOOKUP(K26,[1]Minimas!$G$15:$FL$29,5),IF(AND(H26&gt;2002,H26&lt;2005),VLOOKUP(K26,[1]Minimas!$G$15:$L$29,4),IF(AND(H26&gt;2004,H26&lt;2007),VLOOKUP(K26,[1]Minimas!$G$15:$L$29,3),VLOOKUP(K26,[1]Minimas!$G$15:$L$29,2)))))))</f>
        <v>SE M67</v>
      </c>
      <c r="W26" s="139">
        <f t="shared" si="4"/>
        <v>213.19981952916103</v>
      </c>
      <c r="X26" s="97">
        <v>43758</v>
      </c>
      <c r="Y26" s="99" t="s">
        <v>199</v>
      </c>
      <c r="Z26" s="216"/>
      <c r="AA26" s="132"/>
      <c r="AB26" s="103">
        <f>T26-HLOOKUP(V26,[1]Minimas!$C$3:$CD$12,2,FALSE)</f>
        <v>31</v>
      </c>
      <c r="AC26" s="103">
        <f>T26-HLOOKUP(V26,[1]Minimas!$C$3:$CD$12,3,FALSE)</f>
        <v>11</v>
      </c>
      <c r="AD26" s="103">
        <f>T26-HLOOKUP(V26,[1]Minimas!$C$3:$CD$12,4,FALSE)</f>
        <v>-14</v>
      </c>
      <c r="AE26" s="103">
        <f>T26-HLOOKUP(V26,[1]Minimas!$C$3:$CD$12,5,FALSE)</f>
        <v>-39</v>
      </c>
      <c r="AF26" s="103">
        <f>T26-HLOOKUP(V26,[1]Minimas!$C$3:$CD$12,6,FALSE)</f>
        <v>-69</v>
      </c>
      <c r="AG26" s="103">
        <f>T26-HLOOKUP(V26,[1]Minimas!$C$3:$CD$12,7,FALSE)</f>
        <v>-84</v>
      </c>
      <c r="AH26" s="103">
        <f>T26-HLOOKUP(V26,[1]Minimas!$C$3:$CD$12,8,FALSE)</f>
        <v>-104</v>
      </c>
      <c r="AI26" s="103">
        <f>T26-HLOOKUP(V26,[1]Minimas!$C$3:$CD$12,9,FALSE)</f>
        <v>-124</v>
      </c>
      <c r="AJ26" s="103">
        <f>T26-HLOOKUP(V26,[1]Minimas!$C$3:$CD$12,10,FALSE)</f>
        <v>-139</v>
      </c>
      <c r="AK26" s="104" t="str">
        <f t="shared" si="5"/>
        <v>DPT +</v>
      </c>
      <c r="AL26" s="104"/>
      <c r="AM26" s="104" t="str">
        <f t="shared" si="6"/>
        <v>DPT +</v>
      </c>
      <c r="AN26" s="104">
        <f t="shared" si="7"/>
        <v>11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</row>
    <row r="27" spans="2:124" s="133" customFormat="1" ht="30" customHeight="1" x14ac:dyDescent="0.2">
      <c r="B27" s="95" t="s">
        <v>202</v>
      </c>
      <c r="C27" s="153">
        <v>453206</v>
      </c>
      <c r="D27" s="154"/>
      <c r="E27" s="155" t="s">
        <v>40</v>
      </c>
      <c r="F27" s="143" t="s">
        <v>237</v>
      </c>
      <c r="G27" s="144" t="s">
        <v>238</v>
      </c>
      <c r="H27" s="145">
        <v>1997</v>
      </c>
      <c r="I27" s="203" t="s">
        <v>239</v>
      </c>
      <c r="J27" s="156" t="s">
        <v>44</v>
      </c>
      <c r="K27" s="147">
        <v>65.599999999999994</v>
      </c>
      <c r="L27" s="149">
        <v>30</v>
      </c>
      <c r="M27" s="150">
        <v>35</v>
      </c>
      <c r="N27" s="150">
        <v>40</v>
      </c>
      <c r="O27" s="135">
        <f t="shared" si="0"/>
        <v>40</v>
      </c>
      <c r="P27" s="149">
        <v>40</v>
      </c>
      <c r="Q27" s="150">
        <v>45</v>
      </c>
      <c r="R27" s="150">
        <v>-50</v>
      </c>
      <c r="S27" s="135">
        <f t="shared" si="1"/>
        <v>45</v>
      </c>
      <c r="T27" s="136">
        <f t="shared" si="2"/>
        <v>85</v>
      </c>
      <c r="U27" s="137" t="str">
        <f t="shared" si="3"/>
        <v>DEB -40</v>
      </c>
      <c r="V27" s="138" t="str">
        <f>IF(E27=0," ",IF(E27="H",IF(H27&lt;2000,VLOOKUP(K27,[1]Minimas!$A$15:$F$29,6),IF(AND(H27&gt;1999,H27&lt;2003),VLOOKUP(K27,[1]Minimas!$A$15:$F$29,5),IF(AND(H27&gt;2002,H27&lt;2005),VLOOKUP(K27,[1]Minimas!$A$15:$F$29,4),IF(AND(H27&gt;2004,H27&lt;2007),VLOOKUP(K27,[1]Minimas!$A$15:$F$29,3),VLOOKUP(K27,[1]Minimas!$A$15:$F$29,2))))),IF(H27&lt;2000,VLOOKUP(K27,[1]Minimas!$G$15:$L$29,6),IF(AND(H27&gt;1999,H27&lt;2003),VLOOKUP(K27,[1]Minimas!$G$15:$FL$29,5),IF(AND(H27&gt;2002,H27&lt;2005),VLOOKUP(K27,[1]Minimas!$G$15:$L$29,4),IF(AND(H27&gt;2004,H27&lt;2007),VLOOKUP(K27,[1]Minimas!$G$15:$L$29,3),VLOOKUP(K27,[1]Minimas!$G$15:$L$29,2)))))))</f>
        <v>SE M67</v>
      </c>
      <c r="W27" s="139">
        <f t="shared" si="4"/>
        <v>116.61994884287449</v>
      </c>
      <c r="X27" s="97">
        <v>43758</v>
      </c>
      <c r="Y27" s="99" t="s">
        <v>199</v>
      </c>
      <c r="Z27" s="216"/>
      <c r="AA27" s="132"/>
      <c r="AB27" s="103">
        <f>T27-HLOOKUP(V27,[1]Minimas!$C$3:$CD$12,2,FALSE)</f>
        <v>-40</v>
      </c>
      <c r="AC27" s="103">
        <f>T27-HLOOKUP(V27,[1]Minimas!$C$3:$CD$12,3,FALSE)</f>
        <v>-60</v>
      </c>
      <c r="AD27" s="103">
        <f>T27-HLOOKUP(V27,[1]Minimas!$C$3:$CD$12,4,FALSE)</f>
        <v>-85</v>
      </c>
      <c r="AE27" s="103">
        <f>T27-HLOOKUP(V27,[1]Minimas!$C$3:$CD$12,5,FALSE)</f>
        <v>-110</v>
      </c>
      <c r="AF27" s="103">
        <f>T27-HLOOKUP(V27,[1]Minimas!$C$3:$CD$12,6,FALSE)</f>
        <v>-140</v>
      </c>
      <c r="AG27" s="103">
        <f>T27-HLOOKUP(V27,[1]Minimas!$C$3:$CD$12,7,FALSE)</f>
        <v>-155</v>
      </c>
      <c r="AH27" s="103">
        <f>T27-HLOOKUP(V27,[1]Minimas!$C$3:$CD$12,8,FALSE)</f>
        <v>-175</v>
      </c>
      <c r="AI27" s="103">
        <f>T27-HLOOKUP(V27,[1]Minimas!$C$3:$CD$12,9,FALSE)</f>
        <v>-195</v>
      </c>
      <c r="AJ27" s="103">
        <f>T27-HLOOKUP(V27,[1]Minimas!$C$3:$CD$12,10,FALSE)</f>
        <v>-210</v>
      </c>
      <c r="AK27" s="104" t="str">
        <f t="shared" si="5"/>
        <v>DEB</v>
      </c>
      <c r="AL27" s="104"/>
      <c r="AM27" s="104" t="str">
        <f t="shared" si="6"/>
        <v>DEB</v>
      </c>
      <c r="AN27" s="104">
        <f t="shared" si="7"/>
        <v>-40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</row>
    <row r="28" spans="2:124" s="133" customFormat="1" ht="30" customHeight="1" x14ac:dyDescent="0.2">
      <c r="B28" s="95" t="s">
        <v>202</v>
      </c>
      <c r="C28" s="153">
        <v>365520</v>
      </c>
      <c r="D28" s="154"/>
      <c r="E28" s="155" t="s">
        <v>40</v>
      </c>
      <c r="F28" s="143" t="s">
        <v>163</v>
      </c>
      <c r="G28" s="144" t="s">
        <v>164</v>
      </c>
      <c r="H28" s="145">
        <v>1978</v>
      </c>
      <c r="I28" s="203" t="s">
        <v>177</v>
      </c>
      <c r="J28" s="156" t="s">
        <v>44</v>
      </c>
      <c r="K28" s="147">
        <v>70.8</v>
      </c>
      <c r="L28" s="149">
        <v>68</v>
      </c>
      <c r="M28" s="150">
        <v>-71</v>
      </c>
      <c r="N28" s="150">
        <v>-72</v>
      </c>
      <c r="O28" s="135">
        <f t="shared" si="0"/>
        <v>68</v>
      </c>
      <c r="P28" s="149">
        <v>86</v>
      </c>
      <c r="Q28" s="150">
        <v>-90</v>
      </c>
      <c r="R28" s="150">
        <v>90</v>
      </c>
      <c r="S28" s="135">
        <f t="shared" si="1"/>
        <v>90</v>
      </c>
      <c r="T28" s="136">
        <f t="shared" si="2"/>
        <v>158</v>
      </c>
      <c r="U28" s="137" t="str">
        <f t="shared" si="3"/>
        <v>DEB 23</v>
      </c>
      <c r="V28" s="138" t="str">
        <f>IF(E28=0," ",IF(E28="H",IF(H28&lt;2000,VLOOKUP(K28,[1]Minimas!$A$15:$F$29,6),IF(AND(H28&gt;1999,H28&lt;2003),VLOOKUP(K28,[1]Minimas!$A$15:$F$29,5),IF(AND(H28&gt;2002,H28&lt;2005),VLOOKUP(K28,[1]Minimas!$A$15:$F$29,4),IF(AND(H28&gt;2004,H28&lt;2007),VLOOKUP(K28,[1]Minimas!$A$15:$F$29,3),VLOOKUP(K28,[1]Minimas!$A$15:$F$29,2))))),IF(H28&lt;2000,VLOOKUP(K28,[1]Minimas!$G$15:$L$29,6),IF(AND(H28&gt;1999,H28&lt;2003),VLOOKUP(K28,[1]Minimas!$G$15:$FL$29,5),IF(AND(H28&gt;2002,H28&lt;2005),VLOOKUP(K28,[1]Minimas!$G$15:$L$29,4),IF(AND(H28&gt;2004,H28&lt;2007),VLOOKUP(K28,[1]Minimas!$G$15:$L$29,3),VLOOKUP(K28,[1]Minimas!$G$15:$L$29,2)))))))</f>
        <v>SE M73</v>
      </c>
      <c r="W28" s="139">
        <f t="shared" si="4"/>
        <v>206.79608130539444</v>
      </c>
      <c r="X28" s="97">
        <v>43758</v>
      </c>
      <c r="Y28" s="99" t="s">
        <v>199</v>
      </c>
      <c r="Z28" s="216"/>
      <c r="AA28" s="132"/>
      <c r="AB28" s="103">
        <f>T28-HLOOKUP(V28,[1]Minimas!$C$3:$CD$12,2,FALSE)</f>
        <v>23</v>
      </c>
      <c r="AC28" s="103">
        <f>T28-HLOOKUP(V28,[1]Minimas!$C$3:$CD$12,3,FALSE)</f>
        <v>-2</v>
      </c>
      <c r="AD28" s="103">
        <f>T28-HLOOKUP(V28,[1]Minimas!$C$3:$CD$12,4,FALSE)</f>
        <v>-27</v>
      </c>
      <c r="AE28" s="103">
        <f>T28-HLOOKUP(V28,[1]Minimas!$C$3:$CD$12,5,FALSE)</f>
        <v>-52</v>
      </c>
      <c r="AF28" s="103">
        <f>T28-HLOOKUP(V28,[1]Minimas!$C$3:$CD$12,6,FALSE)</f>
        <v>-82</v>
      </c>
      <c r="AG28" s="103">
        <f>T28-HLOOKUP(V28,[1]Minimas!$C$3:$CD$12,7,FALSE)</f>
        <v>-102</v>
      </c>
      <c r="AH28" s="103">
        <f>T28-HLOOKUP(V28,[1]Minimas!$C$3:$CD$12,8,FALSE)</f>
        <v>-122</v>
      </c>
      <c r="AI28" s="103">
        <f>T28-HLOOKUP(V28,[1]Minimas!$C$3:$CD$12,9,FALSE)</f>
        <v>-142</v>
      </c>
      <c r="AJ28" s="103">
        <f>T28-HLOOKUP(V28,[1]Minimas!$C$3:$CD$12,10,FALSE)</f>
        <v>-157</v>
      </c>
      <c r="AK28" s="104" t="str">
        <f t="shared" si="5"/>
        <v>DEB</v>
      </c>
      <c r="AL28" s="104"/>
      <c r="AM28" s="104" t="str">
        <f t="shared" si="6"/>
        <v>DEB</v>
      </c>
      <c r="AN28" s="104">
        <f t="shared" si="7"/>
        <v>23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</row>
    <row r="29" spans="2:124" s="133" customFormat="1" ht="30" customHeight="1" x14ac:dyDescent="0.2">
      <c r="B29" s="95" t="s">
        <v>202</v>
      </c>
      <c r="C29" s="153">
        <v>425109</v>
      </c>
      <c r="D29" s="154"/>
      <c r="E29" s="155" t="s">
        <v>40</v>
      </c>
      <c r="F29" s="143" t="s">
        <v>240</v>
      </c>
      <c r="G29" s="144" t="s">
        <v>241</v>
      </c>
      <c r="H29" s="145">
        <v>1994</v>
      </c>
      <c r="I29" s="203" t="s">
        <v>226</v>
      </c>
      <c r="J29" s="156" t="s">
        <v>44</v>
      </c>
      <c r="K29" s="147">
        <v>68.5</v>
      </c>
      <c r="L29" s="149">
        <v>45</v>
      </c>
      <c r="M29" s="150">
        <v>50</v>
      </c>
      <c r="N29" s="150">
        <v>55</v>
      </c>
      <c r="O29" s="135">
        <f t="shared" si="0"/>
        <v>55</v>
      </c>
      <c r="P29" s="149">
        <v>65</v>
      </c>
      <c r="Q29" s="150">
        <v>70</v>
      </c>
      <c r="R29" s="150">
        <v>75</v>
      </c>
      <c r="S29" s="135">
        <f t="shared" si="1"/>
        <v>75</v>
      </c>
      <c r="T29" s="136">
        <f t="shared" si="2"/>
        <v>130</v>
      </c>
      <c r="U29" s="137" t="str">
        <f t="shared" si="3"/>
        <v>DEB -5</v>
      </c>
      <c r="V29" s="138" t="str">
        <f>IF(E29=0," ",IF(E29="H",IF(H29&lt;2000,VLOOKUP(K29,[1]Minimas!$A$15:$F$29,6),IF(AND(H29&gt;1999,H29&lt;2003),VLOOKUP(K29,[1]Minimas!$A$15:$F$29,5),IF(AND(H29&gt;2002,H29&lt;2005),VLOOKUP(K29,[1]Minimas!$A$15:$F$29,4),IF(AND(H29&gt;2004,H29&lt;2007),VLOOKUP(K29,[1]Minimas!$A$15:$F$29,3),VLOOKUP(K29,[1]Minimas!$A$15:$F$29,2))))),IF(H29&lt;2000,VLOOKUP(K29,[1]Minimas!$G$15:$L$29,6),IF(AND(H29&gt;1999,H29&lt;2003),VLOOKUP(K29,[1]Minimas!$G$15:$FL$29,5),IF(AND(H29&gt;2002,H29&lt;2005),VLOOKUP(K29,[1]Minimas!$G$15:$L$29,4),IF(AND(H29&gt;2004,H29&lt;2007),VLOOKUP(K29,[1]Minimas!$G$15:$L$29,3),VLOOKUP(K29,[1]Minimas!$G$15:$L$29,2)))))))</f>
        <v>SE M73</v>
      </c>
      <c r="W29" s="139">
        <f t="shared" si="4"/>
        <v>173.57511121681105</v>
      </c>
      <c r="X29" s="97">
        <v>43758</v>
      </c>
      <c r="Y29" s="99" t="s">
        <v>199</v>
      </c>
      <c r="Z29" s="216"/>
      <c r="AA29" s="132"/>
      <c r="AB29" s="103">
        <f>T29-HLOOKUP(V29,[1]Minimas!$C$3:$CD$12,2,FALSE)</f>
        <v>-5</v>
      </c>
      <c r="AC29" s="103">
        <f>T29-HLOOKUP(V29,[1]Minimas!$C$3:$CD$12,3,FALSE)</f>
        <v>-30</v>
      </c>
      <c r="AD29" s="103">
        <f>T29-HLOOKUP(V29,[1]Minimas!$C$3:$CD$12,4,FALSE)</f>
        <v>-55</v>
      </c>
      <c r="AE29" s="103">
        <f>T29-HLOOKUP(V29,[1]Minimas!$C$3:$CD$12,5,FALSE)</f>
        <v>-80</v>
      </c>
      <c r="AF29" s="103">
        <f>T29-HLOOKUP(V29,[1]Minimas!$C$3:$CD$12,6,FALSE)</f>
        <v>-110</v>
      </c>
      <c r="AG29" s="103">
        <f>T29-HLOOKUP(V29,[1]Minimas!$C$3:$CD$12,7,FALSE)</f>
        <v>-130</v>
      </c>
      <c r="AH29" s="103">
        <f>T29-HLOOKUP(V29,[1]Minimas!$C$3:$CD$12,8,FALSE)</f>
        <v>-150</v>
      </c>
      <c r="AI29" s="103">
        <f>T29-HLOOKUP(V29,[1]Minimas!$C$3:$CD$12,9,FALSE)</f>
        <v>-170</v>
      </c>
      <c r="AJ29" s="103">
        <f>T29-HLOOKUP(V29,[1]Minimas!$C$3:$CD$12,10,FALSE)</f>
        <v>-185</v>
      </c>
      <c r="AK29" s="104" t="str">
        <f t="shared" si="5"/>
        <v>DEB</v>
      </c>
      <c r="AL29" s="104"/>
      <c r="AM29" s="104" t="str">
        <f t="shared" si="6"/>
        <v>DEB</v>
      </c>
      <c r="AN29" s="104">
        <f t="shared" si="7"/>
        <v>-5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</row>
    <row r="30" spans="2:124" s="133" customFormat="1" ht="30" customHeight="1" x14ac:dyDescent="0.2">
      <c r="B30" s="95" t="s">
        <v>202</v>
      </c>
      <c r="C30" s="153">
        <v>453273</v>
      </c>
      <c r="D30" s="154"/>
      <c r="E30" s="155" t="s">
        <v>40</v>
      </c>
      <c r="F30" s="143" t="s">
        <v>242</v>
      </c>
      <c r="G30" s="144" t="s">
        <v>170</v>
      </c>
      <c r="H30" s="145">
        <v>1993</v>
      </c>
      <c r="I30" s="203" t="s">
        <v>223</v>
      </c>
      <c r="J30" s="156" t="s">
        <v>44</v>
      </c>
      <c r="K30" s="147">
        <v>69.5</v>
      </c>
      <c r="L30" s="149">
        <v>-75</v>
      </c>
      <c r="M30" s="150">
        <v>75</v>
      </c>
      <c r="N30" s="150">
        <v>79</v>
      </c>
      <c r="O30" s="135">
        <f t="shared" si="0"/>
        <v>79</v>
      </c>
      <c r="P30" s="149">
        <v>105</v>
      </c>
      <c r="Q30" s="150">
        <v>110</v>
      </c>
      <c r="R30" s="150">
        <v>-115</v>
      </c>
      <c r="S30" s="135">
        <f t="shared" si="1"/>
        <v>110</v>
      </c>
      <c r="T30" s="136">
        <f t="shared" si="2"/>
        <v>189</v>
      </c>
      <c r="U30" s="137" t="str">
        <f t="shared" si="3"/>
        <v>REG + 4</v>
      </c>
      <c r="V30" s="138" t="str">
        <f>IF(E30=0," ",IF(E30="H",IF(H30&lt;2000,VLOOKUP(K30,[1]Minimas!$A$15:$F$29,6),IF(AND(H30&gt;1999,H30&lt;2003),VLOOKUP(K30,[1]Minimas!$A$15:$F$29,5),IF(AND(H30&gt;2002,H30&lt;2005),VLOOKUP(K30,[1]Minimas!$A$15:$F$29,4),IF(AND(H30&gt;2004,H30&lt;2007),VLOOKUP(K30,[1]Minimas!$A$15:$F$29,3),VLOOKUP(K30,[1]Minimas!$A$15:$F$29,2))))),IF(H30&lt;2000,VLOOKUP(K30,[1]Minimas!$G$15:$L$29,6),IF(AND(H30&gt;1999,H30&lt;2003),VLOOKUP(K30,[1]Minimas!$G$15:$FL$29,5),IF(AND(H30&gt;2002,H30&lt;2005),VLOOKUP(K30,[1]Minimas!$G$15:$L$29,4),IF(AND(H30&gt;2004,H30&lt;2007),VLOOKUP(K30,[1]Minimas!$G$15:$L$29,3),VLOOKUP(K30,[1]Minimas!$G$15:$L$29,2)))))))</f>
        <v>SE M73</v>
      </c>
      <c r="W30" s="139">
        <f t="shared" si="4"/>
        <v>250.13121580239419</v>
      </c>
      <c r="X30" s="97">
        <v>43758</v>
      </c>
      <c r="Y30" s="99" t="s">
        <v>199</v>
      </c>
      <c r="Z30" s="216"/>
      <c r="AA30" s="132"/>
      <c r="AB30" s="103">
        <f>T30-HLOOKUP(V30,[1]Minimas!$C$3:$CD$12,2,FALSE)</f>
        <v>54</v>
      </c>
      <c r="AC30" s="103">
        <f>T30-HLOOKUP(V30,[1]Minimas!$C$3:$CD$12,3,FALSE)</f>
        <v>29</v>
      </c>
      <c r="AD30" s="103">
        <f>T30-HLOOKUP(V30,[1]Minimas!$C$3:$CD$12,4,FALSE)</f>
        <v>4</v>
      </c>
      <c r="AE30" s="103">
        <f>T30-HLOOKUP(V30,[1]Minimas!$C$3:$CD$12,5,FALSE)</f>
        <v>-21</v>
      </c>
      <c r="AF30" s="103">
        <f>T30-HLOOKUP(V30,[1]Minimas!$C$3:$CD$12,6,FALSE)</f>
        <v>-51</v>
      </c>
      <c r="AG30" s="103">
        <f>T30-HLOOKUP(V30,[1]Minimas!$C$3:$CD$12,7,FALSE)</f>
        <v>-71</v>
      </c>
      <c r="AH30" s="103">
        <f>T30-HLOOKUP(V30,[1]Minimas!$C$3:$CD$12,8,FALSE)</f>
        <v>-91</v>
      </c>
      <c r="AI30" s="103">
        <f>T30-HLOOKUP(V30,[1]Minimas!$C$3:$CD$12,9,FALSE)</f>
        <v>-111</v>
      </c>
      <c r="AJ30" s="103">
        <f>T30-HLOOKUP(V30,[1]Minimas!$C$3:$CD$12,10,FALSE)</f>
        <v>-126</v>
      </c>
      <c r="AK30" s="104" t="str">
        <f t="shared" si="5"/>
        <v>REG +</v>
      </c>
      <c r="AL30" s="104"/>
      <c r="AM30" s="104" t="str">
        <f t="shared" si="6"/>
        <v>REG +</v>
      </c>
      <c r="AN30" s="104">
        <f t="shared" si="7"/>
        <v>4</v>
      </c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</row>
    <row r="31" spans="2:124" s="133" customFormat="1" ht="30" customHeight="1" x14ac:dyDescent="0.2">
      <c r="B31" s="95" t="s">
        <v>202</v>
      </c>
      <c r="C31" s="153">
        <v>445673</v>
      </c>
      <c r="D31" s="154"/>
      <c r="E31" s="155" t="s">
        <v>40</v>
      </c>
      <c r="F31" s="143" t="s">
        <v>191</v>
      </c>
      <c r="G31" s="144" t="s">
        <v>182</v>
      </c>
      <c r="H31" s="145">
        <v>1990</v>
      </c>
      <c r="I31" s="203" t="s">
        <v>223</v>
      </c>
      <c r="J31" s="156" t="s">
        <v>44</v>
      </c>
      <c r="K31" s="147">
        <v>72</v>
      </c>
      <c r="L31" s="149">
        <v>75</v>
      </c>
      <c r="M31" s="150">
        <v>79</v>
      </c>
      <c r="N31" s="150">
        <v>-82</v>
      </c>
      <c r="O31" s="135">
        <f t="shared" si="0"/>
        <v>79</v>
      </c>
      <c r="P31" s="149">
        <v>95</v>
      </c>
      <c r="Q31" s="150">
        <v>-100</v>
      </c>
      <c r="R31" s="150">
        <v>100</v>
      </c>
      <c r="S31" s="135">
        <f t="shared" si="1"/>
        <v>100</v>
      </c>
      <c r="T31" s="136">
        <f t="shared" si="2"/>
        <v>179</v>
      </c>
      <c r="U31" s="137" t="str">
        <f t="shared" si="3"/>
        <v>DPT + 19</v>
      </c>
      <c r="V31" s="138" t="str">
        <f>IF(E31=0," ",IF(E31="H",IF(H31&lt;2000,VLOOKUP(K31,[1]Minimas!$A$15:$F$29,6),IF(AND(H31&gt;1999,H31&lt;2003),VLOOKUP(K31,[1]Minimas!$A$15:$F$29,5),IF(AND(H31&gt;2002,H31&lt;2005),VLOOKUP(K31,[1]Minimas!$A$15:$F$29,4),IF(AND(H31&gt;2004,H31&lt;2007),VLOOKUP(K31,[1]Minimas!$A$15:$F$29,3),VLOOKUP(K31,[1]Minimas!$A$15:$F$29,2))))),IF(H31&lt;2000,VLOOKUP(K31,[1]Minimas!$G$15:$L$29,6),IF(AND(H31&gt;1999,H31&lt;2003),VLOOKUP(K31,[1]Minimas!$G$15:$FL$29,5),IF(AND(H31&gt;2002,H31&lt;2005),VLOOKUP(K31,[1]Minimas!$G$15:$L$29,4),IF(AND(H31&gt;2004,H31&lt;2007),VLOOKUP(K31,[1]Minimas!$G$15:$L$29,3),VLOOKUP(K31,[1]Minimas!$G$15:$L$29,2)))))))</f>
        <v>SE M73</v>
      </c>
      <c r="W31" s="139">
        <f t="shared" si="4"/>
        <v>231.97991226783756</v>
      </c>
      <c r="X31" s="97">
        <v>43758</v>
      </c>
      <c r="Y31" s="99" t="s">
        <v>199</v>
      </c>
      <c r="Z31" s="216"/>
      <c r="AA31" s="132"/>
      <c r="AB31" s="103">
        <f>T31-HLOOKUP(V31,[1]Minimas!$C$3:$CD$12,2,FALSE)</f>
        <v>44</v>
      </c>
      <c r="AC31" s="103">
        <f>T31-HLOOKUP(V31,[1]Minimas!$C$3:$CD$12,3,FALSE)</f>
        <v>19</v>
      </c>
      <c r="AD31" s="103">
        <f>T31-HLOOKUP(V31,[1]Minimas!$C$3:$CD$12,4,FALSE)</f>
        <v>-6</v>
      </c>
      <c r="AE31" s="103">
        <f>T31-HLOOKUP(V31,[1]Minimas!$C$3:$CD$12,5,FALSE)</f>
        <v>-31</v>
      </c>
      <c r="AF31" s="103">
        <f>T31-HLOOKUP(V31,[1]Minimas!$C$3:$CD$12,6,FALSE)</f>
        <v>-61</v>
      </c>
      <c r="AG31" s="103">
        <f>T31-HLOOKUP(V31,[1]Minimas!$C$3:$CD$12,7,FALSE)</f>
        <v>-81</v>
      </c>
      <c r="AH31" s="103">
        <f>T31-HLOOKUP(V31,[1]Minimas!$C$3:$CD$12,8,FALSE)</f>
        <v>-101</v>
      </c>
      <c r="AI31" s="103">
        <f>T31-HLOOKUP(V31,[1]Minimas!$C$3:$CD$12,9,FALSE)</f>
        <v>-121</v>
      </c>
      <c r="AJ31" s="103">
        <f>T31-HLOOKUP(V31,[1]Minimas!$C$3:$CD$12,10,FALSE)</f>
        <v>-136</v>
      </c>
      <c r="AK31" s="104" t="str">
        <f t="shared" si="5"/>
        <v>DPT +</v>
      </c>
      <c r="AL31" s="104"/>
      <c r="AM31" s="104" t="str">
        <f t="shared" si="6"/>
        <v>DPT +</v>
      </c>
      <c r="AN31" s="104">
        <f t="shared" si="7"/>
        <v>19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</row>
    <row r="32" spans="2:124" s="133" customFormat="1" ht="30" customHeight="1" x14ac:dyDescent="0.2">
      <c r="B32" s="95" t="s">
        <v>202</v>
      </c>
      <c r="C32" s="153">
        <v>453275</v>
      </c>
      <c r="D32" s="154"/>
      <c r="E32" s="155" t="s">
        <v>40</v>
      </c>
      <c r="F32" s="143" t="s">
        <v>243</v>
      </c>
      <c r="G32" s="144" t="s">
        <v>171</v>
      </c>
      <c r="H32" s="145">
        <v>1986</v>
      </c>
      <c r="I32" s="203" t="s">
        <v>223</v>
      </c>
      <c r="J32" s="156" t="s">
        <v>44</v>
      </c>
      <c r="K32" s="147">
        <v>72.2</v>
      </c>
      <c r="L32" s="149">
        <v>65</v>
      </c>
      <c r="M32" s="150">
        <v>68</v>
      </c>
      <c r="N32" s="150">
        <v>-71</v>
      </c>
      <c r="O32" s="135">
        <f t="shared" si="0"/>
        <v>68</v>
      </c>
      <c r="P32" s="149">
        <v>85</v>
      </c>
      <c r="Q32" s="150">
        <v>88</v>
      </c>
      <c r="R32" s="150">
        <v>-92</v>
      </c>
      <c r="S32" s="135">
        <f t="shared" si="1"/>
        <v>88</v>
      </c>
      <c r="T32" s="136">
        <f t="shared" si="2"/>
        <v>156</v>
      </c>
      <c r="U32" s="137" t="str">
        <f t="shared" si="3"/>
        <v>DEB 21</v>
      </c>
      <c r="V32" s="138" t="str">
        <f>IF(E32=0," ",IF(E32="H",IF(H32&lt;2000,VLOOKUP(K32,[1]Minimas!$A$15:$F$29,6),IF(AND(H32&gt;1999,H32&lt;2003),VLOOKUP(K32,[1]Minimas!$A$15:$F$29,5),IF(AND(H32&gt;2002,H32&lt;2005),VLOOKUP(K32,[1]Minimas!$A$15:$F$29,4),IF(AND(H32&gt;2004,H32&lt;2007),VLOOKUP(K32,[1]Minimas!$A$15:$F$29,3),VLOOKUP(K32,[1]Minimas!$A$15:$F$29,2))))),IF(H32&lt;2000,VLOOKUP(K32,[1]Minimas!$G$15:$L$29,6),IF(AND(H32&gt;1999,H32&lt;2003),VLOOKUP(K32,[1]Minimas!$G$15:$FL$29,5),IF(AND(H32&gt;2002,H32&lt;2005),VLOOKUP(K32,[1]Minimas!$G$15:$L$29,4),IF(AND(H32&gt;2004,H32&lt;2007),VLOOKUP(K32,[1]Minimas!$G$15:$L$29,3),VLOOKUP(K32,[1]Minimas!$G$15:$L$29,2)))))))</f>
        <v>SE M73</v>
      </c>
      <c r="W32" s="139">
        <f t="shared" si="4"/>
        <v>201.84684261471148</v>
      </c>
      <c r="X32" s="97">
        <v>43758</v>
      </c>
      <c r="Y32" s="99" t="s">
        <v>199</v>
      </c>
      <c r="Z32" s="216"/>
      <c r="AA32" s="132"/>
      <c r="AB32" s="103">
        <f>T32-HLOOKUP(V32,[1]Minimas!$C$3:$CD$12,2,FALSE)</f>
        <v>21</v>
      </c>
      <c r="AC32" s="103">
        <f>T32-HLOOKUP(V32,[1]Minimas!$C$3:$CD$12,3,FALSE)</f>
        <v>-4</v>
      </c>
      <c r="AD32" s="103">
        <f>T32-HLOOKUP(V32,[1]Minimas!$C$3:$CD$12,4,FALSE)</f>
        <v>-29</v>
      </c>
      <c r="AE32" s="103">
        <f>T32-HLOOKUP(V32,[1]Minimas!$C$3:$CD$12,5,FALSE)</f>
        <v>-54</v>
      </c>
      <c r="AF32" s="103">
        <f>T32-HLOOKUP(V32,[1]Minimas!$C$3:$CD$12,6,FALSE)</f>
        <v>-84</v>
      </c>
      <c r="AG32" s="103">
        <f>T32-HLOOKUP(V32,[1]Minimas!$C$3:$CD$12,7,FALSE)</f>
        <v>-104</v>
      </c>
      <c r="AH32" s="103">
        <f>T32-HLOOKUP(V32,[1]Minimas!$C$3:$CD$12,8,FALSE)</f>
        <v>-124</v>
      </c>
      <c r="AI32" s="103">
        <f>T32-HLOOKUP(V32,[1]Minimas!$C$3:$CD$12,9,FALSE)</f>
        <v>-144</v>
      </c>
      <c r="AJ32" s="103">
        <f>T32-HLOOKUP(V32,[1]Minimas!$C$3:$CD$12,10,FALSE)</f>
        <v>-159</v>
      </c>
      <c r="AK32" s="104" t="str">
        <f t="shared" si="5"/>
        <v>DEB</v>
      </c>
      <c r="AL32" s="104"/>
      <c r="AM32" s="104" t="str">
        <f t="shared" si="6"/>
        <v>DEB</v>
      </c>
      <c r="AN32" s="104">
        <f t="shared" si="7"/>
        <v>21</v>
      </c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</row>
    <row r="33" spans="2:124" s="133" customFormat="1" ht="30" customHeight="1" x14ac:dyDescent="0.2">
      <c r="B33" s="95" t="s">
        <v>202</v>
      </c>
      <c r="C33" s="153">
        <v>445665</v>
      </c>
      <c r="D33" s="154"/>
      <c r="E33" s="155" t="s">
        <v>40</v>
      </c>
      <c r="F33" s="143" t="s">
        <v>162</v>
      </c>
      <c r="G33" s="144" t="s">
        <v>153</v>
      </c>
      <c r="H33" s="145">
        <v>1992</v>
      </c>
      <c r="I33" s="203" t="s">
        <v>223</v>
      </c>
      <c r="J33" s="156" t="s">
        <v>44</v>
      </c>
      <c r="K33" s="147">
        <v>72.7</v>
      </c>
      <c r="L33" s="149">
        <v>60</v>
      </c>
      <c r="M33" s="150">
        <v>64</v>
      </c>
      <c r="N33" s="150">
        <v>68</v>
      </c>
      <c r="O33" s="135">
        <f t="shared" si="0"/>
        <v>68</v>
      </c>
      <c r="P33" s="149">
        <v>90</v>
      </c>
      <c r="Q33" s="150">
        <v>94</v>
      </c>
      <c r="R33" s="150">
        <v>100</v>
      </c>
      <c r="S33" s="135">
        <f t="shared" si="1"/>
        <v>100</v>
      </c>
      <c r="T33" s="136">
        <f t="shared" si="2"/>
        <v>168</v>
      </c>
      <c r="U33" s="137" t="str">
        <f t="shared" si="3"/>
        <v>DPT + 8</v>
      </c>
      <c r="V33" s="138" t="str">
        <f>IF(E33=0," ",IF(E33="H",IF(H33&lt;2000,VLOOKUP(K33,[1]Minimas!$A$15:$F$29,6),IF(AND(H33&gt;1999,H33&lt;2003),VLOOKUP(K33,[1]Minimas!$A$15:$F$29,5),IF(AND(H33&gt;2002,H33&lt;2005),VLOOKUP(K33,[1]Minimas!$A$15:$F$29,4),IF(AND(H33&gt;2004,H33&lt;2007),VLOOKUP(K33,[1]Minimas!$A$15:$F$29,3),VLOOKUP(K33,[1]Minimas!$A$15:$F$29,2))))),IF(H33&lt;2000,VLOOKUP(K33,[1]Minimas!$G$15:$L$29,6),IF(AND(H33&gt;1999,H33&lt;2003),VLOOKUP(K33,[1]Minimas!$G$15:$FL$29,5),IF(AND(H33&gt;2002,H33&lt;2005),VLOOKUP(K33,[1]Minimas!$G$15:$L$29,4),IF(AND(H33&gt;2004,H33&lt;2007),VLOOKUP(K33,[1]Minimas!$G$15:$L$29,3),VLOOKUP(K33,[1]Minimas!$G$15:$L$29,2)))))))</f>
        <v>SE M73</v>
      </c>
      <c r="W33" s="139">
        <f t="shared" si="4"/>
        <v>216.50832229830905</v>
      </c>
      <c r="X33" s="97">
        <v>43758</v>
      </c>
      <c r="Y33" s="99" t="s">
        <v>199</v>
      </c>
      <c r="Z33" s="216"/>
      <c r="AA33" s="132"/>
      <c r="AB33" s="103">
        <f>T33-HLOOKUP(V33,[1]Minimas!$C$3:$CD$12,2,FALSE)</f>
        <v>33</v>
      </c>
      <c r="AC33" s="103">
        <f>T33-HLOOKUP(V33,[1]Minimas!$C$3:$CD$12,3,FALSE)</f>
        <v>8</v>
      </c>
      <c r="AD33" s="103">
        <f>T33-HLOOKUP(V33,[1]Minimas!$C$3:$CD$12,4,FALSE)</f>
        <v>-17</v>
      </c>
      <c r="AE33" s="103">
        <f>T33-HLOOKUP(V33,[1]Minimas!$C$3:$CD$12,5,FALSE)</f>
        <v>-42</v>
      </c>
      <c r="AF33" s="103">
        <f>T33-HLOOKUP(V33,[1]Minimas!$C$3:$CD$12,6,FALSE)</f>
        <v>-72</v>
      </c>
      <c r="AG33" s="103">
        <f>T33-HLOOKUP(V33,[1]Minimas!$C$3:$CD$12,7,FALSE)</f>
        <v>-92</v>
      </c>
      <c r="AH33" s="103">
        <f>T33-HLOOKUP(V33,[1]Minimas!$C$3:$CD$12,8,FALSE)</f>
        <v>-112</v>
      </c>
      <c r="AI33" s="103">
        <f>T33-HLOOKUP(V33,[1]Minimas!$C$3:$CD$12,9,FALSE)</f>
        <v>-132</v>
      </c>
      <c r="AJ33" s="103">
        <f>T33-HLOOKUP(V33,[1]Minimas!$C$3:$CD$12,10,FALSE)</f>
        <v>-147</v>
      </c>
      <c r="AK33" s="104" t="str">
        <f t="shared" si="5"/>
        <v>DPT +</v>
      </c>
      <c r="AL33" s="104"/>
      <c r="AM33" s="104" t="str">
        <f t="shared" si="6"/>
        <v>DPT +</v>
      </c>
      <c r="AN33" s="104">
        <f t="shared" si="7"/>
        <v>8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</row>
    <row r="34" spans="2:124" s="133" customFormat="1" ht="30" customHeight="1" x14ac:dyDescent="0.2">
      <c r="B34" s="95" t="s">
        <v>202</v>
      </c>
      <c r="C34" s="153">
        <v>448118</v>
      </c>
      <c r="D34" s="154"/>
      <c r="E34" s="155" t="s">
        <v>40</v>
      </c>
      <c r="F34" s="143" t="s">
        <v>213</v>
      </c>
      <c r="G34" s="144" t="s">
        <v>214</v>
      </c>
      <c r="H34" s="145">
        <v>1987</v>
      </c>
      <c r="I34" s="203" t="s">
        <v>189</v>
      </c>
      <c r="J34" s="156" t="s">
        <v>44</v>
      </c>
      <c r="K34" s="147">
        <v>72.5</v>
      </c>
      <c r="L34" s="149">
        <v>73</v>
      </c>
      <c r="M34" s="150">
        <v>77</v>
      </c>
      <c r="N34" s="150">
        <v>81</v>
      </c>
      <c r="O34" s="135">
        <f t="shared" si="0"/>
        <v>81</v>
      </c>
      <c r="P34" s="149">
        <v>93</v>
      </c>
      <c r="Q34" s="150">
        <v>98</v>
      </c>
      <c r="R34" s="150">
        <v>-104</v>
      </c>
      <c r="S34" s="135">
        <f t="shared" si="1"/>
        <v>98</v>
      </c>
      <c r="T34" s="136">
        <f t="shared" si="2"/>
        <v>179</v>
      </c>
      <c r="U34" s="137" t="str">
        <f t="shared" si="3"/>
        <v>DPT + 19</v>
      </c>
      <c r="V34" s="138" t="str">
        <f>IF(E34=0," ",IF(E34="H",IF(H34&lt;2000,VLOOKUP(K34,[1]Minimas!$A$15:$F$29,6),IF(AND(H34&gt;1999,H34&lt;2003),VLOOKUP(K34,[1]Minimas!$A$15:$F$29,5),IF(AND(H34&gt;2002,H34&lt;2005),VLOOKUP(K34,[1]Minimas!$A$15:$F$29,4),IF(AND(H34&gt;2004,H34&lt;2007),VLOOKUP(K34,[1]Minimas!$A$15:$F$29,3),VLOOKUP(K34,[1]Minimas!$A$15:$F$29,2))))),IF(H34&lt;2000,VLOOKUP(K34,[1]Minimas!$G$15:$L$29,6),IF(AND(H34&gt;1999,H34&lt;2003),VLOOKUP(K34,[1]Minimas!$G$15:$FL$29,5),IF(AND(H34&gt;2002,H34&lt;2005),VLOOKUP(K34,[1]Minimas!$G$15:$L$29,4),IF(AND(H34&gt;2004,H34&lt;2007),VLOOKUP(K34,[1]Minimas!$G$15:$L$29,3),VLOOKUP(K34,[1]Minimas!$G$15:$L$29,2)))))))</f>
        <v>SE M73</v>
      </c>
      <c r="W34" s="139">
        <f t="shared" si="4"/>
        <v>231.05113686571312</v>
      </c>
      <c r="X34" s="97">
        <v>43758</v>
      </c>
      <c r="Y34" s="99" t="s">
        <v>199</v>
      </c>
      <c r="Z34" s="216"/>
      <c r="AA34" s="132"/>
      <c r="AB34" s="103">
        <f>T34-HLOOKUP(V34,[1]Minimas!$C$3:$CD$12,2,FALSE)</f>
        <v>44</v>
      </c>
      <c r="AC34" s="103">
        <f>T34-HLOOKUP(V34,[1]Minimas!$C$3:$CD$12,3,FALSE)</f>
        <v>19</v>
      </c>
      <c r="AD34" s="103">
        <f>T34-HLOOKUP(V34,[1]Minimas!$C$3:$CD$12,4,FALSE)</f>
        <v>-6</v>
      </c>
      <c r="AE34" s="103">
        <f>T34-HLOOKUP(V34,[1]Minimas!$C$3:$CD$12,5,FALSE)</f>
        <v>-31</v>
      </c>
      <c r="AF34" s="103">
        <f>T34-HLOOKUP(V34,[1]Minimas!$C$3:$CD$12,6,FALSE)</f>
        <v>-61</v>
      </c>
      <c r="AG34" s="103">
        <f>T34-HLOOKUP(V34,[1]Minimas!$C$3:$CD$12,7,FALSE)</f>
        <v>-81</v>
      </c>
      <c r="AH34" s="103">
        <f>T34-HLOOKUP(V34,[1]Minimas!$C$3:$CD$12,8,FALSE)</f>
        <v>-101</v>
      </c>
      <c r="AI34" s="103">
        <f>T34-HLOOKUP(V34,[1]Minimas!$C$3:$CD$12,9,FALSE)</f>
        <v>-121</v>
      </c>
      <c r="AJ34" s="103">
        <f>T34-HLOOKUP(V34,[1]Minimas!$C$3:$CD$12,10,FALSE)</f>
        <v>-136</v>
      </c>
      <c r="AK34" s="104" t="str">
        <f t="shared" si="5"/>
        <v>DPT +</v>
      </c>
      <c r="AL34" s="104"/>
      <c r="AM34" s="104" t="str">
        <f t="shared" si="6"/>
        <v>DPT +</v>
      </c>
      <c r="AN34" s="104">
        <f t="shared" si="7"/>
        <v>19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</row>
    <row r="35" spans="2:124" s="133" customFormat="1" ht="30" customHeight="1" x14ac:dyDescent="0.2">
      <c r="B35" s="95" t="s">
        <v>202</v>
      </c>
      <c r="C35" s="153">
        <v>449968</v>
      </c>
      <c r="D35" s="154"/>
      <c r="E35" s="155" t="s">
        <v>40</v>
      </c>
      <c r="F35" s="143" t="s">
        <v>215</v>
      </c>
      <c r="G35" s="144" t="s">
        <v>244</v>
      </c>
      <c r="H35" s="145">
        <v>1992</v>
      </c>
      <c r="I35" s="203" t="s">
        <v>245</v>
      </c>
      <c r="J35" s="156" t="s">
        <v>44</v>
      </c>
      <c r="K35" s="147">
        <v>72.099999999999994</v>
      </c>
      <c r="L35" s="149">
        <v>-80</v>
      </c>
      <c r="M35" s="150">
        <v>80</v>
      </c>
      <c r="N35" s="150">
        <v>-85</v>
      </c>
      <c r="O35" s="135">
        <f t="shared" si="0"/>
        <v>80</v>
      </c>
      <c r="P35" s="149">
        <v>-95</v>
      </c>
      <c r="Q35" s="150">
        <v>95</v>
      </c>
      <c r="R35" s="150">
        <v>105</v>
      </c>
      <c r="S35" s="135">
        <f t="shared" si="1"/>
        <v>105</v>
      </c>
      <c r="T35" s="136">
        <f t="shared" si="2"/>
        <v>185</v>
      </c>
      <c r="U35" s="137" t="str">
        <f t="shared" si="3"/>
        <v>REG + 0</v>
      </c>
      <c r="V35" s="138" t="str">
        <f>IF(E35=0," ",IF(E35="H",IF(H35&lt;2000,VLOOKUP(K35,[1]Minimas!$A$15:$F$29,6),IF(AND(H35&gt;1999,H35&lt;2003),VLOOKUP(K35,[1]Minimas!$A$15:$F$29,5),IF(AND(H35&gt;2002,H35&lt;2005),VLOOKUP(K35,[1]Minimas!$A$15:$F$29,4),IF(AND(H35&gt;2004,H35&lt;2007),VLOOKUP(K35,[1]Minimas!$A$15:$F$29,3),VLOOKUP(K35,[1]Minimas!$A$15:$F$29,2))))),IF(H35&lt;2000,VLOOKUP(K35,[1]Minimas!$G$15:$L$29,6),IF(AND(H35&gt;1999,H35&lt;2003),VLOOKUP(K35,[1]Minimas!$G$15:$FL$29,5),IF(AND(H35&gt;2002,H35&lt;2005),VLOOKUP(K35,[1]Minimas!$G$15:$L$29,4),IF(AND(H35&gt;2004,H35&lt;2007),VLOOKUP(K35,[1]Minimas!$G$15:$L$29,3),VLOOKUP(K35,[1]Minimas!$G$15:$L$29,2)))))))</f>
        <v>SE M73</v>
      </c>
      <c r="W35" s="139">
        <f t="shared" si="4"/>
        <v>239.56235200373123</v>
      </c>
      <c r="X35" s="97">
        <v>43758</v>
      </c>
      <c r="Y35" s="99" t="s">
        <v>199</v>
      </c>
      <c r="Z35" s="216"/>
      <c r="AA35" s="132"/>
      <c r="AB35" s="103">
        <f>T35-HLOOKUP(V35,[1]Minimas!$C$3:$CD$12,2,FALSE)</f>
        <v>50</v>
      </c>
      <c r="AC35" s="103">
        <f>T35-HLOOKUP(V35,[1]Minimas!$C$3:$CD$12,3,FALSE)</f>
        <v>25</v>
      </c>
      <c r="AD35" s="103">
        <f>T35-HLOOKUP(V35,[1]Minimas!$C$3:$CD$12,4,FALSE)</f>
        <v>0</v>
      </c>
      <c r="AE35" s="103">
        <f>T35-HLOOKUP(V35,[1]Minimas!$C$3:$CD$12,5,FALSE)</f>
        <v>-25</v>
      </c>
      <c r="AF35" s="103">
        <f>T35-HLOOKUP(V35,[1]Minimas!$C$3:$CD$12,6,FALSE)</f>
        <v>-55</v>
      </c>
      <c r="AG35" s="103">
        <f>T35-HLOOKUP(V35,[1]Minimas!$C$3:$CD$12,7,FALSE)</f>
        <v>-75</v>
      </c>
      <c r="AH35" s="103">
        <f>T35-HLOOKUP(V35,[1]Minimas!$C$3:$CD$12,8,FALSE)</f>
        <v>-95</v>
      </c>
      <c r="AI35" s="103">
        <f>T35-HLOOKUP(V35,[1]Minimas!$C$3:$CD$12,9,FALSE)</f>
        <v>-115</v>
      </c>
      <c r="AJ35" s="103">
        <f>T35-HLOOKUP(V35,[1]Minimas!$C$3:$CD$12,10,FALSE)</f>
        <v>-130</v>
      </c>
      <c r="AK35" s="104" t="str">
        <f t="shared" si="5"/>
        <v>REG +</v>
      </c>
      <c r="AL35" s="104"/>
      <c r="AM35" s="104" t="str">
        <f t="shared" si="6"/>
        <v>REG +</v>
      </c>
      <c r="AN35" s="104">
        <f t="shared" si="7"/>
        <v>0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</row>
    <row r="36" spans="2:124" s="133" customFormat="1" ht="30" customHeight="1" x14ac:dyDescent="0.2">
      <c r="B36" s="95" t="s">
        <v>202</v>
      </c>
      <c r="C36" s="153">
        <v>273525</v>
      </c>
      <c r="D36" s="154"/>
      <c r="E36" s="155" t="s">
        <v>40</v>
      </c>
      <c r="F36" s="143" t="s">
        <v>183</v>
      </c>
      <c r="G36" s="144" t="s">
        <v>184</v>
      </c>
      <c r="H36" s="145">
        <v>1977</v>
      </c>
      <c r="I36" s="203" t="s">
        <v>246</v>
      </c>
      <c r="J36" s="156" t="s">
        <v>44</v>
      </c>
      <c r="K36" s="147">
        <v>73</v>
      </c>
      <c r="L36" s="149">
        <v>52</v>
      </c>
      <c r="M36" s="150">
        <v>56</v>
      </c>
      <c r="N36" s="150">
        <v>58</v>
      </c>
      <c r="O36" s="135">
        <f t="shared" si="0"/>
        <v>58</v>
      </c>
      <c r="P36" s="149">
        <v>62</v>
      </c>
      <c r="Q36" s="150">
        <v>66</v>
      </c>
      <c r="R36" s="150">
        <v>70</v>
      </c>
      <c r="S36" s="135">
        <f t="shared" si="1"/>
        <v>70</v>
      </c>
      <c r="T36" s="136">
        <f t="shared" si="2"/>
        <v>128</v>
      </c>
      <c r="U36" s="137" t="str">
        <f t="shared" si="3"/>
        <v>DEB -7</v>
      </c>
      <c r="V36" s="138" t="str">
        <f>IF(E36=0," ",IF(E36="H",IF(H36&lt;2000,VLOOKUP(K36,[1]Minimas!$A$15:$F$29,6),IF(AND(H36&gt;1999,H36&lt;2003),VLOOKUP(K36,[1]Minimas!$A$15:$F$29,5),IF(AND(H36&gt;2002,H36&lt;2005),VLOOKUP(K36,[1]Minimas!$A$15:$F$29,4),IF(AND(H36&gt;2004,H36&lt;2007),VLOOKUP(K36,[1]Minimas!$A$15:$F$29,3),VLOOKUP(K36,[1]Minimas!$A$15:$F$29,2))))),IF(H36&lt;2000,VLOOKUP(K36,[1]Minimas!$G$15:$L$29,6),IF(AND(H36&gt;1999,H36&lt;2003),VLOOKUP(K36,[1]Minimas!$G$15:$FL$29,5),IF(AND(H36&gt;2002,H36&lt;2005),VLOOKUP(K36,[1]Minimas!$G$15:$L$29,4),IF(AND(H36&gt;2004,H36&lt;2007),VLOOKUP(K36,[1]Minimas!$G$15:$L$29,3),VLOOKUP(K36,[1]Minimas!$G$15:$L$29,2)))))))</f>
        <v>SE M73</v>
      </c>
      <c r="W36" s="139">
        <f t="shared" si="4"/>
        <v>164.56906354234223</v>
      </c>
      <c r="X36" s="97">
        <v>43758</v>
      </c>
      <c r="Y36" s="99" t="s">
        <v>199</v>
      </c>
      <c r="Z36" s="216"/>
      <c r="AA36" s="132"/>
      <c r="AB36" s="103">
        <f>T36-HLOOKUP(V36,[1]Minimas!$C$3:$CD$12,2,FALSE)</f>
        <v>-7</v>
      </c>
      <c r="AC36" s="103">
        <f>T36-HLOOKUP(V36,[1]Minimas!$C$3:$CD$12,3,FALSE)</f>
        <v>-32</v>
      </c>
      <c r="AD36" s="103">
        <f>T36-HLOOKUP(V36,[1]Minimas!$C$3:$CD$12,4,FALSE)</f>
        <v>-57</v>
      </c>
      <c r="AE36" s="103">
        <f>T36-HLOOKUP(V36,[1]Minimas!$C$3:$CD$12,5,FALSE)</f>
        <v>-82</v>
      </c>
      <c r="AF36" s="103">
        <f>T36-HLOOKUP(V36,[1]Minimas!$C$3:$CD$12,6,FALSE)</f>
        <v>-112</v>
      </c>
      <c r="AG36" s="103">
        <f>T36-HLOOKUP(V36,[1]Minimas!$C$3:$CD$12,7,FALSE)</f>
        <v>-132</v>
      </c>
      <c r="AH36" s="103">
        <f>T36-HLOOKUP(V36,[1]Minimas!$C$3:$CD$12,8,FALSE)</f>
        <v>-152</v>
      </c>
      <c r="AI36" s="103">
        <f>T36-HLOOKUP(V36,[1]Minimas!$C$3:$CD$12,9,FALSE)</f>
        <v>-172</v>
      </c>
      <c r="AJ36" s="103">
        <f>T36-HLOOKUP(V36,[1]Minimas!$C$3:$CD$12,10,FALSE)</f>
        <v>-187</v>
      </c>
      <c r="AK36" s="104" t="str">
        <f t="shared" si="5"/>
        <v>DEB</v>
      </c>
      <c r="AL36" s="104"/>
      <c r="AM36" s="104" t="str">
        <f t="shared" si="6"/>
        <v>DEB</v>
      </c>
      <c r="AN36" s="104">
        <f t="shared" si="7"/>
        <v>-7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</row>
    <row r="37" spans="2:124" s="133" customFormat="1" ht="30" customHeight="1" x14ac:dyDescent="0.2">
      <c r="B37" s="95" t="s">
        <v>202</v>
      </c>
      <c r="C37" s="153">
        <v>75093</v>
      </c>
      <c r="D37" s="154"/>
      <c r="E37" s="155" t="s">
        <v>40</v>
      </c>
      <c r="F37" s="143" t="s">
        <v>160</v>
      </c>
      <c r="G37" s="144" t="s">
        <v>161</v>
      </c>
      <c r="H37" s="145">
        <v>1976</v>
      </c>
      <c r="I37" s="203" t="s">
        <v>157</v>
      </c>
      <c r="J37" s="156" t="s">
        <v>44</v>
      </c>
      <c r="K37" s="147">
        <v>75</v>
      </c>
      <c r="L37" s="157">
        <v>60</v>
      </c>
      <c r="M37" s="158">
        <v>65</v>
      </c>
      <c r="N37" s="158">
        <v>68</v>
      </c>
      <c r="O37" s="135">
        <f t="shared" si="0"/>
        <v>68</v>
      </c>
      <c r="P37" s="149">
        <v>75</v>
      </c>
      <c r="Q37" s="150">
        <v>80</v>
      </c>
      <c r="R37" s="150">
        <v>83</v>
      </c>
      <c r="S37" s="135">
        <f t="shared" si="1"/>
        <v>83</v>
      </c>
      <c r="T37" s="136">
        <f t="shared" si="2"/>
        <v>151</v>
      </c>
      <c r="U37" s="137" t="str">
        <f t="shared" si="3"/>
        <v>DEB 6</v>
      </c>
      <c r="V37" s="138" t="str">
        <f>IF(E37=0," ",IF(E37="H",IF(H37&lt;2000,VLOOKUP(K37,[1]Minimas!$A$15:$F$29,6),IF(AND(H37&gt;1999,H37&lt;2003),VLOOKUP(K37,[1]Minimas!$A$15:$F$29,5),IF(AND(H37&gt;2002,H37&lt;2005),VLOOKUP(K37,[1]Minimas!$A$15:$F$29,4),IF(AND(H37&gt;2004,H37&lt;2007),VLOOKUP(K37,[1]Minimas!$A$15:$F$29,3),VLOOKUP(K37,[1]Minimas!$A$15:$F$29,2))))),IF(H37&lt;2000,VLOOKUP(K37,[1]Minimas!$G$15:$L$29,6),IF(AND(H37&gt;1999,H37&lt;2003),VLOOKUP(K37,[1]Minimas!$G$15:$FL$29,5),IF(AND(H37&gt;2002,H37&lt;2005),VLOOKUP(K37,[1]Minimas!$G$15:$L$29,4),IF(AND(H37&gt;2004,H37&lt;2007),VLOOKUP(K37,[1]Minimas!$G$15:$L$29,3),VLOOKUP(K37,[1]Minimas!$G$15:$L$29,2)))))))</f>
        <v>SE M81</v>
      </c>
      <c r="W37" s="139">
        <f t="shared" si="4"/>
        <v>191.20240425083139</v>
      </c>
      <c r="X37" s="97">
        <v>43758</v>
      </c>
      <c r="Y37" s="99" t="s">
        <v>199</v>
      </c>
      <c r="Z37" s="216"/>
      <c r="AA37" s="132"/>
      <c r="AB37" s="103">
        <f>T37-HLOOKUP(V37,[1]Minimas!$C$3:$CD$12,2,FALSE)</f>
        <v>6</v>
      </c>
      <c r="AC37" s="103">
        <f>T37-HLOOKUP(V37,[1]Minimas!$C$3:$CD$12,3,FALSE)</f>
        <v>-19</v>
      </c>
      <c r="AD37" s="103">
        <f>T37-HLOOKUP(V37,[1]Minimas!$C$3:$CD$12,4,FALSE)</f>
        <v>-44</v>
      </c>
      <c r="AE37" s="103">
        <f>T37-HLOOKUP(V37,[1]Minimas!$C$3:$CD$12,5,FALSE)</f>
        <v>-69</v>
      </c>
      <c r="AF37" s="103">
        <f>T37-HLOOKUP(V37,[1]Minimas!$C$3:$CD$12,6,FALSE)</f>
        <v>-99</v>
      </c>
      <c r="AG37" s="103">
        <f>T37-HLOOKUP(V37,[1]Minimas!$C$3:$CD$12,7,FALSE)</f>
        <v>-124</v>
      </c>
      <c r="AH37" s="103">
        <f>T37-HLOOKUP(V37,[1]Minimas!$C$3:$CD$12,8,FALSE)</f>
        <v>-144</v>
      </c>
      <c r="AI37" s="103">
        <f>T37-HLOOKUP(V37,[1]Minimas!$C$3:$CD$12,9,FALSE)</f>
        <v>-169</v>
      </c>
      <c r="AJ37" s="103">
        <f>T37-HLOOKUP(V37,[1]Minimas!$C$3:$CD$12,10,FALSE)</f>
        <v>-184</v>
      </c>
      <c r="AK37" s="104" t="str">
        <f t="shared" si="5"/>
        <v>DEB</v>
      </c>
      <c r="AL37" s="104"/>
      <c r="AM37" s="104" t="str">
        <f t="shared" si="6"/>
        <v>DEB</v>
      </c>
      <c r="AN37" s="104">
        <f t="shared" si="7"/>
        <v>6</v>
      </c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</row>
    <row r="38" spans="2:124" s="133" customFormat="1" ht="30" customHeight="1" x14ac:dyDescent="0.2">
      <c r="B38" s="95" t="s">
        <v>202</v>
      </c>
      <c r="C38" s="153">
        <v>440285</v>
      </c>
      <c r="D38" s="154"/>
      <c r="E38" s="155" t="s">
        <v>40</v>
      </c>
      <c r="F38" s="143" t="s">
        <v>158</v>
      </c>
      <c r="G38" s="144" t="s">
        <v>159</v>
      </c>
      <c r="H38" s="145">
        <v>1993</v>
      </c>
      <c r="I38" s="203" t="s">
        <v>157</v>
      </c>
      <c r="J38" s="156" t="s">
        <v>44</v>
      </c>
      <c r="K38" s="147">
        <v>75</v>
      </c>
      <c r="L38" s="149">
        <v>-80</v>
      </c>
      <c r="M38" s="150">
        <v>85</v>
      </c>
      <c r="N38" s="150">
        <v>-90</v>
      </c>
      <c r="O38" s="135">
        <f t="shared" si="0"/>
        <v>85</v>
      </c>
      <c r="P38" s="149">
        <v>100</v>
      </c>
      <c r="Q38" s="150">
        <v>105</v>
      </c>
      <c r="R38" s="150">
        <v>-108</v>
      </c>
      <c r="S38" s="135">
        <f t="shared" si="1"/>
        <v>105</v>
      </c>
      <c r="T38" s="136">
        <f t="shared" si="2"/>
        <v>190</v>
      </c>
      <c r="U38" s="137" t="str">
        <f t="shared" si="3"/>
        <v>DPT + 20</v>
      </c>
      <c r="V38" s="138" t="str">
        <f>IF(E38=0," ",IF(E38="H",IF(H38&lt;2000,VLOOKUP(K38,[1]Minimas!$A$15:$F$29,6),IF(AND(H38&gt;1999,H38&lt;2003),VLOOKUP(K38,[1]Minimas!$A$15:$F$29,5),IF(AND(H38&gt;2002,H38&lt;2005),VLOOKUP(K38,[1]Minimas!$A$15:$F$29,4),IF(AND(H38&gt;2004,H38&lt;2007),VLOOKUP(K38,[1]Minimas!$A$15:$F$29,3),VLOOKUP(K38,[1]Minimas!$A$15:$F$29,2))))),IF(H38&lt;2000,VLOOKUP(K38,[1]Minimas!$G$15:$L$29,6),IF(AND(H38&gt;1999,H38&lt;2003),VLOOKUP(K38,[1]Minimas!$G$15:$FL$29,5),IF(AND(H38&gt;2002,H38&lt;2005),VLOOKUP(K38,[1]Minimas!$G$15:$L$29,4),IF(AND(H38&gt;2004,H38&lt;2007),VLOOKUP(K38,[1]Minimas!$G$15:$L$29,3),VLOOKUP(K38,[1]Minimas!$G$15:$L$29,2)))))))</f>
        <v>SE M81</v>
      </c>
      <c r="W38" s="139">
        <f t="shared" si="4"/>
        <v>240.58580667323156</v>
      </c>
      <c r="X38" s="97">
        <v>43758</v>
      </c>
      <c r="Y38" s="99" t="s">
        <v>199</v>
      </c>
      <c r="Z38" s="216"/>
      <c r="AA38" s="132"/>
      <c r="AB38" s="103">
        <f>T38-HLOOKUP(V38,[1]Minimas!$C$3:$CD$12,2,FALSE)</f>
        <v>45</v>
      </c>
      <c r="AC38" s="103">
        <f>T38-HLOOKUP(V38,[1]Minimas!$C$3:$CD$12,3,FALSE)</f>
        <v>20</v>
      </c>
      <c r="AD38" s="103">
        <f>T38-HLOOKUP(V38,[1]Minimas!$C$3:$CD$12,4,FALSE)</f>
        <v>-5</v>
      </c>
      <c r="AE38" s="103">
        <f>T38-HLOOKUP(V38,[1]Minimas!$C$3:$CD$12,5,FALSE)</f>
        <v>-30</v>
      </c>
      <c r="AF38" s="103">
        <f>T38-HLOOKUP(V38,[1]Minimas!$C$3:$CD$12,6,FALSE)</f>
        <v>-60</v>
      </c>
      <c r="AG38" s="103">
        <f>T38-HLOOKUP(V38,[1]Minimas!$C$3:$CD$12,7,FALSE)</f>
        <v>-85</v>
      </c>
      <c r="AH38" s="103">
        <f>T38-HLOOKUP(V38,[1]Minimas!$C$3:$CD$12,8,FALSE)</f>
        <v>-105</v>
      </c>
      <c r="AI38" s="103">
        <f>T38-HLOOKUP(V38,[1]Minimas!$C$3:$CD$12,9,FALSE)</f>
        <v>-130</v>
      </c>
      <c r="AJ38" s="103">
        <f>T38-HLOOKUP(V38,[1]Minimas!$C$3:$CD$12,10,FALSE)</f>
        <v>-145</v>
      </c>
      <c r="AK38" s="104" t="str">
        <f t="shared" si="5"/>
        <v>DPT +</v>
      </c>
      <c r="AL38" s="104"/>
      <c r="AM38" s="104" t="str">
        <f t="shared" si="6"/>
        <v>DPT +</v>
      </c>
      <c r="AN38" s="104">
        <f t="shared" si="7"/>
        <v>20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</row>
    <row r="39" spans="2:124" s="133" customFormat="1" ht="30" customHeight="1" x14ac:dyDescent="0.2">
      <c r="B39" s="95" t="s">
        <v>202</v>
      </c>
      <c r="C39" s="153">
        <v>377631</v>
      </c>
      <c r="D39" s="154"/>
      <c r="E39" s="155" t="s">
        <v>40</v>
      </c>
      <c r="F39" s="143" t="s">
        <v>179</v>
      </c>
      <c r="G39" s="144" t="s">
        <v>247</v>
      </c>
      <c r="H39" s="145">
        <v>1998</v>
      </c>
      <c r="I39" s="203" t="s">
        <v>227</v>
      </c>
      <c r="J39" s="156" t="s">
        <v>44</v>
      </c>
      <c r="K39" s="147">
        <v>75.900000000000006</v>
      </c>
      <c r="L39" s="149">
        <v>80</v>
      </c>
      <c r="M39" s="150">
        <v>85</v>
      </c>
      <c r="N39" s="150">
        <v>90</v>
      </c>
      <c r="O39" s="135">
        <f t="shared" ref="O39:O73" si="8">IF(E39="","",IF(MAXA(L39:N39)&lt;=0,0,MAXA(L39:N39)))</f>
        <v>90</v>
      </c>
      <c r="P39" s="149">
        <v>100</v>
      </c>
      <c r="Q39" s="217" t="s">
        <v>194</v>
      </c>
      <c r="R39" s="217" t="s">
        <v>194</v>
      </c>
      <c r="S39" s="135">
        <f t="shared" ref="S39:S73" si="9">IF(E39="","",IF(MAXA(P39:R39)&lt;=0,0,MAXA(P39:R39)))</f>
        <v>100</v>
      </c>
      <c r="T39" s="136">
        <f t="shared" ref="T39:T73" si="10">IF(E39="","",IF(OR(O39=0,S39=0),0,O39+S39))</f>
        <v>190</v>
      </c>
      <c r="U39" s="137" t="str">
        <f t="shared" ref="U39:U73" si="11">+CONCATENATE(AM39," ",AN39)</f>
        <v>DPT + 20</v>
      </c>
      <c r="V39" s="138" t="str">
        <f>IF(E39=0," ",IF(E39="H",IF(H39&lt;2000,VLOOKUP(K39,[1]Minimas!$A$15:$F$29,6),IF(AND(H39&gt;1999,H39&lt;2003),VLOOKUP(K39,[1]Minimas!$A$15:$F$29,5),IF(AND(H39&gt;2002,H39&lt;2005),VLOOKUP(K39,[1]Minimas!$A$15:$F$29,4),IF(AND(H39&gt;2004,H39&lt;2007),VLOOKUP(K39,[1]Minimas!$A$15:$F$29,3),VLOOKUP(K39,[1]Minimas!$A$15:$F$29,2))))),IF(H39&lt;2000,VLOOKUP(K39,[1]Minimas!$G$15:$L$29,6),IF(AND(H39&gt;1999,H39&lt;2003),VLOOKUP(K39,[1]Minimas!$G$15:$FL$29,5),IF(AND(H39&gt;2002,H39&lt;2005),VLOOKUP(K39,[1]Minimas!$G$15:$L$29,4),IF(AND(H39&gt;2004,H39&lt;2007),VLOOKUP(K39,[1]Minimas!$G$15:$L$29,3),VLOOKUP(K39,[1]Minimas!$G$15:$L$29,2)))))))</f>
        <v>SE M81</v>
      </c>
      <c r="W39" s="139">
        <f t="shared" ref="W39:W73" si="12">IF(E39=" "," ",IF(E39="H",10^(0.75194503*LOG(K39/175.508)^2)*T39,IF(E39="F",10^(0.783497476* LOG(K39/153.655)^2)*T39,"")))</f>
        <v>239.00858304576371</v>
      </c>
      <c r="X39" s="97">
        <v>43758</v>
      </c>
      <c r="Y39" s="99" t="s">
        <v>199</v>
      </c>
      <c r="Z39" s="216"/>
      <c r="AA39" s="132"/>
      <c r="AB39" s="103">
        <f>T39-HLOOKUP(V39,[1]Minimas!$C$3:$CD$12,2,FALSE)</f>
        <v>45</v>
      </c>
      <c r="AC39" s="103">
        <f>T39-HLOOKUP(V39,[1]Minimas!$C$3:$CD$12,3,FALSE)</f>
        <v>20</v>
      </c>
      <c r="AD39" s="103">
        <f>T39-HLOOKUP(V39,[1]Minimas!$C$3:$CD$12,4,FALSE)</f>
        <v>-5</v>
      </c>
      <c r="AE39" s="103">
        <f>T39-HLOOKUP(V39,[1]Minimas!$C$3:$CD$12,5,FALSE)</f>
        <v>-30</v>
      </c>
      <c r="AF39" s="103">
        <f>T39-HLOOKUP(V39,[1]Minimas!$C$3:$CD$12,6,FALSE)</f>
        <v>-60</v>
      </c>
      <c r="AG39" s="103">
        <f>T39-HLOOKUP(V39,[1]Minimas!$C$3:$CD$12,7,FALSE)</f>
        <v>-85</v>
      </c>
      <c r="AH39" s="103">
        <f>T39-HLOOKUP(V39,[1]Minimas!$C$3:$CD$12,8,FALSE)</f>
        <v>-105</v>
      </c>
      <c r="AI39" s="103">
        <f>T39-HLOOKUP(V39,[1]Minimas!$C$3:$CD$12,9,FALSE)</f>
        <v>-130</v>
      </c>
      <c r="AJ39" s="103">
        <f>T39-HLOOKUP(V39,[1]Minimas!$C$3:$CD$12,10,FALSE)</f>
        <v>-145</v>
      </c>
      <c r="AK39" s="104" t="str">
        <f t="shared" ref="AK39:AK73" si="13">IF(E39=0," ",IF(AJ39&gt;=0,$AJ$5,IF(AI39&gt;=0,$AI$5,IF(AH39&gt;=0,$AH$5,IF(AG39&gt;=0,$AG$5,IF(AF39&gt;=0,$AF$5,IF(AE39&gt;=0,$AE$5,IF(AD39&gt;=0,$AD$5,IF(AC39&gt;=0,$AC$5,$AB$5)))))))))</f>
        <v>DPT +</v>
      </c>
      <c r="AL39" s="104"/>
      <c r="AM39" s="104" t="str">
        <f t="shared" ref="AM39:AM73" si="14">IF(AK39="","",AK39)</f>
        <v>DPT +</v>
      </c>
      <c r="AN39" s="104">
        <f t="shared" ref="AN39:AN73" si="15">IF(E39=0," ",IF(AJ39&gt;=0,AJ39,IF(AI39&gt;=0,AI39,IF(AH39&gt;=0,AH39,IF(AG39&gt;=0,AG39,IF(AF39&gt;=0,AF39,IF(AE39&gt;=0,AE39,IF(AD39&gt;=0,AD39,IF(AC39&gt;=0,AC39,AB39)))))))))</f>
        <v>20</v>
      </c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</row>
    <row r="40" spans="2:124" s="133" customFormat="1" ht="30" customHeight="1" x14ac:dyDescent="0.2">
      <c r="B40" s="95" t="s">
        <v>202</v>
      </c>
      <c r="C40" s="153">
        <v>453867</v>
      </c>
      <c r="D40" s="154"/>
      <c r="E40" s="155" t="s">
        <v>40</v>
      </c>
      <c r="F40" s="143" t="s">
        <v>248</v>
      </c>
      <c r="G40" s="144" t="s">
        <v>171</v>
      </c>
      <c r="H40" s="145">
        <v>1984</v>
      </c>
      <c r="I40" s="203" t="s">
        <v>223</v>
      </c>
      <c r="J40" s="156" t="s">
        <v>44</v>
      </c>
      <c r="K40" s="147">
        <v>78.599999999999994</v>
      </c>
      <c r="L40" s="149">
        <v>70</v>
      </c>
      <c r="M40" s="150">
        <v>75</v>
      </c>
      <c r="N40" s="150">
        <v>80</v>
      </c>
      <c r="O40" s="135">
        <f t="shared" si="8"/>
        <v>80</v>
      </c>
      <c r="P40" s="149">
        <v>100</v>
      </c>
      <c r="Q40" s="150">
        <v>105</v>
      </c>
      <c r="R40" s="150">
        <v>110</v>
      </c>
      <c r="S40" s="135">
        <f t="shared" si="9"/>
        <v>110</v>
      </c>
      <c r="T40" s="136">
        <f t="shared" si="10"/>
        <v>190</v>
      </c>
      <c r="U40" s="137" t="str">
        <f t="shared" si="11"/>
        <v>DPT + 20</v>
      </c>
      <c r="V40" s="138" t="str">
        <f>IF(E40=0," ",IF(E40="H",IF(H40&lt;2000,VLOOKUP(K40,[1]Minimas!$A$15:$F$29,6),IF(AND(H40&gt;1999,H40&lt;2003),VLOOKUP(K40,[1]Minimas!$A$15:$F$29,5),IF(AND(H40&gt;2002,H40&lt;2005),VLOOKUP(K40,[1]Minimas!$A$15:$F$29,4),IF(AND(H40&gt;2004,H40&lt;2007),VLOOKUP(K40,[1]Minimas!$A$15:$F$29,3),VLOOKUP(K40,[1]Minimas!$A$15:$F$29,2))))),IF(H40&lt;2000,VLOOKUP(K40,[1]Minimas!$G$15:$L$29,6),IF(AND(H40&gt;1999,H40&lt;2003),VLOOKUP(K40,[1]Minimas!$G$15:$FL$29,5),IF(AND(H40&gt;2002,H40&lt;2005),VLOOKUP(K40,[1]Minimas!$G$15:$L$29,4),IF(AND(H40&gt;2004,H40&lt;2007),VLOOKUP(K40,[1]Minimas!$G$15:$L$29,3),VLOOKUP(K40,[1]Minimas!$G$15:$L$29,2)))))))</f>
        <v>SE M81</v>
      </c>
      <c r="W40" s="139">
        <f t="shared" si="12"/>
        <v>234.5715470856037</v>
      </c>
      <c r="X40" s="97">
        <v>43758</v>
      </c>
      <c r="Y40" s="99" t="s">
        <v>199</v>
      </c>
      <c r="Z40" s="216"/>
      <c r="AA40" s="132"/>
      <c r="AB40" s="103">
        <f>T40-HLOOKUP(V40,[1]Minimas!$C$3:$CD$12,2,FALSE)</f>
        <v>45</v>
      </c>
      <c r="AC40" s="103">
        <f>T40-HLOOKUP(V40,[1]Minimas!$C$3:$CD$12,3,FALSE)</f>
        <v>20</v>
      </c>
      <c r="AD40" s="103">
        <f>T40-HLOOKUP(V40,[1]Minimas!$C$3:$CD$12,4,FALSE)</f>
        <v>-5</v>
      </c>
      <c r="AE40" s="103">
        <f>T40-HLOOKUP(V40,[1]Minimas!$C$3:$CD$12,5,FALSE)</f>
        <v>-30</v>
      </c>
      <c r="AF40" s="103">
        <f>T40-HLOOKUP(V40,[1]Minimas!$C$3:$CD$12,6,FALSE)</f>
        <v>-60</v>
      </c>
      <c r="AG40" s="103">
        <f>T40-HLOOKUP(V40,[1]Minimas!$C$3:$CD$12,7,FALSE)</f>
        <v>-85</v>
      </c>
      <c r="AH40" s="103">
        <f>T40-HLOOKUP(V40,[1]Minimas!$C$3:$CD$12,8,FALSE)</f>
        <v>-105</v>
      </c>
      <c r="AI40" s="103">
        <f>T40-HLOOKUP(V40,[1]Minimas!$C$3:$CD$12,9,FALSE)</f>
        <v>-130</v>
      </c>
      <c r="AJ40" s="103">
        <f>T40-HLOOKUP(V40,[1]Minimas!$C$3:$CD$12,10,FALSE)</f>
        <v>-145</v>
      </c>
      <c r="AK40" s="104" t="str">
        <f t="shared" si="13"/>
        <v>DPT +</v>
      </c>
      <c r="AL40" s="104"/>
      <c r="AM40" s="104" t="str">
        <f t="shared" si="14"/>
        <v>DPT +</v>
      </c>
      <c r="AN40" s="104">
        <f t="shared" si="15"/>
        <v>20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</row>
    <row r="41" spans="2:124" s="133" customFormat="1" ht="30" customHeight="1" x14ac:dyDescent="0.2">
      <c r="B41" s="95" t="s">
        <v>202</v>
      </c>
      <c r="C41" s="153">
        <v>248237</v>
      </c>
      <c r="D41" s="154"/>
      <c r="E41" s="155" t="s">
        <v>40</v>
      </c>
      <c r="F41" s="143" t="s">
        <v>186</v>
      </c>
      <c r="G41" s="144" t="s">
        <v>152</v>
      </c>
      <c r="H41" s="145">
        <v>1987</v>
      </c>
      <c r="I41" s="203" t="s">
        <v>226</v>
      </c>
      <c r="J41" s="156" t="s">
        <v>44</v>
      </c>
      <c r="K41" s="147">
        <v>78.8</v>
      </c>
      <c r="L41" s="149">
        <v>70</v>
      </c>
      <c r="M41" s="150">
        <v>76</v>
      </c>
      <c r="N41" s="150">
        <v>80</v>
      </c>
      <c r="O41" s="135">
        <f t="shared" si="8"/>
        <v>80</v>
      </c>
      <c r="P41" s="149">
        <v>95</v>
      </c>
      <c r="Q41" s="150">
        <v>100</v>
      </c>
      <c r="R41" s="150">
        <v>105</v>
      </c>
      <c r="S41" s="135">
        <f t="shared" si="9"/>
        <v>105</v>
      </c>
      <c r="T41" s="136">
        <f t="shared" si="10"/>
        <v>185</v>
      </c>
      <c r="U41" s="137" t="str">
        <f t="shared" si="11"/>
        <v>DPT + 15</v>
      </c>
      <c r="V41" s="138" t="str">
        <f>IF(E41=0," ",IF(E41="H",IF(H41&lt;2000,VLOOKUP(K41,[1]Minimas!$A$15:$F$29,6),IF(AND(H41&gt;1999,H41&lt;2003),VLOOKUP(K41,[1]Minimas!$A$15:$F$29,5),IF(AND(H41&gt;2002,H41&lt;2005),VLOOKUP(K41,[1]Minimas!$A$15:$F$29,4),IF(AND(H41&gt;2004,H41&lt;2007),VLOOKUP(K41,[1]Minimas!$A$15:$F$29,3),VLOOKUP(K41,[1]Minimas!$A$15:$F$29,2))))),IF(H41&lt;2000,VLOOKUP(K41,[1]Minimas!$G$15:$L$29,6),IF(AND(H41&gt;1999,H41&lt;2003),VLOOKUP(K41,[1]Minimas!$G$15:$FL$29,5),IF(AND(H41&gt;2002,H41&lt;2005),VLOOKUP(K41,[1]Minimas!$G$15:$L$29,4),IF(AND(H41&gt;2004,H41&lt;2007),VLOOKUP(K41,[1]Minimas!$G$15:$L$29,3),VLOOKUP(K41,[1]Minimas!$G$15:$L$29,2)))))))</f>
        <v>SE M81</v>
      </c>
      <c r="W41" s="139">
        <f t="shared" si="12"/>
        <v>228.09476279951437</v>
      </c>
      <c r="X41" s="97">
        <v>43758</v>
      </c>
      <c r="Y41" s="99" t="s">
        <v>199</v>
      </c>
      <c r="Z41" s="216"/>
      <c r="AA41" s="132"/>
      <c r="AB41" s="103">
        <f>T41-HLOOKUP(V41,[1]Minimas!$C$3:$CD$12,2,FALSE)</f>
        <v>40</v>
      </c>
      <c r="AC41" s="103">
        <f>T41-HLOOKUP(V41,[1]Minimas!$C$3:$CD$12,3,FALSE)</f>
        <v>15</v>
      </c>
      <c r="AD41" s="103">
        <f>T41-HLOOKUP(V41,[1]Minimas!$C$3:$CD$12,4,FALSE)</f>
        <v>-10</v>
      </c>
      <c r="AE41" s="103">
        <f>T41-HLOOKUP(V41,[1]Minimas!$C$3:$CD$12,5,FALSE)</f>
        <v>-35</v>
      </c>
      <c r="AF41" s="103">
        <f>T41-HLOOKUP(V41,[1]Minimas!$C$3:$CD$12,6,FALSE)</f>
        <v>-65</v>
      </c>
      <c r="AG41" s="103">
        <f>T41-HLOOKUP(V41,[1]Minimas!$C$3:$CD$12,7,FALSE)</f>
        <v>-90</v>
      </c>
      <c r="AH41" s="103">
        <f>T41-HLOOKUP(V41,[1]Minimas!$C$3:$CD$12,8,FALSE)</f>
        <v>-110</v>
      </c>
      <c r="AI41" s="103">
        <f>T41-HLOOKUP(V41,[1]Minimas!$C$3:$CD$12,9,FALSE)</f>
        <v>-135</v>
      </c>
      <c r="AJ41" s="103">
        <f>T41-HLOOKUP(V41,[1]Minimas!$C$3:$CD$12,10,FALSE)</f>
        <v>-150</v>
      </c>
      <c r="AK41" s="104" t="str">
        <f t="shared" si="13"/>
        <v>DPT +</v>
      </c>
      <c r="AL41" s="104"/>
      <c r="AM41" s="104" t="str">
        <f t="shared" si="14"/>
        <v>DPT +</v>
      </c>
      <c r="AN41" s="104">
        <f t="shared" si="15"/>
        <v>15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</row>
    <row r="42" spans="2:124" s="133" customFormat="1" ht="30" customHeight="1" x14ac:dyDescent="0.2">
      <c r="B42" s="95" t="s">
        <v>202</v>
      </c>
      <c r="C42" s="153">
        <v>413656</v>
      </c>
      <c r="D42" s="154"/>
      <c r="E42" s="155" t="s">
        <v>40</v>
      </c>
      <c r="F42" s="143" t="s">
        <v>249</v>
      </c>
      <c r="G42" s="144" t="s">
        <v>156</v>
      </c>
      <c r="H42" s="145">
        <v>1990</v>
      </c>
      <c r="I42" s="203" t="s">
        <v>223</v>
      </c>
      <c r="J42" s="156" t="s">
        <v>44</v>
      </c>
      <c r="K42" s="147">
        <v>81</v>
      </c>
      <c r="L42" s="149">
        <v>-95</v>
      </c>
      <c r="M42" s="150">
        <v>-95</v>
      </c>
      <c r="N42" s="150">
        <v>-100</v>
      </c>
      <c r="O42" s="135">
        <f t="shared" si="8"/>
        <v>0</v>
      </c>
      <c r="P42" s="250" t="s">
        <v>194</v>
      </c>
      <c r="Q42" s="217" t="s">
        <v>323</v>
      </c>
      <c r="R42" s="217" t="s">
        <v>323</v>
      </c>
      <c r="S42" s="135">
        <f t="shared" si="9"/>
        <v>0</v>
      </c>
      <c r="T42" s="136">
        <f t="shared" si="10"/>
        <v>0</v>
      </c>
      <c r="U42" s="137" t="str">
        <f t="shared" si="11"/>
        <v>DEB -145</v>
      </c>
      <c r="V42" s="138" t="str">
        <f>IF(E42=0," ",IF(E42="H",IF(H42&lt;2000,VLOOKUP(K42,[1]Minimas!$A$15:$F$29,6),IF(AND(H42&gt;1999,H42&lt;2003),VLOOKUP(K42,[1]Minimas!$A$15:$F$29,5),IF(AND(H42&gt;2002,H42&lt;2005),VLOOKUP(K42,[1]Minimas!$A$15:$F$29,4),IF(AND(H42&gt;2004,H42&lt;2007),VLOOKUP(K42,[1]Minimas!$A$15:$F$29,3),VLOOKUP(K42,[1]Minimas!$A$15:$F$29,2))))),IF(H42&lt;2000,VLOOKUP(K42,[1]Minimas!$G$15:$L$29,6),IF(AND(H42&gt;1999,H42&lt;2003),VLOOKUP(K42,[1]Minimas!$G$15:$FL$29,5),IF(AND(H42&gt;2002,H42&lt;2005),VLOOKUP(K42,[1]Minimas!$G$15:$L$29,4),IF(AND(H42&gt;2004,H42&lt;2007),VLOOKUP(K42,[1]Minimas!$G$15:$L$29,3),VLOOKUP(K42,[1]Minimas!$G$15:$L$29,2)))))))</f>
        <v>SE M81</v>
      </c>
      <c r="W42" s="139">
        <f t="shared" si="12"/>
        <v>0</v>
      </c>
      <c r="X42" s="97">
        <v>43758</v>
      </c>
      <c r="Y42" s="99" t="s">
        <v>199</v>
      </c>
      <c r="Z42" s="216"/>
      <c r="AA42" s="132"/>
      <c r="AB42" s="103">
        <f>T42-HLOOKUP(V42,[1]Minimas!$C$3:$CD$12,2,FALSE)</f>
        <v>-145</v>
      </c>
      <c r="AC42" s="103">
        <f>T42-HLOOKUP(V42,[1]Minimas!$C$3:$CD$12,3,FALSE)</f>
        <v>-170</v>
      </c>
      <c r="AD42" s="103">
        <f>T42-HLOOKUP(V42,[1]Minimas!$C$3:$CD$12,4,FALSE)</f>
        <v>-195</v>
      </c>
      <c r="AE42" s="103">
        <f>T42-HLOOKUP(V42,[1]Minimas!$C$3:$CD$12,5,FALSE)</f>
        <v>-220</v>
      </c>
      <c r="AF42" s="103">
        <f>T42-HLOOKUP(V42,[1]Minimas!$C$3:$CD$12,6,FALSE)</f>
        <v>-250</v>
      </c>
      <c r="AG42" s="103">
        <f>T42-HLOOKUP(V42,[1]Minimas!$C$3:$CD$12,7,FALSE)</f>
        <v>-275</v>
      </c>
      <c r="AH42" s="103">
        <f>T42-HLOOKUP(V42,[1]Minimas!$C$3:$CD$12,8,FALSE)</f>
        <v>-295</v>
      </c>
      <c r="AI42" s="103">
        <f>T42-HLOOKUP(V42,[1]Minimas!$C$3:$CD$12,9,FALSE)</f>
        <v>-320</v>
      </c>
      <c r="AJ42" s="103">
        <f>T42-HLOOKUP(V42,[1]Minimas!$C$3:$CD$12,10,FALSE)</f>
        <v>-335</v>
      </c>
      <c r="AK42" s="104" t="str">
        <f t="shared" si="13"/>
        <v>DEB</v>
      </c>
      <c r="AL42" s="104"/>
      <c r="AM42" s="104" t="str">
        <f t="shared" si="14"/>
        <v>DEB</v>
      </c>
      <c r="AN42" s="104">
        <f t="shared" si="15"/>
        <v>-145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</row>
    <row r="43" spans="2:124" s="133" customFormat="1" ht="30" customHeight="1" x14ac:dyDescent="0.2">
      <c r="B43" s="95" t="s">
        <v>202</v>
      </c>
      <c r="C43" s="153">
        <v>452461</v>
      </c>
      <c r="D43" s="154"/>
      <c r="E43" s="155" t="s">
        <v>40</v>
      </c>
      <c r="F43" s="143" t="s">
        <v>250</v>
      </c>
      <c r="G43" s="144" t="s">
        <v>154</v>
      </c>
      <c r="H43" s="145">
        <v>1992</v>
      </c>
      <c r="I43" s="203" t="s">
        <v>188</v>
      </c>
      <c r="J43" s="156" t="s">
        <v>44</v>
      </c>
      <c r="K43" s="147">
        <v>79.25</v>
      </c>
      <c r="L43" s="149">
        <v>75</v>
      </c>
      <c r="M43" s="150">
        <v>80</v>
      </c>
      <c r="N43" s="150">
        <v>-85</v>
      </c>
      <c r="O43" s="135">
        <f t="shared" si="8"/>
        <v>80</v>
      </c>
      <c r="P43" s="149">
        <v>100</v>
      </c>
      <c r="Q43" s="150">
        <v>105</v>
      </c>
      <c r="R43" s="150">
        <v>-110</v>
      </c>
      <c r="S43" s="135">
        <f t="shared" si="9"/>
        <v>105</v>
      </c>
      <c r="T43" s="136">
        <f t="shared" si="10"/>
        <v>185</v>
      </c>
      <c r="U43" s="137" t="str">
        <f t="shared" si="11"/>
        <v>DPT + 15</v>
      </c>
      <c r="V43" s="138" t="str">
        <f>IF(E43=0," ",IF(E43="H",IF(H43&lt;2000,VLOOKUP(K43,[1]Minimas!$A$15:$F$29,6),IF(AND(H43&gt;1999,H43&lt;2003),VLOOKUP(K43,[1]Minimas!$A$15:$F$29,5),IF(AND(H43&gt;2002,H43&lt;2005),VLOOKUP(K43,[1]Minimas!$A$15:$F$29,4),IF(AND(H43&gt;2004,H43&lt;2007),VLOOKUP(K43,[1]Minimas!$A$15:$F$29,3),VLOOKUP(K43,[1]Minimas!$A$15:$F$29,2))))),IF(H43&lt;2000,VLOOKUP(K43,[1]Minimas!$G$15:$L$29,6),IF(AND(H43&gt;1999,H43&lt;2003),VLOOKUP(K43,[1]Minimas!$G$15:$FL$29,5),IF(AND(H43&gt;2002,H43&lt;2005),VLOOKUP(K43,[1]Minimas!$G$15:$L$29,4),IF(AND(H43&gt;2004,H43&lt;2007),VLOOKUP(K43,[1]Minimas!$G$15:$L$29,3),VLOOKUP(K43,[1]Minimas!$G$15:$L$29,2)))))))</f>
        <v>SE M81</v>
      </c>
      <c r="W43" s="139">
        <f t="shared" si="12"/>
        <v>227.41886287454869</v>
      </c>
      <c r="X43" s="97">
        <v>43758</v>
      </c>
      <c r="Y43" s="99" t="s">
        <v>199</v>
      </c>
      <c r="Z43" s="216"/>
      <c r="AA43" s="132"/>
      <c r="AB43" s="103">
        <f>T43-HLOOKUP(V43,[1]Minimas!$C$3:$CD$12,2,FALSE)</f>
        <v>40</v>
      </c>
      <c r="AC43" s="103">
        <f>T43-HLOOKUP(V43,[1]Minimas!$C$3:$CD$12,3,FALSE)</f>
        <v>15</v>
      </c>
      <c r="AD43" s="103">
        <f>T43-HLOOKUP(V43,[1]Minimas!$C$3:$CD$12,4,FALSE)</f>
        <v>-10</v>
      </c>
      <c r="AE43" s="103">
        <f>T43-HLOOKUP(V43,[1]Minimas!$C$3:$CD$12,5,FALSE)</f>
        <v>-35</v>
      </c>
      <c r="AF43" s="103">
        <f>T43-HLOOKUP(V43,[1]Minimas!$C$3:$CD$12,6,FALSE)</f>
        <v>-65</v>
      </c>
      <c r="AG43" s="103">
        <f>T43-HLOOKUP(V43,[1]Minimas!$C$3:$CD$12,7,FALSE)</f>
        <v>-90</v>
      </c>
      <c r="AH43" s="103">
        <f>T43-HLOOKUP(V43,[1]Minimas!$C$3:$CD$12,8,FALSE)</f>
        <v>-110</v>
      </c>
      <c r="AI43" s="103">
        <f>T43-HLOOKUP(V43,[1]Minimas!$C$3:$CD$12,9,FALSE)</f>
        <v>-135</v>
      </c>
      <c r="AJ43" s="103">
        <f>T43-HLOOKUP(V43,[1]Minimas!$C$3:$CD$12,10,FALSE)</f>
        <v>-150</v>
      </c>
      <c r="AK43" s="104" t="str">
        <f t="shared" si="13"/>
        <v>DPT +</v>
      </c>
      <c r="AL43" s="104"/>
      <c r="AM43" s="104" t="str">
        <f t="shared" si="14"/>
        <v>DPT +</v>
      </c>
      <c r="AN43" s="104">
        <f t="shared" si="15"/>
        <v>15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</row>
    <row r="44" spans="2:124" s="133" customFormat="1" ht="30" customHeight="1" x14ac:dyDescent="0.2">
      <c r="B44" s="165" t="s">
        <v>202</v>
      </c>
      <c r="C44" s="166">
        <v>453475</v>
      </c>
      <c r="D44" s="167"/>
      <c r="E44" s="168" t="s">
        <v>40</v>
      </c>
      <c r="F44" s="169" t="s">
        <v>251</v>
      </c>
      <c r="G44" s="170" t="s">
        <v>252</v>
      </c>
      <c r="H44" s="171">
        <v>1993</v>
      </c>
      <c r="I44" s="204" t="s">
        <v>245</v>
      </c>
      <c r="J44" s="172" t="s">
        <v>44</v>
      </c>
      <c r="K44" s="173">
        <v>75.63</v>
      </c>
      <c r="L44" s="174">
        <v>100</v>
      </c>
      <c r="M44" s="175">
        <v>-105</v>
      </c>
      <c r="N44" s="175">
        <v>107</v>
      </c>
      <c r="O44" s="176">
        <f t="shared" si="8"/>
        <v>107</v>
      </c>
      <c r="P44" s="174">
        <v>130</v>
      </c>
      <c r="Q44" s="175">
        <v>138</v>
      </c>
      <c r="R44" s="175">
        <v>-143</v>
      </c>
      <c r="S44" s="135">
        <f t="shared" si="9"/>
        <v>138</v>
      </c>
      <c r="T44" s="136">
        <f t="shared" si="10"/>
        <v>245</v>
      </c>
      <c r="U44" s="137" t="str">
        <f t="shared" si="11"/>
        <v>IRG + 25</v>
      </c>
      <c r="V44" s="138" t="str">
        <f>IF(E44=0," ",IF(E44="H",IF(H44&lt;2000,VLOOKUP(K44,[1]Minimas!$A$15:$F$29,6),IF(AND(H44&gt;1999,H44&lt;2003),VLOOKUP(K44,[1]Minimas!$A$15:$F$29,5),IF(AND(H44&gt;2002,H44&lt;2005),VLOOKUP(K44,[1]Minimas!$A$15:$F$29,4),IF(AND(H44&gt;2004,H44&lt;2007),VLOOKUP(K44,[1]Minimas!$A$15:$F$29,3),VLOOKUP(K44,[1]Minimas!$A$15:$F$29,2))))),IF(H44&lt;2000,VLOOKUP(K44,[1]Minimas!$G$15:$L$29,6),IF(AND(H44&gt;1999,H44&lt;2003),VLOOKUP(K44,[1]Minimas!$G$15:$FL$29,5),IF(AND(H44&gt;2002,H44&lt;2005),VLOOKUP(K44,[1]Minimas!$G$15:$L$29,4),IF(AND(H44&gt;2004,H44&lt;2007),VLOOKUP(K44,[1]Minimas!$G$15:$L$29,3),VLOOKUP(K44,[1]Minimas!$G$15:$L$29,2)))))))</f>
        <v>SE M81</v>
      </c>
      <c r="W44" s="139">
        <f t="shared" si="12"/>
        <v>308.79846467364086</v>
      </c>
      <c r="X44" s="97">
        <v>43758</v>
      </c>
      <c r="Y44" s="99" t="s">
        <v>199</v>
      </c>
      <c r="Z44" s="216"/>
      <c r="AA44" s="132"/>
      <c r="AB44" s="103">
        <f>T44-HLOOKUP(V44,[1]Minimas!$C$3:$CD$12,2,FALSE)</f>
        <v>100</v>
      </c>
      <c r="AC44" s="103">
        <f>T44-HLOOKUP(V44,[1]Minimas!$C$3:$CD$12,3,FALSE)</f>
        <v>75</v>
      </c>
      <c r="AD44" s="103">
        <f>T44-HLOOKUP(V44,[1]Minimas!$C$3:$CD$12,4,FALSE)</f>
        <v>50</v>
      </c>
      <c r="AE44" s="103">
        <f>T44-HLOOKUP(V44,[1]Minimas!$C$3:$CD$12,5,FALSE)</f>
        <v>25</v>
      </c>
      <c r="AF44" s="103">
        <f>T44-HLOOKUP(V44,[1]Minimas!$C$3:$CD$12,6,FALSE)</f>
        <v>-5</v>
      </c>
      <c r="AG44" s="103">
        <f>T44-HLOOKUP(V44,[1]Minimas!$C$3:$CD$12,7,FALSE)</f>
        <v>-30</v>
      </c>
      <c r="AH44" s="103">
        <f>T44-HLOOKUP(V44,[1]Minimas!$C$3:$CD$12,8,FALSE)</f>
        <v>-50</v>
      </c>
      <c r="AI44" s="103">
        <f>T44-HLOOKUP(V44,[1]Minimas!$C$3:$CD$12,9,FALSE)</f>
        <v>-75</v>
      </c>
      <c r="AJ44" s="103">
        <f>T44-HLOOKUP(V44,[1]Minimas!$C$3:$CD$12,10,FALSE)</f>
        <v>-90</v>
      </c>
      <c r="AK44" s="104" t="str">
        <f t="shared" si="13"/>
        <v>IRG +</v>
      </c>
      <c r="AL44" s="104"/>
      <c r="AM44" s="104" t="str">
        <f t="shared" si="14"/>
        <v>IRG +</v>
      </c>
      <c r="AN44" s="104">
        <f t="shared" si="15"/>
        <v>25</v>
      </c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</row>
    <row r="45" spans="2:124" s="133" customFormat="1" ht="30" customHeight="1" x14ac:dyDescent="0.2">
      <c r="B45" s="177" t="s">
        <v>202</v>
      </c>
      <c r="C45" s="178">
        <v>396712</v>
      </c>
      <c r="D45" s="179"/>
      <c r="E45" s="180" t="s">
        <v>40</v>
      </c>
      <c r="F45" s="181" t="s">
        <v>253</v>
      </c>
      <c r="G45" s="182" t="s">
        <v>254</v>
      </c>
      <c r="H45" s="183">
        <v>1995</v>
      </c>
      <c r="I45" s="205" t="s">
        <v>189</v>
      </c>
      <c r="J45" s="184" t="s">
        <v>44</v>
      </c>
      <c r="K45" s="185">
        <v>79.849999999999994</v>
      </c>
      <c r="L45" s="186">
        <v>90</v>
      </c>
      <c r="M45" s="187">
        <v>95</v>
      </c>
      <c r="N45" s="187">
        <v>-100</v>
      </c>
      <c r="O45" s="188">
        <f t="shared" si="8"/>
        <v>95</v>
      </c>
      <c r="P45" s="186">
        <v>130</v>
      </c>
      <c r="Q45" s="187">
        <v>-135</v>
      </c>
      <c r="R45" s="189">
        <v>-137</v>
      </c>
      <c r="S45" s="135">
        <f t="shared" si="9"/>
        <v>130</v>
      </c>
      <c r="T45" s="136">
        <f t="shared" si="10"/>
        <v>225</v>
      </c>
      <c r="U45" s="137" t="str">
        <f t="shared" si="11"/>
        <v>IRG + 5</v>
      </c>
      <c r="V45" s="138" t="str">
        <f>IF(E45=0," ",IF(E45="H",IF(H45&lt;2000,VLOOKUP(K45,[1]Minimas!$A$15:$F$29,6),IF(AND(H45&gt;1999,H45&lt;2003),VLOOKUP(K45,[1]Minimas!$A$15:$F$29,5),IF(AND(H45&gt;2002,H45&lt;2005),VLOOKUP(K45,[1]Minimas!$A$15:$F$29,4),IF(AND(H45&gt;2004,H45&lt;2007),VLOOKUP(K45,[1]Minimas!$A$15:$F$29,3),VLOOKUP(K45,[1]Minimas!$A$15:$F$29,2))))),IF(H45&lt;2000,VLOOKUP(K45,[1]Minimas!$G$15:$L$29,6),IF(AND(H45&gt;1999,H45&lt;2003),VLOOKUP(K45,[1]Minimas!$G$15:$FL$29,5),IF(AND(H45&gt;2002,H45&lt;2005),VLOOKUP(K45,[1]Minimas!$G$15:$L$29,4),IF(AND(H45&gt;2004,H45&lt;2007),VLOOKUP(K45,[1]Minimas!$G$15:$L$29,3),VLOOKUP(K45,[1]Minimas!$G$15:$L$29,2)))))))</f>
        <v>SE M81</v>
      </c>
      <c r="W45" s="139">
        <f t="shared" si="12"/>
        <v>275.51441777213364</v>
      </c>
      <c r="X45" s="97">
        <v>43758</v>
      </c>
      <c r="Y45" s="99" t="s">
        <v>199</v>
      </c>
      <c r="Z45" s="216"/>
      <c r="AA45" s="132"/>
      <c r="AB45" s="103">
        <f>T45-HLOOKUP(V45,[1]Minimas!$C$3:$CD$12,2,FALSE)</f>
        <v>80</v>
      </c>
      <c r="AC45" s="103">
        <f>T45-HLOOKUP(V45,[1]Minimas!$C$3:$CD$12,3,FALSE)</f>
        <v>55</v>
      </c>
      <c r="AD45" s="103">
        <f>T45-HLOOKUP(V45,[1]Minimas!$C$3:$CD$12,4,FALSE)</f>
        <v>30</v>
      </c>
      <c r="AE45" s="103">
        <f>T45-HLOOKUP(V45,[1]Minimas!$C$3:$CD$12,5,FALSE)</f>
        <v>5</v>
      </c>
      <c r="AF45" s="103">
        <f>T45-HLOOKUP(V45,[1]Minimas!$C$3:$CD$12,6,FALSE)</f>
        <v>-25</v>
      </c>
      <c r="AG45" s="103">
        <f>T45-HLOOKUP(V45,[1]Minimas!$C$3:$CD$12,7,FALSE)</f>
        <v>-50</v>
      </c>
      <c r="AH45" s="103">
        <f>T45-HLOOKUP(V45,[1]Minimas!$C$3:$CD$12,8,FALSE)</f>
        <v>-70</v>
      </c>
      <c r="AI45" s="103">
        <f>T45-HLOOKUP(V45,[1]Minimas!$C$3:$CD$12,9,FALSE)</f>
        <v>-95</v>
      </c>
      <c r="AJ45" s="103">
        <f>T45-HLOOKUP(V45,[1]Minimas!$C$3:$CD$12,10,FALSE)</f>
        <v>-110</v>
      </c>
      <c r="AK45" s="104" t="str">
        <f t="shared" si="13"/>
        <v>IRG +</v>
      </c>
      <c r="AL45" s="104"/>
      <c r="AM45" s="104" t="str">
        <f t="shared" si="14"/>
        <v>IRG +</v>
      </c>
      <c r="AN45" s="104">
        <f t="shared" si="15"/>
        <v>5</v>
      </c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</row>
    <row r="46" spans="2:124" s="133" customFormat="1" ht="30" customHeight="1" x14ac:dyDescent="0.2">
      <c r="B46" s="95" t="s">
        <v>202</v>
      </c>
      <c r="C46" s="153">
        <v>427880</v>
      </c>
      <c r="D46" s="154"/>
      <c r="E46" s="155" t="s">
        <v>40</v>
      </c>
      <c r="F46" s="143" t="s">
        <v>166</v>
      </c>
      <c r="G46" s="144" t="s">
        <v>167</v>
      </c>
      <c r="H46" s="145">
        <v>1991</v>
      </c>
      <c r="I46" s="203" t="s">
        <v>127</v>
      </c>
      <c r="J46" s="156" t="s">
        <v>44</v>
      </c>
      <c r="K46" s="147">
        <v>74.7</v>
      </c>
      <c r="L46" s="149">
        <v>90</v>
      </c>
      <c r="M46" s="150">
        <v>95</v>
      </c>
      <c r="N46" s="150">
        <v>-100</v>
      </c>
      <c r="O46" s="135">
        <f t="shared" si="8"/>
        <v>95</v>
      </c>
      <c r="P46" s="149">
        <v>-110</v>
      </c>
      <c r="Q46" s="150">
        <v>-110</v>
      </c>
      <c r="R46" s="150">
        <v>110</v>
      </c>
      <c r="S46" s="135">
        <f t="shared" si="9"/>
        <v>110</v>
      </c>
      <c r="T46" s="136">
        <f t="shared" si="10"/>
        <v>205</v>
      </c>
      <c r="U46" s="137" t="str">
        <f t="shared" si="11"/>
        <v>REG + 10</v>
      </c>
      <c r="V46" s="138" t="str">
        <f>IF(E46=0," ",IF(E46="H",IF(H46&lt;2000,VLOOKUP(K46,[1]Minimas!$A$15:$F$29,6),IF(AND(H46&gt;1999,H46&lt;2003),VLOOKUP(K46,[1]Minimas!$A$15:$F$29,5),IF(AND(H46&gt;2002,H46&lt;2005),VLOOKUP(K46,[1]Minimas!$A$15:$F$29,4),IF(AND(H46&gt;2004,H46&lt;2007),VLOOKUP(K46,[1]Minimas!$A$15:$F$29,3),VLOOKUP(K46,[1]Minimas!$A$15:$F$29,2))))),IF(H46&lt;2000,VLOOKUP(K46,[1]Minimas!$G$15:$L$29,6),IF(AND(H46&gt;1999,H46&lt;2003),VLOOKUP(K46,[1]Minimas!$G$15:$FL$29,5),IF(AND(H46&gt;2002,H46&lt;2005),VLOOKUP(K46,[1]Minimas!$G$15:$L$29,4),IF(AND(H46&gt;2004,H46&lt;2007),VLOOKUP(K46,[1]Minimas!$G$15:$L$29,3),VLOOKUP(K46,[1]Minimas!$G$15:$L$29,2)))))))</f>
        <v>SE M81</v>
      </c>
      <c r="W46" s="139">
        <f t="shared" si="12"/>
        <v>260.15915463259859</v>
      </c>
      <c r="X46" s="97">
        <v>43758</v>
      </c>
      <c r="Y46" s="99" t="s">
        <v>199</v>
      </c>
      <c r="Z46" s="216"/>
      <c r="AA46" s="132"/>
      <c r="AB46" s="103">
        <f>T46-HLOOKUP(V46,[1]Minimas!$C$3:$CD$12,2,FALSE)</f>
        <v>60</v>
      </c>
      <c r="AC46" s="103">
        <f>T46-HLOOKUP(V46,[1]Minimas!$C$3:$CD$12,3,FALSE)</f>
        <v>35</v>
      </c>
      <c r="AD46" s="103">
        <f>T46-HLOOKUP(V46,[1]Minimas!$C$3:$CD$12,4,FALSE)</f>
        <v>10</v>
      </c>
      <c r="AE46" s="103">
        <f>T46-HLOOKUP(V46,[1]Minimas!$C$3:$CD$12,5,FALSE)</f>
        <v>-15</v>
      </c>
      <c r="AF46" s="103">
        <f>T46-HLOOKUP(V46,[1]Minimas!$C$3:$CD$12,6,FALSE)</f>
        <v>-45</v>
      </c>
      <c r="AG46" s="103">
        <f>T46-HLOOKUP(V46,[1]Minimas!$C$3:$CD$12,7,FALSE)</f>
        <v>-70</v>
      </c>
      <c r="AH46" s="103">
        <f>T46-HLOOKUP(V46,[1]Minimas!$C$3:$CD$12,8,FALSE)</f>
        <v>-90</v>
      </c>
      <c r="AI46" s="103">
        <f>T46-HLOOKUP(V46,[1]Minimas!$C$3:$CD$12,9,FALSE)</f>
        <v>-115</v>
      </c>
      <c r="AJ46" s="103">
        <f>T46-HLOOKUP(V46,[1]Minimas!$C$3:$CD$12,10,FALSE)</f>
        <v>-130</v>
      </c>
      <c r="AK46" s="104" t="str">
        <f t="shared" si="13"/>
        <v>REG +</v>
      </c>
      <c r="AL46" s="104"/>
      <c r="AM46" s="104" t="str">
        <f t="shared" si="14"/>
        <v>REG +</v>
      </c>
      <c r="AN46" s="104">
        <f t="shared" si="15"/>
        <v>10</v>
      </c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</row>
    <row r="47" spans="2:124" s="133" customFormat="1" ht="30" customHeight="1" x14ac:dyDescent="0.2">
      <c r="B47" s="95" t="s">
        <v>202</v>
      </c>
      <c r="C47" s="153">
        <v>440223</v>
      </c>
      <c r="D47" s="154"/>
      <c r="E47" s="155" t="s">
        <v>40</v>
      </c>
      <c r="F47" s="143" t="s">
        <v>255</v>
      </c>
      <c r="G47" s="144" t="s">
        <v>256</v>
      </c>
      <c r="H47" s="145">
        <v>1997</v>
      </c>
      <c r="I47" s="203" t="s">
        <v>189</v>
      </c>
      <c r="J47" s="156" t="s">
        <v>44</v>
      </c>
      <c r="K47" s="147">
        <v>79.069999999999993</v>
      </c>
      <c r="L47" s="149">
        <v>-87</v>
      </c>
      <c r="M47" s="150">
        <v>-93</v>
      </c>
      <c r="N47" s="150">
        <v>93</v>
      </c>
      <c r="O47" s="135">
        <f t="shared" si="8"/>
        <v>93</v>
      </c>
      <c r="P47" s="149">
        <v>-113</v>
      </c>
      <c r="Q47" s="150">
        <v>115</v>
      </c>
      <c r="R47" s="150">
        <v>-120</v>
      </c>
      <c r="S47" s="135">
        <f t="shared" si="9"/>
        <v>115</v>
      </c>
      <c r="T47" s="136">
        <f t="shared" si="10"/>
        <v>208</v>
      </c>
      <c r="U47" s="137" t="str">
        <f t="shared" si="11"/>
        <v>REG + 13</v>
      </c>
      <c r="V47" s="138" t="str">
        <f>IF(E47=0," ",IF(E47="H",IF(H47&lt;2000,VLOOKUP(K47,[1]Minimas!$A$15:$F$29,6),IF(AND(H47&gt;1999,H47&lt;2003),VLOOKUP(K47,[1]Minimas!$A$15:$F$29,5),IF(AND(H47&gt;2002,H47&lt;2005),VLOOKUP(K47,[1]Minimas!$A$15:$F$29,4),IF(AND(H47&gt;2004,H47&lt;2007),VLOOKUP(K47,[1]Minimas!$A$15:$F$29,3),VLOOKUP(K47,[1]Minimas!$A$15:$F$29,2))))),IF(H47&lt;2000,VLOOKUP(K47,[1]Minimas!$G$15:$L$29,6),IF(AND(H47&gt;1999,H47&lt;2003),VLOOKUP(K47,[1]Minimas!$G$15:$FL$29,5),IF(AND(H47&gt;2002,H47&lt;2005),VLOOKUP(K47,[1]Minimas!$G$15:$L$29,4),IF(AND(H47&gt;2004,H47&lt;2007),VLOOKUP(K47,[1]Minimas!$G$15:$L$29,3),VLOOKUP(K47,[1]Minimas!$G$15:$L$29,2)))))))</f>
        <v>SE M81</v>
      </c>
      <c r="W47" s="139">
        <f t="shared" si="12"/>
        <v>255.99509187673502</v>
      </c>
      <c r="X47" s="97">
        <v>43758</v>
      </c>
      <c r="Y47" s="99" t="s">
        <v>199</v>
      </c>
      <c r="Z47" s="216"/>
      <c r="AA47" s="132"/>
      <c r="AB47" s="103">
        <f>T47-HLOOKUP(V47,[1]Minimas!$C$3:$CD$12,2,FALSE)</f>
        <v>63</v>
      </c>
      <c r="AC47" s="103">
        <f>T47-HLOOKUP(V47,[1]Minimas!$C$3:$CD$12,3,FALSE)</f>
        <v>38</v>
      </c>
      <c r="AD47" s="103">
        <f>T47-HLOOKUP(V47,[1]Minimas!$C$3:$CD$12,4,FALSE)</f>
        <v>13</v>
      </c>
      <c r="AE47" s="103">
        <f>T47-HLOOKUP(V47,[1]Minimas!$C$3:$CD$12,5,FALSE)</f>
        <v>-12</v>
      </c>
      <c r="AF47" s="103">
        <f>T47-HLOOKUP(V47,[1]Minimas!$C$3:$CD$12,6,FALSE)</f>
        <v>-42</v>
      </c>
      <c r="AG47" s="103">
        <f>T47-HLOOKUP(V47,[1]Minimas!$C$3:$CD$12,7,FALSE)</f>
        <v>-67</v>
      </c>
      <c r="AH47" s="103">
        <f>T47-HLOOKUP(V47,[1]Minimas!$C$3:$CD$12,8,FALSE)</f>
        <v>-87</v>
      </c>
      <c r="AI47" s="103">
        <f>T47-HLOOKUP(V47,[1]Minimas!$C$3:$CD$12,9,FALSE)</f>
        <v>-112</v>
      </c>
      <c r="AJ47" s="103">
        <f>T47-HLOOKUP(V47,[1]Minimas!$C$3:$CD$12,10,FALSE)</f>
        <v>-127</v>
      </c>
      <c r="AK47" s="104" t="str">
        <f t="shared" si="13"/>
        <v>REG +</v>
      </c>
      <c r="AL47" s="104"/>
      <c r="AM47" s="104" t="str">
        <f t="shared" si="14"/>
        <v>REG +</v>
      </c>
      <c r="AN47" s="104">
        <f t="shared" si="15"/>
        <v>13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</row>
    <row r="48" spans="2:124" s="133" customFormat="1" ht="30" customHeight="1" x14ac:dyDescent="0.2">
      <c r="B48" s="95" t="s">
        <v>202</v>
      </c>
      <c r="C48" s="166">
        <v>453829</v>
      </c>
      <c r="D48" s="167"/>
      <c r="E48" s="168" t="s">
        <v>40</v>
      </c>
      <c r="F48" s="169" t="s">
        <v>257</v>
      </c>
      <c r="G48" s="170" t="s">
        <v>258</v>
      </c>
      <c r="H48" s="171">
        <v>1996</v>
      </c>
      <c r="I48" s="204" t="s">
        <v>245</v>
      </c>
      <c r="J48" s="172" t="s">
        <v>44</v>
      </c>
      <c r="K48" s="173">
        <v>80.41</v>
      </c>
      <c r="L48" s="174">
        <v>80</v>
      </c>
      <c r="M48" s="175">
        <v>85</v>
      </c>
      <c r="N48" s="175">
        <v>-92</v>
      </c>
      <c r="O48" s="176">
        <f t="shared" si="8"/>
        <v>85</v>
      </c>
      <c r="P48" s="174">
        <v>-115</v>
      </c>
      <c r="Q48" s="175">
        <v>-115</v>
      </c>
      <c r="R48" s="175">
        <v>-115</v>
      </c>
      <c r="S48" s="135">
        <f t="shared" si="9"/>
        <v>0</v>
      </c>
      <c r="T48" s="136">
        <f t="shared" si="10"/>
        <v>0</v>
      </c>
      <c r="U48" s="137" t="str">
        <f t="shared" si="11"/>
        <v>DEB -145</v>
      </c>
      <c r="V48" s="138" t="str">
        <f>IF(E48=0," ",IF(E48="H",IF(H48&lt;2000,VLOOKUP(K48,[1]Minimas!$A$15:$F$29,6),IF(AND(H48&gt;1999,H48&lt;2003),VLOOKUP(K48,[1]Minimas!$A$15:$F$29,5),IF(AND(H48&gt;2002,H48&lt;2005),VLOOKUP(K48,[1]Minimas!$A$15:$F$29,4),IF(AND(H48&gt;2004,H48&lt;2007),VLOOKUP(K48,[1]Minimas!$A$15:$F$29,3),VLOOKUP(K48,[1]Minimas!$A$15:$F$29,2))))),IF(H48&lt;2000,VLOOKUP(K48,[1]Minimas!$G$15:$L$29,6),IF(AND(H48&gt;1999,H48&lt;2003),VLOOKUP(K48,[1]Minimas!$G$15:$FL$29,5),IF(AND(H48&gt;2002,H48&lt;2005),VLOOKUP(K48,[1]Minimas!$G$15:$L$29,4),IF(AND(H48&gt;2004,H48&lt;2007),VLOOKUP(K48,[1]Minimas!$G$15:$L$29,3),VLOOKUP(K48,[1]Minimas!$G$15:$L$29,2)))))))</f>
        <v>SE M81</v>
      </c>
      <c r="W48" s="139">
        <f t="shared" si="12"/>
        <v>0</v>
      </c>
      <c r="X48" s="97">
        <v>43758</v>
      </c>
      <c r="Y48" s="99" t="s">
        <v>199</v>
      </c>
      <c r="Z48" s="216"/>
      <c r="AA48" s="132"/>
      <c r="AB48" s="103">
        <f>T48-HLOOKUP(V48,[1]Minimas!$C$3:$CD$12,2,FALSE)</f>
        <v>-145</v>
      </c>
      <c r="AC48" s="103">
        <f>T48-HLOOKUP(V48,[1]Minimas!$C$3:$CD$12,3,FALSE)</f>
        <v>-170</v>
      </c>
      <c r="AD48" s="103">
        <f>T48-HLOOKUP(V48,[1]Minimas!$C$3:$CD$12,4,FALSE)</f>
        <v>-195</v>
      </c>
      <c r="AE48" s="103">
        <f>T48-HLOOKUP(V48,[1]Minimas!$C$3:$CD$12,5,FALSE)</f>
        <v>-220</v>
      </c>
      <c r="AF48" s="103">
        <f>T48-HLOOKUP(V48,[1]Minimas!$C$3:$CD$12,6,FALSE)</f>
        <v>-250</v>
      </c>
      <c r="AG48" s="103">
        <f>T48-HLOOKUP(V48,[1]Minimas!$C$3:$CD$12,7,FALSE)</f>
        <v>-275</v>
      </c>
      <c r="AH48" s="103">
        <f>T48-HLOOKUP(V48,[1]Minimas!$C$3:$CD$12,8,FALSE)</f>
        <v>-295</v>
      </c>
      <c r="AI48" s="103">
        <f>T48-HLOOKUP(V48,[1]Minimas!$C$3:$CD$12,9,FALSE)</f>
        <v>-320</v>
      </c>
      <c r="AJ48" s="103">
        <f>T48-HLOOKUP(V48,[1]Minimas!$C$3:$CD$12,10,FALSE)</f>
        <v>-335</v>
      </c>
      <c r="AK48" s="104" t="str">
        <f t="shared" si="13"/>
        <v>DEB</v>
      </c>
      <c r="AL48" s="104"/>
      <c r="AM48" s="104" t="str">
        <f t="shared" si="14"/>
        <v>DEB</v>
      </c>
      <c r="AN48" s="104">
        <f t="shared" si="15"/>
        <v>-145</v>
      </c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</row>
    <row r="49" spans="2:124" s="133" customFormat="1" ht="30" customHeight="1" x14ac:dyDescent="0.2">
      <c r="B49" s="95" t="s">
        <v>202</v>
      </c>
      <c r="C49" s="190">
        <v>451268</v>
      </c>
      <c r="D49" s="179"/>
      <c r="E49" s="180" t="s">
        <v>40</v>
      </c>
      <c r="F49" s="181" t="s">
        <v>259</v>
      </c>
      <c r="G49" s="182" t="s">
        <v>260</v>
      </c>
      <c r="H49" s="183">
        <v>1968</v>
      </c>
      <c r="I49" s="205" t="s">
        <v>177</v>
      </c>
      <c r="J49" s="184" t="s">
        <v>44</v>
      </c>
      <c r="K49" s="185">
        <v>84</v>
      </c>
      <c r="L49" s="186">
        <v>52</v>
      </c>
      <c r="M49" s="187">
        <v>-56</v>
      </c>
      <c r="N49" s="187">
        <v>-56</v>
      </c>
      <c r="O49" s="188">
        <f t="shared" si="8"/>
        <v>52</v>
      </c>
      <c r="P49" s="186">
        <v>60</v>
      </c>
      <c r="Q49" s="187">
        <v>-65</v>
      </c>
      <c r="R49" s="189">
        <v>65</v>
      </c>
      <c r="S49" s="135">
        <f t="shared" si="9"/>
        <v>65</v>
      </c>
      <c r="T49" s="136">
        <f t="shared" si="10"/>
        <v>117</v>
      </c>
      <c r="U49" s="137" t="str">
        <f t="shared" si="11"/>
        <v>DEB -33</v>
      </c>
      <c r="V49" s="138" t="str">
        <f>IF(E49=0," ",IF(E49="H",IF(H49&lt;2000,VLOOKUP(K49,[1]Minimas!$A$15:$F$29,6),IF(AND(H49&gt;1999,H49&lt;2003),VLOOKUP(K49,[1]Minimas!$A$15:$F$29,5),IF(AND(H49&gt;2002,H49&lt;2005),VLOOKUP(K49,[1]Minimas!$A$15:$F$29,4),IF(AND(H49&gt;2004,H49&lt;2007),VLOOKUP(K49,[1]Minimas!$A$15:$F$29,3),VLOOKUP(K49,[1]Minimas!$A$15:$F$29,2))))),IF(H49&lt;2000,VLOOKUP(K49,[1]Minimas!$G$15:$L$29,6),IF(AND(H49&gt;1999,H49&lt;2003),VLOOKUP(K49,[1]Minimas!$G$15:$FL$29,5),IF(AND(H49&gt;2002,H49&lt;2005),VLOOKUP(K49,[1]Minimas!$G$15:$L$29,4),IF(AND(H49&gt;2004,H49&lt;2007),VLOOKUP(K49,[1]Minimas!$G$15:$L$29,3),VLOOKUP(K49,[1]Minimas!$G$15:$L$29,2)))))))</f>
        <v>SE M89</v>
      </c>
      <c r="W49" s="139">
        <f t="shared" si="12"/>
        <v>139.6990709704325</v>
      </c>
      <c r="X49" s="97">
        <v>43758</v>
      </c>
      <c r="Y49" s="99" t="s">
        <v>199</v>
      </c>
      <c r="Z49" s="216"/>
      <c r="AA49" s="132"/>
      <c r="AB49" s="103">
        <f>T49-HLOOKUP(V49,[1]Minimas!$C$3:$CD$12,2,FALSE)</f>
        <v>-33</v>
      </c>
      <c r="AC49" s="103">
        <f>T49-HLOOKUP(V49,[1]Minimas!$C$3:$CD$12,3,FALSE)</f>
        <v>-58</v>
      </c>
      <c r="AD49" s="103">
        <f>T49-HLOOKUP(V49,[1]Minimas!$C$3:$CD$12,4,FALSE)</f>
        <v>-83</v>
      </c>
      <c r="AE49" s="103">
        <f>T49-HLOOKUP(V49,[1]Minimas!$C$3:$CD$12,5,FALSE)</f>
        <v>-113</v>
      </c>
      <c r="AF49" s="103">
        <f>T49-HLOOKUP(V49,[1]Minimas!$C$3:$CD$12,6,FALSE)</f>
        <v>-143</v>
      </c>
      <c r="AG49" s="103">
        <f>T49-HLOOKUP(V49,[1]Minimas!$C$3:$CD$12,7,FALSE)</f>
        <v>-170</v>
      </c>
      <c r="AH49" s="103">
        <f>T49-HLOOKUP(V49,[1]Minimas!$C$3:$CD$12,8,FALSE)</f>
        <v>-193</v>
      </c>
      <c r="AI49" s="103">
        <f>T49-HLOOKUP(V49,[1]Minimas!$C$3:$CD$12,9,FALSE)</f>
        <v>-213</v>
      </c>
      <c r="AJ49" s="103">
        <f>T49-HLOOKUP(V49,[1]Minimas!$C$3:$CD$12,10,FALSE)</f>
        <v>-243</v>
      </c>
      <c r="AK49" s="104" t="str">
        <f t="shared" si="13"/>
        <v>DEB</v>
      </c>
      <c r="AL49" s="104"/>
      <c r="AM49" s="104" t="str">
        <f t="shared" si="14"/>
        <v>DEB</v>
      </c>
      <c r="AN49" s="104">
        <f t="shared" si="15"/>
        <v>-33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</row>
    <row r="50" spans="2:124" s="133" customFormat="1" ht="30" customHeight="1" x14ac:dyDescent="0.2">
      <c r="B50" s="95" t="s">
        <v>202</v>
      </c>
      <c r="C50" s="153">
        <v>454243</v>
      </c>
      <c r="D50" s="154"/>
      <c r="E50" s="155" t="s">
        <v>40</v>
      </c>
      <c r="F50" s="143" t="s">
        <v>261</v>
      </c>
      <c r="G50" s="144" t="s">
        <v>262</v>
      </c>
      <c r="H50" s="145">
        <v>1988</v>
      </c>
      <c r="I50" s="203" t="s">
        <v>227</v>
      </c>
      <c r="J50" s="156" t="s">
        <v>44</v>
      </c>
      <c r="K50" s="147">
        <v>82</v>
      </c>
      <c r="L50" s="149">
        <v>55</v>
      </c>
      <c r="M50" s="150">
        <v>60</v>
      </c>
      <c r="N50" s="150">
        <v>-65</v>
      </c>
      <c r="O50" s="135">
        <f t="shared" si="8"/>
        <v>60</v>
      </c>
      <c r="P50" s="149">
        <v>80</v>
      </c>
      <c r="Q50" s="150">
        <v>85</v>
      </c>
      <c r="R50" s="150">
        <v>-90</v>
      </c>
      <c r="S50" s="135">
        <f t="shared" si="9"/>
        <v>85</v>
      </c>
      <c r="T50" s="136">
        <f t="shared" si="10"/>
        <v>145</v>
      </c>
      <c r="U50" s="137" t="str">
        <f t="shared" si="11"/>
        <v>DEB -5</v>
      </c>
      <c r="V50" s="138" t="str">
        <f>IF(E50=0," ",IF(E50="H",IF(H50&lt;2000,VLOOKUP(K50,[1]Minimas!$A$15:$F$29,6),IF(AND(H50&gt;1999,H50&lt;2003),VLOOKUP(K50,[1]Minimas!$A$15:$F$29,5),IF(AND(H50&gt;2002,H50&lt;2005),VLOOKUP(K50,[1]Minimas!$A$15:$F$29,4),IF(AND(H50&gt;2004,H50&lt;2007),VLOOKUP(K50,[1]Minimas!$A$15:$F$29,3),VLOOKUP(K50,[1]Minimas!$A$15:$F$29,2))))),IF(H50&lt;2000,VLOOKUP(K50,[1]Minimas!$G$15:$L$29,6),IF(AND(H50&gt;1999,H50&lt;2003),VLOOKUP(K50,[1]Minimas!$G$15:$FL$29,5),IF(AND(H50&gt;2002,H50&lt;2005),VLOOKUP(K50,[1]Minimas!$G$15:$L$29,4),IF(AND(H50&gt;2004,H50&lt;2007),VLOOKUP(K50,[1]Minimas!$G$15:$L$29,3),VLOOKUP(K50,[1]Minimas!$G$15:$L$29,2)))))))</f>
        <v>SE M89</v>
      </c>
      <c r="W50" s="139">
        <f t="shared" si="12"/>
        <v>175.18411708962228</v>
      </c>
      <c r="X50" s="97">
        <v>43758</v>
      </c>
      <c r="Y50" s="99" t="s">
        <v>199</v>
      </c>
      <c r="Z50" s="216"/>
      <c r="AA50" s="132"/>
      <c r="AB50" s="103">
        <f>T50-HLOOKUP(V50,[1]Minimas!$C$3:$CD$12,2,FALSE)</f>
        <v>-5</v>
      </c>
      <c r="AC50" s="103">
        <f>T50-HLOOKUP(V50,[1]Minimas!$C$3:$CD$12,3,FALSE)</f>
        <v>-30</v>
      </c>
      <c r="AD50" s="103">
        <f>T50-HLOOKUP(V50,[1]Minimas!$C$3:$CD$12,4,FALSE)</f>
        <v>-55</v>
      </c>
      <c r="AE50" s="103">
        <f>T50-HLOOKUP(V50,[1]Minimas!$C$3:$CD$12,5,FALSE)</f>
        <v>-85</v>
      </c>
      <c r="AF50" s="103">
        <f>T50-HLOOKUP(V50,[1]Minimas!$C$3:$CD$12,6,FALSE)</f>
        <v>-115</v>
      </c>
      <c r="AG50" s="103">
        <f>T50-HLOOKUP(V50,[1]Minimas!$C$3:$CD$12,7,FALSE)</f>
        <v>-142</v>
      </c>
      <c r="AH50" s="103">
        <f>T50-HLOOKUP(V50,[1]Minimas!$C$3:$CD$12,8,FALSE)</f>
        <v>-165</v>
      </c>
      <c r="AI50" s="103">
        <f>T50-HLOOKUP(V50,[1]Minimas!$C$3:$CD$12,9,FALSE)</f>
        <v>-185</v>
      </c>
      <c r="AJ50" s="103">
        <f>T50-HLOOKUP(V50,[1]Minimas!$C$3:$CD$12,10,FALSE)</f>
        <v>-215</v>
      </c>
      <c r="AK50" s="104" t="str">
        <f t="shared" si="13"/>
        <v>DEB</v>
      </c>
      <c r="AL50" s="104"/>
      <c r="AM50" s="104" t="str">
        <f t="shared" si="14"/>
        <v>DEB</v>
      </c>
      <c r="AN50" s="104">
        <f t="shared" si="15"/>
        <v>-5</v>
      </c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</row>
    <row r="51" spans="2:124" s="133" customFormat="1" ht="30" customHeight="1" x14ac:dyDescent="0.2">
      <c r="B51" s="95" t="s">
        <v>202</v>
      </c>
      <c r="C51" s="153">
        <v>453866</v>
      </c>
      <c r="D51" s="154"/>
      <c r="E51" s="155" t="s">
        <v>40</v>
      </c>
      <c r="F51" s="143" t="s">
        <v>263</v>
      </c>
      <c r="G51" s="144" t="s">
        <v>171</v>
      </c>
      <c r="H51" s="145">
        <v>1992</v>
      </c>
      <c r="I51" s="203" t="s">
        <v>223</v>
      </c>
      <c r="J51" s="156" t="s">
        <v>44</v>
      </c>
      <c r="K51" s="147">
        <v>87</v>
      </c>
      <c r="L51" s="149">
        <v>67</v>
      </c>
      <c r="M51" s="150">
        <v>-70</v>
      </c>
      <c r="N51" s="150">
        <v>70</v>
      </c>
      <c r="O51" s="135">
        <f t="shared" si="8"/>
        <v>70</v>
      </c>
      <c r="P51" s="149">
        <v>95</v>
      </c>
      <c r="Q51" s="150">
        <v>100</v>
      </c>
      <c r="R51" s="150">
        <v>105</v>
      </c>
      <c r="S51" s="135">
        <f t="shared" si="9"/>
        <v>105</v>
      </c>
      <c r="T51" s="136">
        <f t="shared" si="10"/>
        <v>175</v>
      </c>
      <c r="U51" s="137" t="str">
        <f t="shared" si="11"/>
        <v>DPT + 0</v>
      </c>
      <c r="V51" s="138" t="str">
        <f>IF(E51=0," ",IF(E51="H",IF(H51&lt;2000,VLOOKUP(K51,[1]Minimas!$A$15:$F$29,6),IF(AND(H51&gt;1999,H51&lt;2003),VLOOKUP(K51,[1]Minimas!$A$15:$F$29,5),IF(AND(H51&gt;2002,H51&lt;2005),VLOOKUP(K51,[1]Minimas!$A$15:$F$29,4),IF(AND(H51&gt;2004,H51&lt;2007),VLOOKUP(K51,[1]Minimas!$A$15:$F$29,3),VLOOKUP(K51,[1]Minimas!$A$15:$F$29,2))))),IF(H51&lt;2000,VLOOKUP(K51,[1]Minimas!$G$15:$L$29,6),IF(AND(H51&gt;1999,H51&lt;2003),VLOOKUP(K51,[1]Minimas!$G$15:$FL$29,5),IF(AND(H51&gt;2002,H51&lt;2005),VLOOKUP(K51,[1]Minimas!$G$15:$L$29,4),IF(AND(H51&gt;2004,H51&lt;2007),VLOOKUP(K51,[1]Minimas!$G$15:$L$29,3),VLOOKUP(K51,[1]Minimas!$G$15:$L$29,2)))))))</f>
        <v>SE M89</v>
      </c>
      <c r="W51" s="139">
        <f t="shared" si="12"/>
        <v>205.53500127975309</v>
      </c>
      <c r="X51" s="97">
        <v>43758</v>
      </c>
      <c r="Y51" s="99" t="s">
        <v>199</v>
      </c>
      <c r="Z51" s="216"/>
      <c r="AA51" s="132"/>
      <c r="AB51" s="103">
        <f>T51-HLOOKUP(V51,[1]Minimas!$C$3:$CD$12,2,FALSE)</f>
        <v>25</v>
      </c>
      <c r="AC51" s="103">
        <f>T51-HLOOKUP(V51,[1]Minimas!$C$3:$CD$12,3,FALSE)</f>
        <v>0</v>
      </c>
      <c r="AD51" s="103">
        <f>T51-HLOOKUP(V51,[1]Minimas!$C$3:$CD$12,4,FALSE)</f>
        <v>-25</v>
      </c>
      <c r="AE51" s="103">
        <f>T51-HLOOKUP(V51,[1]Minimas!$C$3:$CD$12,5,FALSE)</f>
        <v>-55</v>
      </c>
      <c r="AF51" s="103">
        <f>T51-HLOOKUP(V51,[1]Minimas!$C$3:$CD$12,6,FALSE)</f>
        <v>-85</v>
      </c>
      <c r="AG51" s="103">
        <f>T51-HLOOKUP(V51,[1]Minimas!$C$3:$CD$12,7,FALSE)</f>
        <v>-112</v>
      </c>
      <c r="AH51" s="103">
        <f>T51-HLOOKUP(V51,[1]Minimas!$C$3:$CD$12,8,FALSE)</f>
        <v>-135</v>
      </c>
      <c r="AI51" s="103">
        <f>T51-HLOOKUP(V51,[1]Minimas!$C$3:$CD$12,9,FALSE)</f>
        <v>-155</v>
      </c>
      <c r="AJ51" s="103">
        <f>T51-HLOOKUP(V51,[1]Minimas!$C$3:$CD$12,10,FALSE)</f>
        <v>-185</v>
      </c>
      <c r="AK51" s="104" t="str">
        <f t="shared" si="13"/>
        <v>DPT +</v>
      </c>
      <c r="AL51" s="104"/>
      <c r="AM51" s="104" t="str">
        <f t="shared" si="14"/>
        <v>DPT +</v>
      </c>
      <c r="AN51" s="104">
        <f t="shared" si="15"/>
        <v>0</v>
      </c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</row>
    <row r="52" spans="2:124" s="133" customFormat="1" ht="30" customHeight="1" x14ac:dyDescent="0.2">
      <c r="B52" s="95" t="s">
        <v>202</v>
      </c>
      <c r="C52" s="153">
        <v>44662</v>
      </c>
      <c r="D52" s="154"/>
      <c r="E52" s="155" t="s">
        <v>40</v>
      </c>
      <c r="F52" s="143" t="s">
        <v>207</v>
      </c>
      <c r="G52" s="144" t="s">
        <v>208</v>
      </c>
      <c r="H52" s="145">
        <v>1994</v>
      </c>
      <c r="I52" s="203" t="s">
        <v>264</v>
      </c>
      <c r="J52" s="156" t="s">
        <v>44</v>
      </c>
      <c r="K52" s="147">
        <v>83.9</v>
      </c>
      <c r="L52" s="149">
        <v>65</v>
      </c>
      <c r="M52" s="150">
        <v>70</v>
      </c>
      <c r="N52" s="150">
        <v>75</v>
      </c>
      <c r="O52" s="135">
        <f t="shared" si="8"/>
        <v>75</v>
      </c>
      <c r="P52" s="149">
        <v>80</v>
      </c>
      <c r="Q52" s="150">
        <v>-85</v>
      </c>
      <c r="R52" s="150">
        <v>85</v>
      </c>
      <c r="S52" s="135">
        <f t="shared" si="9"/>
        <v>85</v>
      </c>
      <c r="T52" s="136">
        <f t="shared" si="10"/>
        <v>160</v>
      </c>
      <c r="U52" s="137" t="str">
        <f t="shared" si="11"/>
        <v>DEB 10</v>
      </c>
      <c r="V52" s="138" t="str">
        <f>IF(E52=0," ",IF(E52="H",IF(H52&lt;2000,VLOOKUP(K52,[1]Minimas!$A$15:$F$29,6),IF(AND(H52&gt;1999,H52&lt;2003),VLOOKUP(K52,[1]Minimas!$A$15:$F$29,5),IF(AND(H52&gt;2002,H52&lt;2005),VLOOKUP(K52,[1]Minimas!$A$15:$F$29,4),IF(AND(H52&gt;2004,H52&lt;2007),VLOOKUP(K52,[1]Minimas!$A$15:$F$29,3),VLOOKUP(K52,[1]Minimas!$A$15:$F$29,2))))),IF(H52&lt;2000,VLOOKUP(K52,[1]Minimas!$G$15:$L$29,6),IF(AND(H52&gt;1999,H52&lt;2003),VLOOKUP(K52,[1]Minimas!$G$15:$FL$29,5),IF(AND(H52&gt;2002,H52&lt;2005),VLOOKUP(K52,[1]Minimas!$G$15:$L$29,4),IF(AND(H52&gt;2004,H52&lt;2007),VLOOKUP(K52,[1]Minimas!$G$15:$L$29,3),VLOOKUP(K52,[1]Minimas!$G$15:$L$29,2)))))))</f>
        <v>SE M89</v>
      </c>
      <c r="W52" s="139">
        <f t="shared" si="12"/>
        <v>191.15110544327359</v>
      </c>
      <c r="X52" s="97">
        <v>43758</v>
      </c>
      <c r="Y52" s="99" t="s">
        <v>199</v>
      </c>
      <c r="Z52" s="216"/>
      <c r="AA52" s="132"/>
      <c r="AB52" s="103">
        <f>T52-HLOOKUP(V52,[1]Minimas!$C$3:$CD$12,2,FALSE)</f>
        <v>10</v>
      </c>
      <c r="AC52" s="103">
        <f>T52-HLOOKUP(V52,[1]Minimas!$C$3:$CD$12,3,FALSE)</f>
        <v>-15</v>
      </c>
      <c r="AD52" s="103">
        <f>T52-HLOOKUP(V52,[1]Minimas!$C$3:$CD$12,4,FALSE)</f>
        <v>-40</v>
      </c>
      <c r="AE52" s="103">
        <f>T52-HLOOKUP(V52,[1]Minimas!$C$3:$CD$12,5,FALSE)</f>
        <v>-70</v>
      </c>
      <c r="AF52" s="103">
        <f>T52-HLOOKUP(V52,[1]Minimas!$C$3:$CD$12,6,FALSE)</f>
        <v>-100</v>
      </c>
      <c r="AG52" s="103">
        <f>T52-HLOOKUP(V52,[1]Minimas!$C$3:$CD$12,7,FALSE)</f>
        <v>-127</v>
      </c>
      <c r="AH52" s="103">
        <f>T52-HLOOKUP(V52,[1]Minimas!$C$3:$CD$12,8,FALSE)</f>
        <v>-150</v>
      </c>
      <c r="AI52" s="103">
        <f>T52-HLOOKUP(V52,[1]Minimas!$C$3:$CD$12,9,FALSE)</f>
        <v>-170</v>
      </c>
      <c r="AJ52" s="103">
        <f>T52-HLOOKUP(V52,[1]Minimas!$C$3:$CD$12,10,FALSE)</f>
        <v>-200</v>
      </c>
      <c r="AK52" s="104" t="str">
        <f t="shared" si="13"/>
        <v>DEB</v>
      </c>
      <c r="AL52" s="104"/>
      <c r="AM52" s="104" t="str">
        <f t="shared" si="14"/>
        <v>DEB</v>
      </c>
      <c r="AN52" s="104">
        <f t="shared" si="15"/>
        <v>10</v>
      </c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</row>
    <row r="53" spans="2:124" s="133" customFormat="1" ht="30" customHeight="1" x14ac:dyDescent="0.2">
      <c r="B53" s="95" t="s">
        <v>202</v>
      </c>
      <c r="C53" s="153">
        <v>307138</v>
      </c>
      <c r="D53" s="154"/>
      <c r="E53" s="155" t="s">
        <v>40</v>
      </c>
      <c r="F53" s="143" t="s">
        <v>155</v>
      </c>
      <c r="G53" s="144" t="s">
        <v>193</v>
      </c>
      <c r="H53" s="145">
        <v>1998</v>
      </c>
      <c r="I53" s="203" t="s">
        <v>177</v>
      </c>
      <c r="J53" s="156" t="s">
        <v>44</v>
      </c>
      <c r="K53" s="147">
        <v>93.7</v>
      </c>
      <c r="L53" s="149">
        <v>-91</v>
      </c>
      <c r="M53" s="150">
        <v>-91</v>
      </c>
      <c r="N53" s="150">
        <v>91</v>
      </c>
      <c r="O53" s="135">
        <f t="shared" si="8"/>
        <v>91</v>
      </c>
      <c r="P53" s="149">
        <v>105</v>
      </c>
      <c r="Q53" s="150">
        <v>112</v>
      </c>
      <c r="R53" s="150">
        <v>-116</v>
      </c>
      <c r="S53" s="135">
        <f t="shared" si="9"/>
        <v>112</v>
      </c>
      <c r="T53" s="136">
        <f t="shared" si="10"/>
        <v>203</v>
      </c>
      <c r="U53" s="137" t="str">
        <f t="shared" si="11"/>
        <v>DPT + 23</v>
      </c>
      <c r="V53" s="138" t="str">
        <f>IF(E53=0," ",IF(E53="H",IF(H53&lt;2000,VLOOKUP(K53,[1]Minimas!$A$15:$F$29,6),IF(AND(H53&gt;1999,H53&lt;2003),VLOOKUP(K53,[1]Minimas!$A$15:$F$29,5),IF(AND(H53&gt;2002,H53&lt;2005),VLOOKUP(K53,[1]Minimas!$A$15:$F$29,4),IF(AND(H53&gt;2004,H53&lt;2007),VLOOKUP(K53,[1]Minimas!$A$15:$F$29,3),VLOOKUP(K53,[1]Minimas!$A$15:$F$29,2))))),IF(H53&lt;2000,VLOOKUP(K53,[1]Minimas!$G$15:$L$29,6),IF(AND(H53&gt;1999,H53&lt;2003),VLOOKUP(K53,[1]Minimas!$G$15:$FL$29,5),IF(AND(H53&gt;2002,H53&lt;2005),VLOOKUP(K53,[1]Minimas!$G$15:$L$29,4),IF(AND(H53&gt;2004,H53&lt;2007),VLOOKUP(K53,[1]Minimas!$G$15:$L$29,3),VLOOKUP(K53,[1]Minimas!$G$15:$L$29,2)))))))</f>
        <v>SE M96</v>
      </c>
      <c r="W53" s="139">
        <f t="shared" si="12"/>
        <v>230.86396564285823</v>
      </c>
      <c r="X53" s="97">
        <v>43758</v>
      </c>
      <c r="Y53" s="99" t="s">
        <v>199</v>
      </c>
      <c r="Z53" s="216"/>
      <c r="AA53" s="132"/>
      <c r="AB53" s="103">
        <f>T53-HLOOKUP(V53,[1]Minimas!$C$3:$CD$12,2,FALSE)</f>
        <v>48</v>
      </c>
      <c r="AC53" s="103">
        <f>T53-HLOOKUP(V53,[1]Minimas!$C$3:$CD$12,3,FALSE)</f>
        <v>23</v>
      </c>
      <c r="AD53" s="103">
        <f>T53-HLOOKUP(V53,[1]Minimas!$C$3:$CD$12,4,FALSE)</f>
        <v>-2</v>
      </c>
      <c r="AE53" s="103">
        <f>T53-HLOOKUP(V53,[1]Minimas!$C$3:$CD$12,5,FALSE)</f>
        <v>-32</v>
      </c>
      <c r="AF53" s="103">
        <f>T53-HLOOKUP(V53,[1]Minimas!$C$3:$CD$12,6,FALSE)</f>
        <v>-62</v>
      </c>
      <c r="AG53" s="103">
        <f>T53-HLOOKUP(V53,[1]Minimas!$C$3:$CD$12,7,FALSE)</f>
        <v>-92</v>
      </c>
      <c r="AH53" s="103">
        <f>T53-HLOOKUP(V53,[1]Minimas!$C$3:$CD$12,8,FALSE)</f>
        <v>-117</v>
      </c>
      <c r="AI53" s="103">
        <f>T53-HLOOKUP(V53,[1]Minimas!$C$3:$CD$12,9,FALSE)</f>
        <v>-137</v>
      </c>
      <c r="AJ53" s="103">
        <f>T53-HLOOKUP(V53,[1]Minimas!$C$3:$CD$12,10,FALSE)</f>
        <v>-157</v>
      </c>
      <c r="AK53" s="104" t="str">
        <f t="shared" si="13"/>
        <v>DPT +</v>
      </c>
      <c r="AL53" s="104"/>
      <c r="AM53" s="104" t="str">
        <f t="shared" si="14"/>
        <v>DPT +</v>
      </c>
      <c r="AN53" s="104">
        <f t="shared" si="15"/>
        <v>23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</row>
    <row r="54" spans="2:124" s="133" customFormat="1" ht="30" customHeight="1" x14ac:dyDescent="0.2">
      <c r="B54" s="95" t="s">
        <v>202</v>
      </c>
      <c r="C54" s="153">
        <v>453269</v>
      </c>
      <c r="D54" s="154"/>
      <c r="E54" s="155" t="s">
        <v>40</v>
      </c>
      <c r="F54" s="143" t="s">
        <v>265</v>
      </c>
      <c r="G54" s="144" t="s">
        <v>266</v>
      </c>
      <c r="H54" s="145">
        <v>1987</v>
      </c>
      <c r="I54" s="203" t="s">
        <v>223</v>
      </c>
      <c r="J54" s="156" t="s">
        <v>44</v>
      </c>
      <c r="K54" s="147">
        <v>95.7</v>
      </c>
      <c r="L54" s="149">
        <v>70</v>
      </c>
      <c r="M54" s="150">
        <v>75</v>
      </c>
      <c r="N54" s="150">
        <v>81</v>
      </c>
      <c r="O54" s="135">
        <f t="shared" si="8"/>
        <v>81</v>
      </c>
      <c r="P54" s="149">
        <v>105</v>
      </c>
      <c r="Q54" s="150">
        <v>110</v>
      </c>
      <c r="R54" s="150">
        <v>117</v>
      </c>
      <c r="S54" s="135">
        <f t="shared" si="9"/>
        <v>117</v>
      </c>
      <c r="T54" s="136">
        <f t="shared" si="10"/>
        <v>198</v>
      </c>
      <c r="U54" s="137" t="str">
        <f t="shared" si="11"/>
        <v>DPT + 18</v>
      </c>
      <c r="V54" s="138" t="str">
        <f>IF(E54=0," ",IF(E54="H",IF(H54&lt;2000,VLOOKUP(K54,[1]Minimas!$A$15:$F$29,6),IF(AND(H54&gt;1999,H54&lt;2003),VLOOKUP(K54,[1]Minimas!$A$15:$F$29,5),IF(AND(H54&gt;2002,H54&lt;2005),VLOOKUP(K54,[1]Minimas!$A$15:$F$29,4),IF(AND(H54&gt;2004,H54&lt;2007),VLOOKUP(K54,[1]Minimas!$A$15:$F$29,3),VLOOKUP(K54,[1]Minimas!$A$15:$F$29,2))))),IF(H54&lt;2000,VLOOKUP(K54,[1]Minimas!$G$15:$L$29,6),IF(AND(H54&gt;1999,H54&lt;2003),VLOOKUP(K54,[1]Minimas!$G$15:$FL$29,5),IF(AND(H54&gt;2002,H54&lt;2005),VLOOKUP(K54,[1]Minimas!$G$15:$L$29,4),IF(AND(H54&gt;2004,H54&lt;2007),VLOOKUP(K54,[1]Minimas!$G$15:$L$29,3),VLOOKUP(K54,[1]Minimas!$G$15:$L$29,2)))))))</f>
        <v>SE M96</v>
      </c>
      <c r="W54" s="139">
        <f t="shared" si="12"/>
        <v>223.26922030851068</v>
      </c>
      <c r="X54" s="97">
        <v>43758</v>
      </c>
      <c r="Y54" s="99" t="s">
        <v>199</v>
      </c>
      <c r="Z54" s="216"/>
      <c r="AA54" s="132"/>
      <c r="AB54" s="103">
        <f>T54-HLOOKUP(V54,[1]Minimas!$C$3:$CD$12,2,FALSE)</f>
        <v>43</v>
      </c>
      <c r="AC54" s="103">
        <f>T54-HLOOKUP(V54,[1]Minimas!$C$3:$CD$12,3,FALSE)</f>
        <v>18</v>
      </c>
      <c r="AD54" s="103">
        <f>T54-HLOOKUP(V54,[1]Minimas!$C$3:$CD$12,4,FALSE)</f>
        <v>-7</v>
      </c>
      <c r="AE54" s="103">
        <f>T54-HLOOKUP(V54,[1]Minimas!$C$3:$CD$12,5,FALSE)</f>
        <v>-37</v>
      </c>
      <c r="AF54" s="103">
        <f>T54-HLOOKUP(V54,[1]Minimas!$C$3:$CD$12,6,FALSE)</f>
        <v>-67</v>
      </c>
      <c r="AG54" s="103">
        <f>T54-HLOOKUP(V54,[1]Minimas!$C$3:$CD$12,7,FALSE)</f>
        <v>-97</v>
      </c>
      <c r="AH54" s="103">
        <f>T54-HLOOKUP(V54,[1]Minimas!$C$3:$CD$12,8,FALSE)</f>
        <v>-122</v>
      </c>
      <c r="AI54" s="103">
        <f>T54-HLOOKUP(V54,[1]Minimas!$C$3:$CD$12,9,FALSE)</f>
        <v>-142</v>
      </c>
      <c r="AJ54" s="103">
        <f>T54-HLOOKUP(V54,[1]Minimas!$C$3:$CD$12,10,FALSE)</f>
        <v>-162</v>
      </c>
      <c r="AK54" s="104" t="str">
        <f t="shared" si="13"/>
        <v>DPT +</v>
      </c>
      <c r="AL54" s="104"/>
      <c r="AM54" s="104" t="str">
        <f t="shared" si="14"/>
        <v>DPT +</v>
      </c>
      <c r="AN54" s="104">
        <f t="shared" si="15"/>
        <v>18</v>
      </c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</row>
    <row r="55" spans="2:124" s="133" customFormat="1" ht="30" customHeight="1" x14ac:dyDescent="0.2">
      <c r="B55" s="95" t="s">
        <v>202</v>
      </c>
      <c r="C55" s="153">
        <v>416595</v>
      </c>
      <c r="D55" s="154"/>
      <c r="E55" s="155" t="s">
        <v>40</v>
      </c>
      <c r="F55" s="143" t="s">
        <v>267</v>
      </c>
      <c r="G55" s="144" t="s">
        <v>171</v>
      </c>
      <c r="H55" s="145">
        <v>1993</v>
      </c>
      <c r="I55" s="203" t="s">
        <v>189</v>
      </c>
      <c r="J55" s="156" t="s">
        <v>44</v>
      </c>
      <c r="K55" s="147">
        <v>95</v>
      </c>
      <c r="L55" s="149">
        <v>100</v>
      </c>
      <c r="M55" s="150">
        <v>105</v>
      </c>
      <c r="N55" s="150">
        <v>110</v>
      </c>
      <c r="O55" s="135">
        <f t="shared" si="8"/>
        <v>110</v>
      </c>
      <c r="P55" s="149">
        <v>130</v>
      </c>
      <c r="Q55" s="150">
        <v>-140</v>
      </c>
      <c r="R55" s="150">
        <v>-140</v>
      </c>
      <c r="S55" s="135">
        <f t="shared" si="9"/>
        <v>130</v>
      </c>
      <c r="T55" s="136">
        <f t="shared" si="10"/>
        <v>240</v>
      </c>
      <c r="U55" s="137" t="str">
        <f t="shared" si="11"/>
        <v>IRG + 5</v>
      </c>
      <c r="V55" s="138" t="str">
        <f>IF(E55=0," ",IF(E55="H",IF(H55&lt;2000,VLOOKUP(K55,[1]Minimas!$A$15:$F$29,6),IF(AND(H55&gt;1999,H55&lt;2003),VLOOKUP(K55,[1]Minimas!$A$15:$F$29,5),IF(AND(H55&gt;2002,H55&lt;2005),VLOOKUP(K55,[1]Minimas!$A$15:$F$29,4),IF(AND(H55&gt;2004,H55&lt;2007),VLOOKUP(K55,[1]Minimas!$A$15:$F$29,3),VLOOKUP(K55,[1]Minimas!$A$15:$F$29,2))))),IF(H55&lt;2000,VLOOKUP(K55,[1]Minimas!$G$15:$L$29,6),IF(AND(H55&gt;1999,H55&lt;2003),VLOOKUP(K55,[1]Minimas!$G$15:$FL$29,5),IF(AND(H55&gt;2002,H55&lt;2005),VLOOKUP(K55,[1]Minimas!$G$15:$L$29,4),IF(AND(H55&gt;2004,H55&lt;2007),VLOOKUP(K55,[1]Minimas!$G$15:$L$29,3),VLOOKUP(K55,[1]Minimas!$G$15:$L$29,2)))))))</f>
        <v>SE M96</v>
      </c>
      <c r="W55" s="139">
        <f t="shared" si="12"/>
        <v>271.42225611734244</v>
      </c>
      <c r="X55" s="97">
        <v>43758</v>
      </c>
      <c r="Y55" s="99" t="s">
        <v>199</v>
      </c>
      <c r="Z55" s="216"/>
      <c r="AA55" s="132"/>
      <c r="AB55" s="103">
        <f>T55-HLOOKUP(V55,[1]Minimas!$C$3:$CD$12,2,FALSE)</f>
        <v>85</v>
      </c>
      <c r="AC55" s="103">
        <f>T55-HLOOKUP(V55,[1]Minimas!$C$3:$CD$12,3,FALSE)</f>
        <v>60</v>
      </c>
      <c r="AD55" s="103">
        <f>T55-HLOOKUP(V55,[1]Minimas!$C$3:$CD$12,4,FALSE)</f>
        <v>35</v>
      </c>
      <c r="AE55" s="103">
        <f>T55-HLOOKUP(V55,[1]Minimas!$C$3:$CD$12,5,FALSE)</f>
        <v>5</v>
      </c>
      <c r="AF55" s="103">
        <f>T55-HLOOKUP(V55,[1]Minimas!$C$3:$CD$12,6,FALSE)</f>
        <v>-25</v>
      </c>
      <c r="AG55" s="103">
        <f>T55-HLOOKUP(V55,[1]Minimas!$C$3:$CD$12,7,FALSE)</f>
        <v>-55</v>
      </c>
      <c r="AH55" s="103">
        <f>T55-HLOOKUP(V55,[1]Minimas!$C$3:$CD$12,8,FALSE)</f>
        <v>-80</v>
      </c>
      <c r="AI55" s="103">
        <f>T55-HLOOKUP(V55,[1]Minimas!$C$3:$CD$12,9,FALSE)</f>
        <v>-100</v>
      </c>
      <c r="AJ55" s="103">
        <f>T55-HLOOKUP(V55,[1]Minimas!$C$3:$CD$12,10,FALSE)</f>
        <v>-120</v>
      </c>
      <c r="AK55" s="104" t="str">
        <f t="shared" si="13"/>
        <v>IRG +</v>
      </c>
      <c r="AL55" s="104"/>
      <c r="AM55" s="104" t="str">
        <f t="shared" si="14"/>
        <v>IRG +</v>
      </c>
      <c r="AN55" s="104">
        <f t="shared" si="15"/>
        <v>5</v>
      </c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</row>
    <row r="56" spans="2:124" s="133" customFormat="1" ht="30" customHeight="1" x14ac:dyDescent="0.2">
      <c r="B56" s="95" t="s">
        <v>202</v>
      </c>
      <c r="C56" s="153">
        <v>416604</v>
      </c>
      <c r="D56" s="154"/>
      <c r="E56" s="155" t="s">
        <v>40</v>
      </c>
      <c r="F56" s="143" t="s">
        <v>205</v>
      </c>
      <c r="G56" s="144" t="s">
        <v>216</v>
      </c>
      <c r="H56" s="145">
        <v>1964</v>
      </c>
      <c r="I56" s="203" t="s">
        <v>245</v>
      </c>
      <c r="J56" s="156" t="s">
        <v>44</v>
      </c>
      <c r="K56" s="147">
        <v>92.2</v>
      </c>
      <c r="L56" s="149">
        <v>63</v>
      </c>
      <c r="M56" s="150">
        <v>66</v>
      </c>
      <c r="N56" s="150">
        <v>68</v>
      </c>
      <c r="O56" s="135">
        <f t="shared" si="8"/>
        <v>68</v>
      </c>
      <c r="P56" s="149">
        <v>82</v>
      </c>
      <c r="Q56" s="150">
        <v>-86</v>
      </c>
      <c r="R56" s="150">
        <v>86</v>
      </c>
      <c r="S56" s="135">
        <f t="shared" si="9"/>
        <v>86</v>
      </c>
      <c r="T56" s="136">
        <f t="shared" si="10"/>
        <v>154</v>
      </c>
      <c r="U56" s="137" t="str">
        <f t="shared" si="11"/>
        <v>DEB -1</v>
      </c>
      <c r="V56" s="138" t="str">
        <f>IF(E56=0," ",IF(E56="H",IF(H56&lt;2000,VLOOKUP(K56,[1]Minimas!$A$15:$F$29,6),IF(AND(H56&gt;1999,H56&lt;2003),VLOOKUP(K56,[1]Minimas!$A$15:$F$29,5),IF(AND(H56&gt;2002,H56&lt;2005),VLOOKUP(K56,[1]Minimas!$A$15:$F$29,4),IF(AND(H56&gt;2004,H56&lt;2007),VLOOKUP(K56,[1]Minimas!$A$15:$F$29,3),VLOOKUP(K56,[1]Minimas!$A$15:$F$29,2))))),IF(H56&lt;2000,VLOOKUP(K56,[1]Minimas!$G$15:$L$29,6),IF(AND(H56&gt;1999,H56&lt;2003),VLOOKUP(K56,[1]Minimas!$G$15:$FL$29,5),IF(AND(H56&gt;2002,H56&lt;2005),VLOOKUP(K56,[1]Minimas!$G$15:$L$29,4),IF(AND(H56&gt;2004,H56&lt;2007),VLOOKUP(K56,[1]Minimas!$G$15:$L$29,3),VLOOKUP(K56,[1]Minimas!$G$15:$L$29,2)))))))</f>
        <v>SE M96</v>
      </c>
      <c r="W56" s="139">
        <f t="shared" si="12"/>
        <v>176.31554280666802</v>
      </c>
      <c r="X56" s="97">
        <v>43758</v>
      </c>
      <c r="Y56" s="99" t="s">
        <v>199</v>
      </c>
      <c r="Z56" s="216"/>
      <c r="AA56" s="132"/>
      <c r="AB56" s="103">
        <f>T56-HLOOKUP(V56,[1]Minimas!$C$3:$CD$12,2,FALSE)</f>
        <v>-1</v>
      </c>
      <c r="AC56" s="103">
        <f>T56-HLOOKUP(V56,[1]Minimas!$C$3:$CD$12,3,FALSE)</f>
        <v>-26</v>
      </c>
      <c r="AD56" s="103">
        <f>T56-HLOOKUP(V56,[1]Minimas!$C$3:$CD$12,4,FALSE)</f>
        <v>-51</v>
      </c>
      <c r="AE56" s="103">
        <f>T56-HLOOKUP(V56,[1]Minimas!$C$3:$CD$12,5,FALSE)</f>
        <v>-81</v>
      </c>
      <c r="AF56" s="103">
        <f>T56-HLOOKUP(V56,[1]Minimas!$C$3:$CD$12,6,FALSE)</f>
        <v>-111</v>
      </c>
      <c r="AG56" s="103">
        <f>T56-HLOOKUP(V56,[1]Minimas!$C$3:$CD$12,7,FALSE)</f>
        <v>-141</v>
      </c>
      <c r="AH56" s="103">
        <f>T56-HLOOKUP(V56,[1]Minimas!$C$3:$CD$12,8,FALSE)</f>
        <v>-166</v>
      </c>
      <c r="AI56" s="103">
        <f>T56-HLOOKUP(V56,[1]Minimas!$C$3:$CD$12,9,FALSE)</f>
        <v>-186</v>
      </c>
      <c r="AJ56" s="103">
        <f>T56-HLOOKUP(V56,[1]Minimas!$C$3:$CD$12,10,FALSE)</f>
        <v>-206</v>
      </c>
      <c r="AK56" s="104" t="str">
        <f t="shared" si="13"/>
        <v>DEB</v>
      </c>
      <c r="AL56" s="104"/>
      <c r="AM56" s="104" t="str">
        <f t="shared" si="14"/>
        <v>DEB</v>
      </c>
      <c r="AN56" s="104">
        <f t="shared" si="15"/>
        <v>-1</v>
      </c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</row>
    <row r="57" spans="2:124" s="133" customFormat="1" ht="30" customHeight="1" x14ac:dyDescent="0.2">
      <c r="B57" s="95" t="s">
        <v>202</v>
      </c>
      <c r="C57" s="153">
        <v>448776</v>
      </c>
      <c r="D57" s="154"/>
      <c r="E57" s="155" t="s">
        <v>40</v>
      </c>
      <c r="F57" s="143" t="s">
        <v>220</v>
      </c>
      <c r="G57" s="144" t="s">
        <v>268</v>
      </c>
      <c r="H57" s="145">
        <v>2006</v>
      </c>
      <c r="I57" s="203" t="s">
        <v>189</v>
      </c>
      <c r="J57" s="156" t="s">
        <v>44</v>
      </c>
      <c r="K57" s="147">
        <v>48</v>
      </c>
      <c r="L57" s="149">
        <v>-22</v>
      </c>
      <c r="M57" s="150">
        <v>-22</v>
      </c>
      <c r="N57" s="150">
        <v>22</v>
      </c>
      <c r="O57" s="135">
        <f t="shared" si="8"/>
        <v>22</v>
      </c>
      <c r="P57" s="149">
        <v>27</v>
      </c>
      <c r="Q57" s="150">
        <v>30</v>
      </c>
      <c r="R57" s="150">
        <v>32</v>
      </c>
      <c r="S57" s="135">
        <f t="shared" si="9"/>
        <v>32</v>
      </c>
      <c r="T57" s="136">
        <f t="shared" si="10"/>
        <v>54</v>
      </c>
      <c r="U57" s="137" t="str">
        <f t="shared" si="11"/>
        <v>DEB 14</v>
      </c>
      <c r="V57" s="138" t="str">
        <f>IF(E57=0," ",IF(E57="H",IF(H57&lt;2000,VLOOKUP(K57,[1]Minimas!$A$15:$F$29,6),IF(AND(H57&gt;1999,H57&lt;2003),VLOOKUP(K57,[1]Minimas!$A$15:$F$29,5),IF(AND(H57&gt;2002,H57&lt;2005),VLOOKUP(K57,[1]Minimas!$A$15:$F$29,4),IF(AND(H57&gt;2004,H57&lt;2007),VLOOKUP(K57,[1]Minimas!$A$15:$F$29,3),VLOOKUP(K57,[1]Minimas!$A$15:$F$29,2))))),IF(H57&lt;2000,VLOOKUP(K57,[1]Minimas!$G$15:$L$29,6),IF(AND(H57&gt;1999,H57&lt;2003),VLOOKUP(K57,[1]Minimas!$G$15:$FL$29,5),IF(AND(H57&gt;2002,H57&lt;2005),VLOOKUP(K57,[1]Minimas!$G$15:$L$29,4),IF(AND(H57&gt;2004,H57&lt;2007),VLOOKUP(K57,[1]Minimas!$G$15:$L$29,3),VLOOKUP(K57,[1]Minimas!$G$15:$L$29,2)))))))</f>
        <v>U15 M49</v>
      </c>
      <c r="W57" s="139">
        <f t="shared" si="12"/>
        <v>93.494092387267472</v>
      </c>
      <c r="X57" s="97">
        <v>43758</v>
      </c>
      <c r="Y57" s="99" t="s">
        <v>199</v>
      </c>
      <c r="Z57" s="216"/>
      <c r="AA57" s="132"/>
      <c r="AB57" s="103">
        <f>T57-HLOOKUP(V57,[1]Minimas!$C$3:$CD$12,2,FALSE)</f>
        <v>14</v>
      </c>
      <c r="AC57" s="103">
        <f>T57-HLOOKUP(V57,[1]Minimas!$C$3:$CD$12,3,FALSE)</f>
        <v>-1</v>
      </c>
      <c r="AD57" s="103">
        <f>T57-HLOOKUP(V57,[1]Minimas!$C$3:$CD$12,4,FALSE)</f>
        <v>-16</v>
      </c>
      <c r="AE57" s="103">
        <f>T57-HLOOKUP(V57,[1]Minimas!$C$3:$CD$12,5,FALSE)</f>
        <v>-31</v>
      </c>
      <c r="AF57" s="103">
        <f>T57-HLOOKUP(V57,[1]Minimas!$C$3:$CD$12,6,FALSE)</f>
        <v>-46</v>
      </c>
      <c r="AG57" s="103">
        <f>T57-HLOOKUP(V57,[1]Minimas!$C$3:$CD$12,7,FALSE)</f>
        <v>-61</v>
      </c>
      <c r="AH57" s="103">
        <f>T57-HLOOKUP(V57,[1]Minimas!$C$3:$CD$12,8,FALSE)</f>
        <v>-76</v>
      </c>
      <c r="AI57" s="103">
        <f>T57-HLOOKUP(V57,[1]Minimas!$C$3:$CD$12,9,FALSE)</f>
        <v>-91</v>
      </c>
      <c r="AJ57" s="103">
        <f>T57-HLOOKUP(V57,[1]Minimas!$C$3:$CD$12,10,FALSE)</f>
        <v>-221</v>
      </c>
      <c r="AK57" s="104" t="str">
        <f t="shared" si="13"/>
        <v>DEB</v>
      </c>
      <c r="AL57" s="104"/>
      <c r="AM57" s="104" t="str">
        <f t="shared" si="14"/>
        <v>DEB</v>
      </c>
      <c r="AN57" s="104">
        <f t="shared" si="15"/>
        <v>14</v>
      </c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</row>
    <row r="58" spans="2:124" s="133" customFormat="1" ht="30" customHeight="1" x14ac:dyDescent="0.2">
      <c r="B58" s="95" t="s">
        <v>202</v>
      </c>
      <c r="C58" s="153">
        <v>439449</v>
      </c>
      <c r="D58" s="154"/>
      <c r="E58" s="155" t="s">
        <v>40</v>
      </c>
      <c r="F58" s="143" t="s">
        <v>151</v>
      </c>
      <c r="G58" s="144" t="s">
        <v>269</v>
      </c>
      <c r="H58" s="145">
        <v>2006</v>
      </c>
      <c r="I58" s="203" t="s">
        <v>226</v>
      </c>
      <c r="J58" s="156" t="s">
        <v>44</v>
      </c>
      <c r="K58" s="147">
        <v>50.9</v>
      </c>
      <c r="L58" s="149">
        <v>27</v>
      </c>
      <c r="M58" s="150">
        <v>30</v>
      </c>
      <c r="N58" s="150">
        <v>33</v>
      </c>
      <c r="O58" s="135">
        <f t="shared" si="8"/>
        <v>33</v>
      </c>
      <c r="P58" s="149">
        <v>36</v>
      </c>
      <c r="Q58" s="150">
        <v>40</v>
      </c>
      <c r="R58" s="150">
        <v>-43</v>
      </c>
      <c r="S58" s="135">
        <f t="shared" si="9"/>
        <v>40</v>
      </c>
      <c r="T58" s="136">
        <f t="shared" si="10"/>
        <v>73</v>
      </c>
      <c r="U58" s="137" t="str">
        <f t="shared" si="11"/>
        <v>DPT + 3</v>
      </c>
      <c r="V58" s="138" t="str">
        <f>IF(E58=0," ",IF(E58="H",IF(H58&lt;2000,VLOOKUP(K58,[1]Minimas!$A$15:$F$29,6),IF(AND(H58&gt;1999,H58&lt;2003),VLOOKUP(K58,[1]Minimas!$A$15:$F$29,5),IF(AND(H58&gt;2002,H58&lt;2005),VLOOKUP(K58,[1]Minimas!$A$15:$F$29,4),IF(AND(H58&gt;2004,H58&lt;2007),VLOOKUP(K58,[1]Minimas!$A$15:$F$29,3),VLOOKUP(K58,[1]Minimas!$A$15:$F$29,2))))),IF(H58&lt;2000,VLOOKUP(K58,[1]Minimas!$G$15:$L$29,6),IF(AND(H58&gt;1999,H58&lt;2003),VLOOKUP(K58,[1]Minimas!$G$15:$FL$29,5),IF(AND(H58&gt;2002,H58&lt;2005),VLOOKUP(K58,[1]Minimas!$G$15:$L$29,4),IF(AND(H58&gt;2004,H58&lt;2007),VLOOKUP(K58,[1]Minimas!$G$15:$L$29,3),VLOOKUP(K58,[1]Minimas!$G$15:$L$29,2)))))))</f>
        <v>U15 M55</v>
      </c>
      <c r="W58" s="139">
        <f t="shared" si="12"/>
        <v>120.400544682635</v>
      </c>
      <c r="X58" s="97">
        <v>43758</v>
      </c>
      <c r="Y58" s="99" t="s">
        <v>199</v>
      </c>
      <c r="Z58" s="216"/>
      <c r="AA58" s="132"/>
      <c r="AB58" s="103">
        <f>T58-HLOOKUP(V58,[1]Minimas!$C$3:$CD$12,2,FALSE)</f>
        <v>18</v>
      </c>
      <c r="AC58" s="103">
        <f>T58-HLOOKUP(V58,[1]Minimas!$C$3:$CD$12,3,FALSE)</f>
        <v>3</v>
      </c>
      <c r="AD58" s="103">
        <f>T58-HLOOKUP(V58,[1]Minimas!$C$3:$CD$12,4,FALSE)</f>
        <v>-12</v>
      </c>
      <c r="AE58" s="103">
        <f>T58-HLOOKUP(V58,[1]Minimas!$C$3:$CD$12,5,FALSE)</f>
        <v>-27</v>
      </c>
      <c r="AF58" s="103">
        <f>T58-HLOOKUP(V58,[1]Minimas!$C$3:$CD$12,6,FALSE)</f>
        <v>-42</v>
      </c>
      <c r="AG58" s="103">
        <f>T58-HLOOKUP(V58,[1]Minimas!$C$3:$CD$12,7,FALSE)</f>
        <v>-57</v>
      </c>
      <c r="AH58" s="103">
        <f>T58-HLOOKUP(V58,[1]Minimas!$C$3:$CD$12,8,FALSE)</f>
        <v>-77</v>
      </c>
      <c r="AI58" s="103">
        <f>T58-HLOOKUP(V58,[1]Minimas!$C$3:$CD$12,9,FALSE)</f>
        <v>-97</v>
      </c>
      <c r="AJ58" s="103">
        <f>T58-HLOOKUP(V58,[1]Minimas!$C$3:$CD$12,10,FALSE)</f>
        <v>-202</v>
      </c>
      <c r="AK58" s="104" t="str">
        <f t="shared" si="13"/>
        <v>DPT +</v>
      </c>
      <c r="AL58" s="104"/>
      <c r="AM58" s="104" t="str">
        <f t="shared" si="14"/>
        <v>DPT +</v>
      </c>
      <c r="AN58" s="104">
        <f t="shared" si="15"/>
        <v>3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</row>
    <row r="59" spans="2:124" s="133" customFormat="1" ht="30" customHeight="1" x14ac:dyDescent="0.2">
      <c r="B59" s="95" t="s">
        <v>202</v>
      </c>
      <c r="C59" s="153">
        <v>454699</v>
      </c>
      <c r="D59" s="154"/>
      <c r="E59" s="155" t="s">
        <v>40</v>
      </c>
      <c r="F59" s="143" t="s">
        <v>141</v>
      </c>
      <c r="G59" s="144" t="s">
        <v>270</v>
      </c>
      <c r="H59" s="145">
        <v>2004</v>
      </c>
      <c r="I59" s="203" t="s">
        <v>127</v>
      </c>
      <c r="J59" s="156" t="s">
        <v>44</v>
      </c>
      <c r="K59" s="147">
        <v>69.2</v>
      </c>
      <c r="L59" s="149">
        <v>40</v>
      </c>
      <c r="M59" s="150">
        <v>45</v>
      </c>
      <c r="N59" s="150">
        <v>-50</v>
      </c>
      <c r="O59" s="135">
        <f t="shared" si="8"/>
        <v>45</v>
      </c>
      <c r="P59" s="149">
        <v>45</v>
      </c>
      <c r="Q59" s="150">
        <v>50</v>
      </c>
      <c r="R59" s="150">
        <v>55</v>
      </c>
      <c r="S59" s="135">
        <f t="shared" si="9"/>
        <v>55</v>
      </c>
      <c r="T59" s="136">
        <f t="shared" si="10"/>
        <v>100</v>
      </c>
      <c r="U59" s="137" t="str">
        <f t="shared" si="11"/>
        <v>DEB 0</v>
      </c>
      <c r="V59" s="138" t="str">
        <f>IF(E59=0," ",IF(E59="H",IF(H59&lt;2000,VLOOKUP(K59,[1]Minimas!$A$15:$F$29,6),IF(AND(H59&gt;1999,H59&lt;2003),VLOOKUP(K59,[1]Minimas!$A$15:$F$29,5),IF(AND(H59&gt;2002,H59&lt;2005),VLOOKUP(K59,[1]Minimas!$A$15:$F$29,4),IF(AND(H59&gt;2004,H59&lt;2007),VLOOKUP(K59,[1]Minimas!$A$15:$F$29,3),VLOOKUP(K59,[1]Minimas!$A$15:$F$29,2))))),IF(H59&lt;2000,VLOOKUP(K59,[1]Minimas!$G$15:$L$29,6),IF(AND(H59&gt;1999,H59&lt;2003),VLOOKUP(K59,[1]Minimas!$G$15:$FL$29,5),IF(AND(H59&gt;2002,H59&lt;2005),VLOOKUP(K59,[1]Minimas!$G$15:$L$29,4),IF(AND(H59&gt;2004,H59&lt;2007),VLOOKUP(K59,[1]Minimas!$G$15:$L$29,3),VLOOKUP(K59,[1]Minimas!$G$15:$L$29,2)))))))</f>
        <v>U17 M73</v>
      </c>
      <c r="W59" s="139">
        <f t="shared" si="12"/>
        <v>132.6922095549204</v>
      </c>
      <c r="X59" s="97">
        <v>43758</v>
      </c>
      <c r="Y59" s="99" t="s">
        <v>199</v>
      </c>
      <c r="Z59" s="216"/>
      <c r="AA59" s="132"/>
      <c r="AB59" s="103">
        <f>T59-HLOOKUP(V59,[1]Minimas!$C$3:$CD$12,2,FALSE)</f>
        <v>0</v>
      </c>
      <c r="AC59" s="103">
        <f>T59-HLOOKUP(V59,[1]Minimas!$C$3:$CD$12,3,FALSE)</f>
        <v>-20</v>
      </c>
      <c r="AD59" s="103">
        <f>T59-HLOOKUP(V59,[1]Minimas!$C$3:$CD$12,4,FALSE)</f>
        <v>-40</v>
      </c>
      <c r="AE59" s="103">
        <f>T59-HLOOKUP(V59,[1]Minimas!$C$3:$CD$12,5,FALSE)</f>
        <v>-60</v>
      </c>
      <c r="AF59" s="103">
        <f>T59-HLOOKUP(V59,[1]Minimas!$C$3:$CD$12,6,FALSE)</f>
        <v>-80</v>
      </c>
      <c r="AG59" s="103">
        <f>T59-HLOOKUP(V59,[1]Minimas!$C$3:$CD$12,7,FALSE)</f>
        <v>-100</v>
      </c>
      <c r="AH59" s="103">
        <f>T59-HLOOKUP(V59,[1]Minimas!$C$3:$CD$12,8,FALSE)</f>
        <v>-120</v>
      </c>
      <c r="AI59" s="103">
        <f>T59-HLOOKUP(V59,[1]Minimas!$C$3:$CD$12,9,FALSE)</f>
        <v>-140</v>
      </c>
      <c r="AJ59" s="103">
        <f>T59-HLOOKUP(V59,[1]Minimas!$C$3:$CD$12,10,FALSE)</f>
        <v>-215</v>
      </c>
      <c r="AK59" s="104" t="str">
        <f t="shared" si="13"/>
        <v>DEB</v>
      </c>
      <c r="AL59" s="104"/>
      <c r="AM59" s="104" t="str">
        <f t="shared" si="14"/>
        <v>DEB</v>
      </c>
      <c r="AN59" s="104">
        <f t="shared" si="15"/>
        <v>0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</row>
    <row r="60" spans="2:124" s="133" customFormat="1" ht="30" customHeight="1" x14ac:dyDescent="0.2">
      <c r="B60" s="95" t="s">
        <v>202</v>
      </c>
      <c r="C60" s="153">
        <v>450929</v>
      </c>
      <c r="D60" s="154"/>
      <c r="E60" s="155" t="s">
        <v>40</v>
      </c>
      <c r="F60" s="143" t="s">
        <v>271</v>
      </c>
      <c r="G60" s="144" t="s">
        <v>272</v>
      </c>
      <c r="H60" s="145">
        <v>2003</v>
      </c>
      <c r="I60" s="203" t="s">
        <v>127</v>
      </c>
      <c r="J60" s="156" t="s">
        <v>44</v>
      </c>
      <c r="K60" s="147">
        <v>78.7</v>
      </c>
      <c r="L60" s="149">
        <v>35</v>
      </c>
      <c r="M60" s="150">
        <v>40</v>
      </c>
      <c r="N60" s="150">
        <v>45</v>
      </c>
      <c r="O60" s="135">
        <f t="shared" si="8"/>
        <v>45</v>
      </c>
      <c r="P60" s="149">
        <v>40</v>
      </c>
      <c r="Q60" s="150">
        <v>45</v>
      </c>
      <c r="R60" s="150">
        <v>-50</v>
      </c>
      <c r="S60" s="135">
        <f t="shared" si="9"/>
        <v>45</v>
      </c>
      <c r="T60" s="136">
        <f t="shared" si="10"/>
        <v>90</v>
      </c>
      <c r="U60" s="137" t="str">
        <f t="shared" si="11"/>
        <v>DEB -20</v>
      </c>
      <c r="V60" s="138" t="str">
        <f>IF(E60=0," ",IF(E60="H",IF(H60&lt;2000,VLOOKUP(K60,[1]Minimas!$A$15:$F$29,6),IF(AND(H60&gt;1999,H60&lt;2003),VLOOKUP(K60,[1]Minimas!$A$15:$F$29,5),IF(AND(H60&gt;2002,H60&lt;2005),VLOOKUP(K60,[1]Minimas!$A$15:$F$29,4),IF(AND(H60&gt;2004,H60&lt;2007),VLOOKUP(K60,[1]Minimas!$A$15:$F$29,3),VLOOKUP(K60,[1]Minimas!$A$15:$F$29,2))))),IF(H60&lt;2000,VLOOKUP(K60,[1]Minimas!$G$15:$L$29,6),IF(AND(H60&gt;1999,H60&lt;2003),VLOOKUP(K60,[1]Minimas!$G$15:$FL$29,5),IF(AND(H60&gt;2002,H60&lt;2005),VLOOKUP(K60,[1]Minimas!$G$15:$L$29,4),IF(AND(H60&gt;2004,H60&lt;2007),VLOOKUP(K60,[1]Minimas!$G$15:$L$29,3),VLOOKUP(K60,[1]Minimas!$G$15:$L$29,2)))))))</f>
        <v>U17 M81</v>
      </c>
      <c r="W60" s="139">
        <f t="shared" si="12"/>
        <v>111.03879881708953</v>
      </c>
      <c r="X60" s="97">
        <v>43758</v>
      </c>
      <c r="Y60" s="99" t="s">
        <v>199</v>
      </c>
      <c r="Z60" s="216"/>
      <c r="AA60" s="132"/>
      <c r="AB60" s="103">
        <f>T60-HLOOKUP(V60,[1]Minimas!$C$3:$CD$12,2,FALSE)</f>
        <v>-20</v>
      </c>
      <c r="AC60" s="103">
        <f>T60-HLOOKUP(V60,[1]Minimas!$C$3:$CD$12,3,FALSE)</f>
        <v>-40</v>
      </c>
      <c r="AD60" s="103">
        <f>T60-HLOOKUP(V60,[1]Minimas!$C$3:$CD$12,4,FALSE)</f>
        <v>-60</v>
      </c>
      <c r="AE60" s="103">
        <f>T60-HLOOKUP(V60,[1]Minimas!$C$3:$CD$12,5,FALSE)</f>
        <v>-80</v>
      </c>
      <c r="AF60" s="103">
        <f>T60-HLOOKUP(V60,[1]Minimas!$C$3:$CD$12,6,FALSE)</f>
        <v>-100</v>
      </c>
      <c r="AG60" s="103">
        <f>T60-HLOOKUP(V60,[1]Minimas!$C$3:$CD$12,7,FALSE)</f>
        <v>-120</v>
      </c>
      <c r="AH60" s="103">
        <f>T60-HLOOKUP(V60,[1]Minimas!$C$3:$CD$12,8,FALSE)</f>
        <v>-140</v>
      </c>
      <c r="AI60" s="103">
        <f>T60-HLOOKUP(V60,[1]Minimas!$C$3:$CD$12,9,FALSE)</f>
        <v>-170</v>
      </c>
      <c r="AJ60" s="103">
        <f>T60-HLOOKUP(V60,[1]Minimas!$C$3:$CD$12,10,FALSE)</f>
        <v>-245</v>
      </c>
      <c r="AK60" s="104" t="str">
        <f t="shared" si="13"/>
        <v>DEB</v>
      </c>
      <c r="AL60" s="104"/>
      <c r="AM60" s="104" t="str">
        <f t="shared" si="14"/>
        <v>DEB</v>
      </c>
      <c r="AN60" s="104">
        <f t="shared" si="15"/>
        <v>-20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</row>
    <row r="61" spans="2:124" s="133" customFormat="1" ht="30" customHeight="1" x14ac:dyDescent="0.2">
      <c r="B61" s="95" t="s">
        <v>202</v>
      </c>
      <c r="C61" s="153">
        <v>443407</v>
      </c>
      <c r="D61" s="154"/>
      <c r="E61" s="155" t="s">
        <v>40</v>
      </c>
      <c r="F61" s="143" t="s">
        <v>175</v>
      </c>
      <c r="G61" s="144" t="s">
        <v>169</v>
      </c>
      <c r="H61" s="145">
        <v>2002</v>
      </c>
      <c r="I61" s="203" t="s">
        <v>127</v>
      </c>
      <c r="J61" s="156" t="s">
        <v>44</v>
      </c>
      <c r="K61" s="147">
        <v>129.80000000000001</v>
      </c>
      <c r="L61" s="149">
        <v>78</v>
      </c>
      <c r="M61" s="150">
        <v>83</v>
      </c>
      <c r="N61" s="150">
        <v>87</v>
      </c>
      <c r="O61" s="135">
        <f t="shared" si="8"/>
        <v>87</v>
      </c>
      <c r="P61" s="149">
        <v>95</v>
      </c>
      <c r="Q61" s="150">
        <v>100</v>
      </c>
      <c r="R61" s="150">
        <v>104</v>
      </c>
      <c r="S61" s="135">
        <f t="shared" si="9"/>
        <v>104</v>
      </c>
      <c r="T61" s="136">
        <f t="shared" si="10"/>
        <v>191</v>
      </c>
      <c r="U61" s="137" t="str">
        <f t="shared" si="11"/>
        <v>DPT + 11</v>
      </c>
      <c r="V61" s="138" t="str">
        <f>IF(E61=0," ",IF(E61="H",IF(H61&lt;2000,VLOOKUP(K61,[1]Minimas!$A$15:$F$29,6),IF(AND(H61&gt;1999,H61&lt;2003),VLOOKUP(K61,[1]Minimas!$A$15:$F$29,5),IF(AND(H61&gt;2002,H61&lt;2005),VLOOKUP(K61,[1]Minimas!$A$15:$F$29,4),IF(AND(H61&gt;2004,H61&lt;2007),VLOOKUP(K61,[1]Minimas!$A$15:$F$29,3),VLOOKUP(K61,[1]Minimas!$A$15:$F$29,2))))),IF(H61&lt;2000,VLOOKUP(K61,[1]Minimas!$G$15:$L$29,6),IF(AND(H61&gt;1999,H61&lt;2003),VLOOKUP(K61,[1]Minimas!$G$15:$FL$29,5),IF(AND(H61&gt;2002,H61&lt;2005),VLOOKUP(K61,[1]Minimas!$G$15:$L$29,4),IF(AND(H61&gt;2004,H61&lt;2007),VLOOKUP(K61,[1]Minimas!$G$15:$L$29,3),VLOOKUP(K61,[1]Minimas!$G$15:$L$29,2)))))))</f>
        <v>U20 M&gt;109</v>
      </c>
      <c r="W61" s="139">
        <f t="shared" si="12"/>
        <v>196.76229288218929</v>
      </c>
      <c r="X61" s="97">
        <v>43758</v>
      </c>
      <c r="Y61" s="99" t="s">
        <v>199</v>
      </c>
      <c r="Z61" s="216"/>
      <c r="AA61" s="132"/>
      <c r="AB61" s="103">
        <f>T61-HLOOKUP(V61,[1]Minimas!$C$3:$CD$12,2,FALSE)</f>
        <v>36</v>
      </c>
      <c r="AC61" s="103">
        <f>T61-HLOOKUP(V61,[1]Minimas!$C$3:$CD$12,3,FALSE)</f>
        <v>11</v>
      </c>
      <c r="AD61" s="103">
        <f>T61-HLOOKUP(V61,[1]Minimas!$C$3:$CD$12,4,FALSE)</f>
        <v>-9</v>
      </c>
      <c r="AE61" s="103">
        <f>T61-HLOOKUP(V61,[1]Minimas!$C$3:$CD$12,5,FALSE)</f>
        <v>-34</v>
      </c>
      <c r="AF61" s="103">
        <f>T61-HLOOKUP(V61,[1]Minimas!$C$3:$CD$12,6,FALSE)</f>
        <v>-59</v>
      </c>
      <c r="AG61" s="103">
        <f>T61-HLOOKUP(V61,[1]Minimas!$C$3:$CD$12,7,FALSE)</f>
        <v>-89</v>
      </c>
      <c r="AH61" s="103">
        <f>T61-HLOOKUP(V61,[1]Minimas!$C$3:$CD$12,8,FALSE)</f>
        <v>-119</v>
      </c>
      <c r="AI61" s="103">
        <f>T61-HLOOKUP(V61,[1]Minimas!$C$3:$CD$12,9,FALSE)</f>
        <v>-144</v>
      </c>
      <c r="AJ61" s="103">
        <f>T61-HLOOKUP(V61,[1]Minimas!$C$3:$CD$12,10,FALSE)</f>
        <v>-194</v>
      </c>
      <c r="AK61" s="104" t="str">
        <f t="shared" si="13"/>
        <v>DPT +</v>
      </c>
      <c r="AL61" s="104"/>
      <c r="AM61" s="104" t="str">
        <f t="shared" si="14"/>
        <v>DPT +</v>
      </c>
      <c r="AN61" s="104">
        <f t="shared" si="15"/>
        <v>11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</row>
    <row r="62" spans="2:124" s="133" customFormat="1" ht="30" customHeight="1" x14ac:dyDescent="0.2">
      <c r="B62" s="95" t="s">
        <v>202</v>
      </c>
      <c r="C62" s="153">
        <v>446451</v>
      </c>
      <c r="D62" s="154"/>
      <c r="E62" s="155" t="s">
        <v>40</v>
      </c>
      <c r="F62" s="143" t="s">
        <v>192</v>
      </c>
      <c r="G62" s="144" t="s">
        <v>209</v>
      </c>
      <c r="H62" s="145">
        <v>2001</v>
      </c>
      <c r="I62" s="203" t="s">
        <v>239</v>
      </c>
      <c r="J62" s="156" t="s">
        <v>44</v>
      </c>
      <c r="K62" s="147">
        <v>80.3</v>
      </c>
      <c r="L62" s="149">
        <v>45</v>
      </c>
      <c r="M62" s="150">
        <v>53</v>
      </c>
      <c r="N62" s="150">
        <v>-58</v>
      </c>
      <c r="O62" s="135">
        <f t="shared" si="8"/>
        <v>53</v>
      </c>
      <c r="P62" s="149">
        <v>60</v>
      </c>
      <c r="Q62" s="150">
        <v>65</v>
      </c>
      <c r="R62" s="150">
        <v>-70</v>
      </c>
      <c r="S62" s="135">
        <f t="shared" si="9"/>
        <v>65</v>
      </c>
      <c r="T62" s="136">
        <f t="shared" si="10"/>
        <v>118</v>
      </c>
      <c r="U62" s="137" t="str">
        <f t="shared" si="11"/>
        <v>DEB -12</v>
      </c>
      <c r="V62" s="138" t="str">
        <f>IF(E62=0," ",IF(E62="H",IF(H62&lt;2000,VLOOKUP(K62,[1]Minimas!$A$15:$F$29,6),IF(AND(H62&gt;1999,H62&lt;2003),VLOOKUP(K62,[1]Minimas!$A$15:$F$29,5),IF(AND(H62&gt;2002,H62&lt;2005),VLOOKUP(K62,[1]Minimas!$A$15:$F$29,4),IF(AND(H62&gt;2004,H62&lt;2007),VLOOKUP(K62,[1]Minimas!$A$15:$F$29,3),VLOOKUP(K62,[1]Minimas!$A$15:$F$29,2))))),IF(H62&lt;2000,VLOOKUP(K62,[1]Minimas!$G$15:$L$29,6),IF(AND(H62&gt;1999,H62&lt;2003),VLOOKUP(K62,[1]Minimas!$G$15:$FL$29,5),IF(AND(H62&gt;2002,H62&lt;2005),VLOOKUP(K62,[1]Minimas!$G$15:$L$29,4),IF(AND(H62&gt;2004,H62&lt;2007),VLOOKUP(K62,[1]Minimas!$G$15:$L$29,3),VLOOKUP(K62,[1]Minimas!$G$15:$L$29,2)))))))</f>
        <v>U20 M81</v>
      </c>
      <c r="W62" s="139">
        <f t="shared" si="12"/>
        <v>144.07642727936835</v>
      </c>
      <c r="X62" s="97">
        <v>43758</v>
      </c>
      <c r="Y62" s="99" t="s">
        <v>199</v>
      </c>
      <c r="Z62" s="216"/>
      <c r="AA62" s="132"/>
      <c r="AB62" s="103">
        <f>T62-HLOOKUP(V62,[1]Minimas!$C$3:$CD$12,2,FALSE)</f>
        <v>-12</v>
      </c>
      <c r="AC62" s="103">
        <f>T62-HLOOKUP(V62,[1]Minimas!$C$3:$CD$12,3,FALSE)</f>
        <v>-32</v>
      </c>
      <c r="AD62" s="103">
        <f>T62-HLOOKUP(V62,[1]Minimas!$C$3:$CD$12,4,FALSE)</f>
        <v>-52</v>
      </c>
      <c r="AE62" s="103">
        <f>T62-HLOOKUP(V62,[1]Minimas!$C$3:$CD$12,5,FALSE)</f>
        <v>-72</v>
      </c>
      <c r="AF62" s="103">
        <f>T62-HLOOKUP(V62,[1]Minimas!$C$3:$CD$12,6,FALSE)</f>
        <v>-97</v>
      </c>
      <c r="AG62" s="103">
        <f>T62-HLOOKUP(V62,[1]Minimas!$C$3:$CD$12,7,FALSE)</f>
        <v>-127</v>
      </c>
      <c r="AH62" s="103">
        <f>T62-HLOOKUP(V62,[1]Minimas!$C$3:$CD$12,8,FALSE)</f>
        <v>-152</v>
      </c>
      <c r="AI62" s="103">
        <f>T62-HLOOKUP(V62,[1]Minimas!$C$3:$CD$12,9,FALSE)</f>
        <v>-177</v>
      </c>
      <c r="AJ62" s="103">
        <f>T62-HLOOKUP(V62,[1]Minimas!$C$3:$CD$12,10,FALSE)</f>
        <v>-217</v>
      </c>
      <c r="AK62" s="104" t="str">
        <f t="shared" si="13"/>
        <v>DEB</v>
      </c>
      <c r="AL62" s="104"/>
      <c r="AM62" s="104" t="str">
        <f t="shared" si="14"/>
        <v>DEB</v>
      </c>
      <c r="AN62" s="104">
        <f t="shared" si="15"/>
        <v>-12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</row>
    <row r="63" spans="2:124" s="133" customFormat="1" ht="29.1" customHeight="1" x14ac:dyDescent="0.2">
      <c r="B63" s="95" t="s">
        <v>202</v>
      </c>
      <c r="C63" s="140"/>
      <c r="D63" s="154"/>
      <c r="E63" s="142" t="s">
        <v>40</v>
      </c>
      <c r="F63" s="143" t="s">
        <v>483</v>
      </c>
      <c r="G63" s="144" t="s">
        <v>484</v>
      </c>
      <c r="H63" s="145">
        <v>1970</v>
      </c>
      <c r="I63" s="203" t="s">
        <v>480</v>
      </c>
      <c r="J63" s="146" t="s">
        <v>487</v>
      </c>
      <c r="K63" s="147">
        <v>73.38</v>
      </c>
      <c r="L63" s="149">
        <v>75</v>
      </c>
      <c r="M63" s="150">
        <v>80</v>
      </c>
      <c r="N63" s="150">
        <v>85</v>
      </c>
      <c r="O63" s="135">
        <f>IF(E63="","",IF(MAXA(L63:N63)&lt;=0,0,MAXA(L63:N63)))</f>
        <v>85</v>
      </c>
      <c r="P63" s="149">
        <v>100</v>
      </c>
      <c r="Q63" s="150">
        <v>105</v>
      </c>
      <c r="R63" s="150">
        <v>110</v>
      </c>
      <c r="S63" s="135">
        <f>IF(E63="","",IF(MAXA(P63:R63)&lt;=0,0,MAXA(P63:R63)))</f>
        <v>110</v>
      </c>
      <c r="T63" s="136">
        <f>IF(E63="","",IF(OR(O63=0,S63=0),0,O63+S63))</f>
        <v>195</v>
      </c>
      <c r="U63" s="137" t="str">
        <f>+CONCATENATE(AM63," ",AN63)</f>
        <v>REG + 0</v>
      </c>
      <c r="V63" s="138" t="str">
        <f>IF(E63=0," ",IF(E63="H",IF(H63&lt;2000,VLOOKUP(K63,[1]Minimas!$A$15:$F$29,6),IF(AND(H63&gt;1999,H63&lt;2003),VLOOKUP(K63,[1]Minimas!$A$15:$F$29,5),IF(AND(H63&gt;2002,H63&lt;2005),VLOOKUP(K63,[1]Minimas!$A$15:$F$29,4),IF(AND(H63&gt;2004,H63&lt;2007),VLOOKUP(K63,[1]Minimas!$A$15:$F$29,3),VLOOKUP(K63,[1]Minimas!$A$15:$F$29,2))))),IF(H63&lt;2000,VLOOKUP(K63,[1]Minimas!$G$15:$L$29,6),IF(AND(H63&gt;1999,H63&lt;2003),VLOOKUP(K63,[1]Minimas!$G$15:$FL$29,5),IF(AND(H63&gt;2002,H63&lt;2005),VLOOKUP(K63,[1]Minimas!$G$15:$L$29,4),IF(AND(H63&gt;2004,H63&lt;2007),VLOOKUP(K63,[1]Minimas!$G$15:$L$29,3),VLOOKUP(K63,[1]Minimas!$G$15:$L$29,2)))))))</f>
        <v>SE M81</v>
      </c>
      <c r="W63" s="139">
        <f>IF(E63=" "," ",IF(E63="H",10^(0.75194503*LOG(K63/175.508)^2)*T63,IF(E63="F",10^(0.783497476* LOG(K63/153.655)^2)*T63,"")))</f>
        <v>249.96820035255035</v>
      </c>
      <c r="X63" s="97">
        <v>43763</v>
      </c>
      <c r="Y63" s="99" t="s">
        <v>496</v>
      </c>
      <c r="Z63" s="216" t="s">
        <v>488</v>
      </c>
      <c r="AA63" s="132"/>
      <c r="AB63" s="103">
        <f>T63-HLOOKUP(V63,[1]Minimas!$C$3:$CD$12,2,FALSE)</f>
        <v>50</v>
      </c>
      <c r="AC63" s="103">
        <f>T63-HLOOKUP(V63,[1]Minimas!$C$3:$CD$12,3,FALSE)</f>
        <v>25</v>
      </c>
      <c r="AD63" s="103">
        <f>T63-HLOOKUP(V63,[1]Minimas!$C$3:$CD$12,4,FALSE)</f>
        <v>0</v>
      </c>
      <c r="AE63" s="103">
        <f>T63-HLOOKUP(V63,[1]Minimas!$C$3:$CD$12,5,FALSE)</f>
        <v>-25</v>
      </c>
      <c r="AF63" s="103">
        <f>T63-HLOOKUP(V63,[1]Minimas!$C$3:$CD$12,6,FALSE)</f>
        <v>-55</v>
      </c>
      <c r="AG63" s="103">
        <f>T63-HLOOKUP(V63,[1]Minimas!$C$3:$CD$12,7,FALSE)</f>
        <v>-80</v>
      </c>
      <c r="AH63" s="103">
        <f>T63-HLOOKUP(V63,[1]Minimas!$C$3:$CD$12,8,FALSE)</f>
        <v>-100</v>
      </c>
      <c r="AI63" s="103">
        <f>T63-HLOOKUP(V63,[1]Minimas!$C$3:$CD$12,9,FALSE)</f>
        <v>-125</v>
      </c>
      <c r="AJ63" s="103">
        <f>T63-HLOOKUP(V63,[1]Minimas!$C$3:$CD$12,10,FALSE)</f>
        <v>-140</v>
      </c>
      <c r="AK63" s="104" t="str">
        <f>IF(E63=0," ",IF(AJ63&gt;=0,$AJ$5,IF(AI63&gt;=0,$AI$5,IF(AH63&gt;=0,$AH$5,IF(AG63&gt;=0,$AG$5,IF(AF63&gt;=0,$AF$5,IF(AE63&gt;=0,$AE$5,IF(AD63&gt;=0,$AD$5,IF(AC63&gt;=0,$AC$5,$AB$5)))))))))</f>
        <v>REG +</v>
      </c>
      <c r="AL63" s="104"/>
      <c r="AM63" s="104" t="str">
        <f>IF(AK63="","",AK63)</f>
        <v>REG +</v>
      </c>
      <c r="AN63" s="104">
        <f>IF(E63=0," ",IF(AJ63&gt;=0,AJ63,IF(AI63&gt;=0,AI63,IF(AH63&gt;=0,AH63,IF(AG63&gt;=0,AG63,IF(AF63&gt;=0,AF63,IF(AE63&gt;=0,AE63,IF(AD63&gt;=0,AD63,IF(AC63&gt;=0,AC63,AB63)))))))))</f>
        <v>0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</row>
    <row r="64" spans="2:124" s="133" customFormat="1" ht="30" customHeight="1" x14ac:dyDescent="0.2">
      <c r="B64" s="95" t="s">
        <v>202</v>
      </c>
      <c r="C64" s="140">
        <v>375932</v>
      </c>
      <c r="D64" s="154"/>
      <c r="E64" s="142" t="s">
        <v>40</v>
      </c>
      <c r="F64" s="143" t="s">
        <v>485</v>
      </c>
      <c r="G64" s="144" t="s">
        <v>218</v>
      </c>
      <c r="H64" s="145">
        <v>1989</v>
      </c>
      <c r="I64" s="203" t="s">
        <v>480</v>
      </c>
      <c r="J64" s="146" t="s">
        <v>44</v>
      </c>
      <c r="K64" s="147">
        <v>82.8</v>
      </c>
      <c r="L64" s="149">
        <v>80</v>
      </c>
      <c r="M64" s="150">
        <v>85</v>
      </c>
      <c r="N64" s="150">
        <v>-90</v>
      </c>
      <c r="O64" s="135">
        <f>IF(E64="","",IF(MAXA(L64:N64)&lt;=0,0,MAXA(L64:N64)))</f>
        <v>85</v>
      </c>
      <c r="P64" s="149">
        <v>115</v>
      </c>
      <c r="Q64" s="150">
        <v>-120</v>
      </c>
      <c r="R64" s="150">
        <v>-120</v>
      </c>
      <c r="S64" s="135">
        <f>IF(E64="","",IF(MAXA(P64:R64)&lt;=0,0,MAXA(P64:R64)))</f>
        <v>115</v>
      </c>
      <c r="T64" s="136">
        <f>IF(E64="","",IF(OR(O64=0,S64=0),0,O64+S64))</f>
        <v>200</v>
      </c>
      <c r="U64" s="137" t="str">
        <f>+CONCATENATE(AM64," ",AN64)</f>
        <v>REG + 0</v>
      </c>
      <c r="V64" s="138" t="str">
        <f>IF(E64=0," ",IF(E64="H",IF(H64&lt;2000,VLOOKUP(K64,[1]Minimas!$A$15:$F$29,6),IF(AND(H64&gt;1999,H64&lt;2003),VLOOKUP(K64,[1]Minimas!$A$15:$F$29,5),IF(AND(H64&gt;2002,H64&lt;2005),VLOOKUP(K64,[1]Minimas!$A$15:$F$29,4),IF(AND(H64&gt;2004,H64&lt;2007),VLOOKUP(K64,[1]Minimas!$A$15:$F$29,3),VLOOKUP(K64,[1]Minimas!$A$15:$F$29,2))))),IF(H64&lt;2000,VLOOKUP(K64,[1]Minimas!$G$15:$L$29,6),IF(AND(H64&gt;1999,H64&lt;2003),VLOOKUP(K64,[1]Minimas!$G$15:$FL$29,5),IF(AND(H64&gt;2002,H64&lt;2005),VLOOKUP(K64,[1]Minimas!$G$15:$L$29,4),IF(AND(H64&gt;2004,H64&lt;2007),VLOOKUP(K64,[1]Minimas!$G$15:$L$29,3),VLOOKUP(K64,[1]Minimas!$G$15:$L$29,2)))))))</f>
        <v>SE M89</v>
      </c>
      <c r="W64" s="139">
        <f>IF(E64=" "," ",IF(E64="H",10^(0.75194503*LOG(K64/175.508)^2)*T64,IF(E64="F",10^(0.783497476* LOG(K64/153.655)^2)*T64,"")))</f>
        <v>240.47750369616355</v>
      </c>
      <c r="X64" s="97">
        <v>43763</v>
      </c>
      <c r="Y64" s="99" t="s">
        <v>496</v>
      </c>
      <c r="Z64" s="216" t="s">
        <v>488</v>
      </c>
      <c r="AA64" s="132"/>
      <c r="AB64" s="103">
        <f>T64-HLOOKUP(V64,[1]Minimas!$C$3:$CD$12,2,FALSE)</f>
        <v>50</v>
      </c>
      <c r="AC64" s="103">
        <f>T64-HLOOKUP(V64,[1]Minimas!$C$3:$CD$12,3,FALSE)</f>
        <v>25</v>
      </c>
      <c r="AD64" s="103">
        <f>T64-HLOOKUP(V64,[1]Minimas!$C$3:$CD$12,4,FALSE)</f>
        <v>0</v>
      </c>
      <c r="AE64" s="103">
        <f>T64-HLOOKUP(V64,[1]Minimas!$C$3:$CD$12,5,FALSE)</f>
        <v>-30</v>
      </c>
      <c r="AF64" s="103">
        <f>T64-HLOOKUP(V64,[1]Minimas!$C$3:$CD$12,6,FALSE)</f>
        <v>-60</v>
      </c>
      <c r="AG64" s="103">
        <f>T64-HLOOKUP(V64,[1]Minimas!$C$3:$CD$12,7,FALSE)</f>
        <v>-87</v>
      </c>
      <c r="AH64" s="103">
        <f>T64-HLOOKUP(V64,[1]Minimas!$C$3:$CD$12,8,FALSE)</f>
        <v>-110</v>
      </c>
      <c r="AI64" s="103">
        <f>T64-HLOOKUP(V64,[1]Minimas!$C$3:$CD$12,9,FALSE)</f>
        <v>-130</v>
      </c>
      <c r="AJ64" s="103">
        <f>T64-HLOOKUP(V64,[1]Minimas!$C$3:$CD$12,10,FALSE)</f>
        <v>-160</v>
      </c>
      <c r="AK64" s="104" t="str">
        <f>IF(E64=0," ",IF(AJ64&gt;=0,$AJ$5,IF(AI64&gt;=0,$AI$5,IF(AH64&gt;=0,$AH$5,IF(AG64&gt;=0,$AG$5,IF(AF64&gt;=0,$AF$5,IF(AE64&gt;=0,$AE$5,IF(AD64&gt;=0,$AD$5,IF(AC64&gt;=0,$AC$5,$AB$5)))))))))</f>
        <v>REG +</v>
      </c>
      <c r="AL64" s="104"/>
      <c r="AM64" s="104" t="str">
        <f>IF(AK64="","",AK64)</f>
        <v>REG +</v>
      </c>
      <c r="AN64" s="104">
        <f>IF(E64=0," ",IF(AJ64&gt;=0,AJ64,IF(AI64&gt;=0,AI64,IF(AH64&gt;=0,AH64,IF(AG64&gt;=0,AG64,IF(AF64&gt;=0,AF64,IF(AE64&gt;=0,AE64,IF(AD64&gt;=0,AD64,IF(AC64&gt;=0,AC64,AB64)))))))))</f>
        <v>0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</row>
    <row r="65" spans="2:124" s="133" customFormat="1" ht="30" customHeight="1" x14ac:dyDescent="0.2">
      <c r="B65" s="95" t="s">
        <v>202</v>
      </c>
      <c r="C65" s="140">
        <v>415724</v>
      </c>
      <c r="D65" s="154"/>
      <c r="E65" s="142" t="s">
        <v>40</v>
      </c>
      <c r="F65" s="143" t="s">
        <v>486</v>
      </c>
      <c r="G65" s="144" t="s">
        <v>422</v>
      </c>
      <c r="H65" s="145">
        <v>2001</v>
      </c>
      <c r="I65" s="203" t="s">
        <v>480</v>
      </c>
      <c r="J65" s="146" t="s">
        <v>487</v>
      </c>
      <c r="K65" s="147">
        <v>71.099999999999994</v>
      </c>
      <c r="L65" s="149">
        <v>65</v>
      </c>
      <c r="M65" s="150">
        <v>70</v>
      </c>
      <c r="N65" s="150">
        <v>75</v>
      </c>
      <c r="O65" s="135">
        <f>IF(E65="","",IF(MAXA(L65:N65)&lt;=0,0,MAXA(L65:N65)))</f>
        <v>75</v>
      </c>
      <c r="P65" s="149">
        <v>90</v>
      </c>
      <c r="Q65" s="150">
        <v>95</v>
      </c>
      <c r="R65" s="150">
        <v>98</v>
      </c>
      <c r="S65" s="135">
        <f>IF(E65="","",IF(MAXA(P65:R65)&lt;=0,0,MAXA(P65:R65)))</f>
        <v>98</v>
      </c>
      <c r="T65" s="136">
        <f>IF(E65="","",IF(OR(O65=0,S65=0),0,O65+S65))</f>
        <v>173</v>
      </c>
      <c r="U65" s="137" t="str">
        <f>+CONCATENATE(AM65," ",AN65)</f>
        <v>REG + 13</v>
      </c>
      <c r="V65" s="138" t="str">
        <f>IF(E65=0," ",IF(E65="H",IF(H65&lt;2000,VLOOKUP(K65,[1]Minimas!$A$15:$F$29,6),IF(AND(H65&gt;1999,H65&lt;2003),VLOOKUP(K65,[1]Minimas!$A$15:$F$29,5),IF(AND(H65&gt;2002,H65&lt;2005),VLOOKUP(K65,[1]Minimas!$A$15:$F$29,4),IF(AND(H65&gt;2004,H65&lt;2007),VLOOKUP(K65,[1]Minimas!$A$15:$F$29,3),VLOOKUP(K65,[1]Minimas!$A$15:$F$29,2))))),IF(H65&lt;2000,VLOOKUP(K65,[1]Minimas!$G$15:$L$29,6),IF(AND(H65&gt;1999,H65&lt;2003),VLOOKUP(K65,[1]Minimas!$G$15:$FL$29,5),IF(AND(H65&gt;2002,H65&lt;2005),VLOOKUP(K65,[1]Minimas!$G$15:$L$29,4),IF(AND(H65&gt;2004,H65&lt;2007),VLOOKUP(K65,[1]Minimas!$G$15:$L$29,3),VLOOKUP(K65,[1]Minimas!$G$15:$L$29,2)))))))</f>
        <v>U20 M73</v>
      </c>
      <c r="W65" s="139">
        <f>IF(E65=" "," ",IF(E65="H",10^(0.75194503*LOG(K65/175.508)^2)*T65,IF(E65="F",10^(0.783497476* LOG(K65/153.655)^2)*T65,"")))</f>
        <v>225.86297032653803</v>
      </c>
      <c r="X65" s="97">
        <v>43763</v>
      </c>
      <c r="Y65" s="99" t="s">
        <v>496</v>
      </c>
      <c r="Z65" s="216" t="s">
        <v>488</v>
      </c>
      <c r="AA65" s="132"/>
      <c r="AB65" s="103">
        <f>T65-HLOOKUP(V65,[1]Minimas!$C$3:$CD$12,2,FALSE)</f>
        <v>53</v>
      </c>
      <c r="AC65" s="103">
        <f>T65-HLOOKUP(V65,[1]Minimas!$C$3:$CD$12,3,FALSE)</f>
        <v>33</v>
      </c>
      <c r="AD65" s="103">
        <f>T65-HLOOKUP(V65,[1]Minimas!$C$3:$CD$12,4,FALSE)</f>
        <v>13</v>
      </c>
      <c r="AE65" s="103">
        <f>T65-HLOOKUP(V65,[1]Minimas!$C$3:$CD$12,5,FALSE)</f>
        <v>-7</v>
      </c>
      <c r="AF65" s="103">
        <f>T65-HLOOKUP(V65,[1]Minimas!$C$3:$CD$12,6,FALSE)</f>
        <v>-27</v>
      </c>
      <c r="AG65" s="103">
        <f>T65-HLOOKUP(V65,[1]Minimas!$C$3:$CD$12,7,FALSE)</f>
        <v>-57</v>
      </c>
      <c r="AH65" s="103">
        <f>T65-HLOOKUP(V65,[1]Minimas!$C$3:$CD$12,8,FALSE)</f>
        <v>-77</v>
      </c>
      <c r="AI65" s="103">
        <f>T65-HLOOKUP(V65,[1]Minimas!$C$3:$CD$12,9,FALSE)</f>
        <v>-102</v>
      </c>
      <c r="AJ65" s="103">
        <f>T65-HLOOKUP(V65,[1]Minimas!$C$3:$CD$12,10,FALSE)</f>
        <v>-142</v>
      </c>
      <c r="AK65" s="104" t="str">
        <f>IF(E65=0," ",IF(AJ65&gt;=0,$AJ$5,IF(AI65&gt;=0,$AI$5,IF(AH65&gt;=0,$AH$5,IF(AG65&gt;=0,$AG$5,IF(AF65&gt;=0,$AF$5,IF(AE65&gt;=0,$AE$5,IF(AD65&gt;=0,$AD$5,IF(AC65&gt;=0,$AC$5,$AB$5)))))))))</f>
        <v>REG +</v>
      </c>
      <c r="AL65" s="104"/>
      <c r="AM65" s="104" t="str">
        <f>IF(AK65="","",AK65)</f>
        <v>REG +</v>
      </c>
      <c r="AN65" s="104">
        <f>IF(E65=0," ",IF(AJ65&gt;=0,AJ65,IF(AI65&gt;=0,AI65,IF(AH65&gt;=0,AH65,IF(AG65&gt;=0,AG65,IF(AF65&gt;=0,AF65,IF(AE65&gt;=0,AE65,IF(AD65&gt;=0,AD65,IF(AC65&gt;=0,AC65,AB65)))))))))</f>
        <v>13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</row>
    <row r="66" spans="2:124" s="133" customFormat="1" ht="30" customHeight="1" x14ac:dyDescent="0.2">
      <c r="B66" s="95" t="s">
        <v>202</v>
      </c>
      <c r="C66" s="153">
        <v>239336</v>
      </c>
      <c r="D66" s="141"/>
      <c r="E66" s="142" t="s">
        <v>40</v>
      </c>
      <c r="F66" s="143" t="s">
        <v>322</v>
      </c>
      <c r="G66" s="144" t="s">
        <v>152</v>
      </c>
      <c r="H66" s="145">
        <v>1997</v>
      </c>
      <c r="I66" s="203" t="s">
        <v>227</v>
      </c>
      <c r="J66" s="146" t="s">
        <v>44</v>
      </c>
      <c r="K66" s="147">
        <v>149.9</v>
      </c>
      <c r="L66" s="149">
        <v>-156</v>
      </c>
      <c r="M66" s="150">
        <v>156</v>
      </c>
      <c r="N66" s="150">
        <v>-166</v>
      </c>
      <c r="O66" s="135">
        <f t="shared" si="8"/>
        <v>156</v>
      </c>
      <c r="P66" s="149">
        <v>-205</v>
      </c>
      <c r="Q66" s="217" t="s">
        <v>323</v>
      </c>
      <c r="R66" s="217" t="s">
        <v>323</v>
      </c>
      <c r="S66" s="135">
        <f t="shared" si="9"/>
        <v>0</v>
      </c>
      <c r="T66" s="136">
        <f t="shared" si="10"/>
        <v>0</v>
      </c>
      <c r="U66" s="137" t="str">
        <f t="shared" si="11"/>
        <v>DEB -170</v>
      </c>
      <c r="V66" s="138" t="str">
        <f>IF(E66=0," ",IF(E66="H",IF(H66&lt;2000,VLOOKUP(K66,[1]Minimas!$A$15:$F$29,6),IF(AND(H66&gt;1999,H66&lt;2003),VLOOKUP(K66,[1]Minimas!$A$15:$F$29,5),IF(AND(H66&gt;2002,H66&lt;2005),VLOOKUP(K66,[1]Minimas!$A$15:$F$29,4),IF(AND(H66&gt;2004,H66&lt;2007),VLOOKUP(K66,[1]Minimas!$A$15:$F$29,3),VLOOKUP(K66,[1]Minimas!$A$15:$F$29,2))))),IF(H66&lt;2000,VLOOKUP(K66,[1]Minimas!$G$15:$L$29,6),IF(AND(H66&gt;1999,H66&lt;2003),VLOOKUP(K66,[1]Minimas!$G$15:$FL$29,5),IF(AND(H66&gt;2002,H66&lt;2005),VLOOKUP(K66,[1]Minimas!$G$15:$L$29,4),IF(AND(H66&gt;2004,H66&lt;2007),VLOOKUP(K66,[1]Minimas!$G$15:$L$29,3),VLOOKUP(K66,[1]Minimas!$G$15:$L$29,2)))))))</f>
        <v>SE M&gt;109</v>
      </c>
      <c r="W66" s="139">
        <f t="shared" si="12"/>
        <v>0</v>
      </c>
      <c r="X66" s="97">
        <v>43765</v>
      </c>
      <c r="Y66" s="99" t="s">
        <v>309</v>
      </c>
      <c r="Z66" s="216" t="s">
        <v>310</v>
      </c>
      <c r="AA66" s="132"/>
      <c r="AB66" s="103">
        <f>T66-HLOOKUP(V66,[1]Minimas!$C$3:$CD$12,2,FALSE)</f>
        <v>-170</v>
      </c>
      <c r="AC66" s="103">
        <f>T66-HLOOKUP(V66,[1]Minimas!$C$3:$CD$12,3,FALSE)</f>
        <v>-195</v>
      </c>
      <c r="AD66" s="103">
        <f>T66-HLOOKUP(V66,[1]Minimas!$C$3:$CD$12,4,FALSE)</f>
        <v>-220</v>
      </c>
      <c r="AE66" s="103">
        <f>T66-HLOOKUP(V66,[1]Minimas!$C$3:$CD$12,5,FALSE)</f>
        <v>-250</v>
      </c>
      <c r="AF66" s="103">
        <f>T66-HLOOKUP(V66,[1]Minimas!$C$3:$CD$12,6,FALSE)</f>
        <v>-280</v>
      </c>
      <c r="AG66" s="103">
        <f>T66-HLOOKUP(V66,[1]Minimas!$C$3:$CD$12,7,FALSE)</f>
        <v>-315</v>
      </c>
      <c r="AH66" s="103">
        <f>T66-HLOOKUP(V66,[1]Minimas!$C$3:$CD$12,8,FALSE)</f>
        <v>-340</v>
      </c>
      <c r="AI66" s="103">
        <f>T66-HLOOKUP(V66,[1]Minimas!$C$3:$CD$12,9,FALSE)</f>
        <v>-365</v>
      </c>
      <c r="AJ66" s="103">
        <f>T66-HLOOKUP(V66,[1]Minimas!$C$3:$CD$12,10,FALSE)</f>
        <v>-385</v>
      </c>
      <c r="AK66" s="104" t="str">
        <f t="shared" si="13"/>
        <v>DEB</v>
      </c>
      <c r="AL66" s="104"/>
      <c r="AM66" s="104" t="str">
        <f t="shared" si="14"/>
        <v>DEB</v>
      </c>
      <c r="AN66" s="104">
        <f t="shared" si="15"/>
        <v>-170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</row>
    <row r="67" spans="2:124" s="133" customFormat="1" ht="30" customHeight="1" x14ac:dyDescent="0.2">
      <c r="B67" s="95" t="s">
        <v>202</v>
      </c>
      <c r="C67" s="153">
        <v>429849</v>
      </c>
      <c r="D67" s="154"/>
      <c r="E67" s="155" t="s">
        <v>40</v>
      </c>
      <c r="F67" s="143" t="s">
        <v>337</v>
      </c>
      <c r="G67" s="144" t="s">
        <v>338</v>
      </c>
      <c r="H67" s="145">
        <v>1992</v>
      </c>
      <c r="I67" s="203" t="s">
        <v>227</v>
      </c>
      <c r="J67" s="156" t="s">
        <v>44</v>
      </c>
      <c r="K67" s="147">
        <v>92.9</v>
      </c>
      <c r="L67" s="149">
        <v>110</v>
      </c>
      <c r="M67" s="150">
        <v>115</v>
      </c>
      <c r="N67" s="150">
        <v>117</v>
      </c>
      <c r="O67" s="135">
        <f t="shared" si="8"/>
        <v>117</v>
      </c>
      <c r="P67" s="149">
        <v>135</v>
      </c>
      <c r="Q67" s="150">
        <v>140</v>
      </c>
      <c r="R67" s="150">
        <v>143</v>
      </c>
      <c r="S67" s="135">
        <f t="shared" si="9"/>
        <v>143</v>
      </c>
      <c r="T67" s="136">
        <f t="shared" si="10"/>
        <v>260</v>
      </c>
      <c r="U67" s="137" t="str">
        <f t="shared" si="11"/>
        <v>IRG + 25</v>
      </c>
      <c r="V67" s="138" t="str">
        <f>IF(E67=0," ",IF(E67="H",IF(H67&lt;2000,VLOOKUP(K67,[1]Minimas!$A$15:$F$29,6),IF(AND(H67&gt;1999,H67&lt;2003),VLOOKUP(K67,[1]Minimas!$A$15:$F$29,5),IF(AND(H67&gt;2002,H67&lt;2005),VLOOKUP(K67,[1]Minimas!$A$15:$F$29,4),IF(AND(H67&gt;2004,H67&lt;2007),VLOOKUP(K67,[1]Minimas!$A$15:$F$29,3),VLOOKUP(K67,[1]Minimas!$A$15:$F$29,2))))),IF(H67&lt;2000,VLOOKUP(K67,[1]Minimas!$G$15:$L$29,6),IF(AND(H67&gt;1999,H67&lt;2003),VLOOKUP(K67,[1]Minimas!$G$15:$FL$29,5),IF(AND(H67&gt;2002,H67&lt;2005),VLOOKUP(K67,[1]Minimas!$G$15:$L$29,4),IF(AND(H67&gt;2004,H67&lt;2007),VLOOKUP(K67,[1]Minimas!$G$15:$L$29,3),VLOOKUP(K67,[1]Minimas!$G$15:$L$29,2)))))))</f>
        <v>SE M96</v>
      </c>
      <c r="W67" s="139">
        <f t="shared" si="12"/>
        <v>296.73603689424544</v>
      </c>
      <c r="X67" s="97">
        <v>43771</v>
      </c>
      <c r="Y67" s="99" t="s">
        <v>618</v>
      </c>
      <c r="Z67" s="216" t="s">
        <v>619</v>
      </c>
      <c r="AA67" s="132"/>
      <c r="AB67" s="103">
        <f>T67-HLOOKUP(V67,[1]Minimas!$C$3:$CD$12,2,FALSE)</f>
        <v>105</v>
      </c>
      <c r="AC67" s="103">
        <f>T67-HLOOKUP(V67,[1]Minimas!$C$3:$CD$12,3,FALSE)</f>
        <v>80</v>
      </c>
      <c r="AD67" s="103">
        <f>T67-HLOOKUP(V67,[1]Minimas!$C$3:$CD$12,4,FALSE)</f>
        <v>55</v>
      </c>
      <c r="AE67" s="103">
        <f>T67-HLOOKUP(V67,[1]Minimas!$C$3:$CD$12,5,FALSE)</f>
        <v>25</v>
      </c>
      <c r="AF67" s="103">
        <f>T67-HLOOKUP(V67,[1]Minimas!$C$3:$CD$12,6,FALSE)</f>
        <v>-5</v>
      </c>
      <c r="AG67" s="103">
        <f>T67-HLOOKUP(V67,[1]Minimas!$C$3:$CD$12,7,FALSE)</f>
        <v>-35</v>
      </c>
      <c r="AH67" s="103">
        <f>T67-HLOOKUP(V67,[1]Minimas!$C$3:$CD$12,8,FALSE)</f>
        <v>-60</v>
      </c>
      <c r="AI67" s="103">
        <f>T67-HLOOKUP(V67,[1]Minimas!$C$3:$CD$12,9,FALSE)</f>
        <v>-80</v>
      </c>
      <c r="AJ67" s="103">
        <f>T67-HLOOKUP(V67,[1]Minimas!$C$3:$CD$12,10,FALSE)</f>
        <v>-100</v>
      </c>
      <c r="AK67" s="104" t="str">
        <f t="shared" si="13"/>
        <v>IRG +</v>
      </c>
      <c r="AL67" s="104"/>
      <c r="AM67" s="104" t="str">
        <f t="shared" si="14"/>
        <v>IRG +</v>
      </c>
      <c r="AN67" s="104">
        <f t="shared" si="15"/>
        <v>25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</row>
    <row r="68" spans="2:124" s="133" customFormat="1" ht="30" customHeight="1" x14ac:dyDescent="0.2">
      <c r="B68" s="95" t="s">
        <v>202</v>
      </c>
      <c r="C68" s="153">
        <v>418860</v>
      </c>
      <c r="D68" s="154"/>
      <c r="E68" s="155" t="s">
        <v>40</v>
      </c>
      <c r="F68" s="143" t="s">
        <v>339</v>
      </c>
      <c r="G68" s="144" t="s">
        <v>340</v>
      </c>
      <c r="H68" s="145">
        <v>1987</v>
      </c>
      <c r="I68" s="203" t="s">
        <v>227</v>
      </c>
      <c r="J68" s="156" t="s">
        <v>341</v>
      </c>
      <c r="K68" s="147">
        <v>74.8</v>
      </c>
      <c r="L68" s="149">
        <v>120</v>
      </c>
      <c r="M68" s="150">
        <v>125</v>
      </c>
      <c r="N68" s="150">
        <v>-130</v>
      </c>
      <c r="O68" s="135">
        <f t="shared" si="8"/>
        <v>125</v>
      </c>
      <c r="P68" s="149">
        <v>150</v>
      </c>
      <c r="Q68" s="150">
        <v>-160</v>
      </c>
      <c r="R68" s="150">
        <v>-160</v>
      </c>
      <c r="S68" s="135">
        <f t="shared" si="9"/>
        <v>150</v>
      </c>
      <c r="T68" s="136">
        <f t="shared" si="10"/>
        <v>275</v>
      </c>
      <c r="U68" s="137" t="str">
        <f t="shared" si="11"/>
        <v>NAT + 0</v>
      </c>
      <c r="V68" s="138" t="str">
        <f>IF(E68=0," ",IF(E68="H",IF(H68&lt;2000,VLOOKUP(K68,[1]Minimas!$A$15:$F$29,6),IF(AND(H68&gt;1999,H68&lt;2003),VLOOKUP(K68,[1]Minimas!$A$15:$F$29,5),IF(AND(H68&gt;2002,H68&lt;2005),VLOOKUP(K68,[1]Minimas!$A$15:$F$29,4),IF(AND(H68&gt;2004,H68&lt;2007),VLOOKUP(K68,[1]Minimas!$A$15:$F$29,3),VLOOKUP(K68,[1]Minimas!$A$15:$F$29,2))))),IF(H68&lt;2000,VLOOKUP(K68,[1]Minimas!$G$15:$L$29,6),IF(AND(H68&gt;1999,H68&lt;2003),VLOOKUP(K68,[1]Minimas!$G$15:$FL$29,5),IF(AND(H68&gt;2002,H68&lt;2005),VLOOKUP(K68,[1]Minimas!$G$15:$L$29,4),IF(AND(H68&gt;2004,H68&lt;2007),VLOOKUP(K68,[1]Minimas!$G$15:$L$29,3),VLOOKUP(K68,[1]Minimas!$G$15:$L$29,2)))))))</f>
        <v>SE M81</v>
      </c>
      <c r="W68" s="139">
        <f t="shared" si="12"/>
        <v>348.73381209812493</v>
      </c>
      <c r="X68" s="97">
        <v>43771</v>
      </c>
      <c r="Y68" s="99" t="s">
        <v>618</v>
      </c>
      <c r="Z68" s="216" t="s">
        <v>619</v>
      </c>
      <c r="AA68" s="132"/>
      <c r="AB68" s="103">
        <f>T68-HLOOKUP(V68,[1]Minimas!$C$3:$CD$12,2,FALSE)</f>
        <v>130</v>
      </c>
      <c r="AC68" s="103">
        <f>T68-HLOOKUP(V68,[1]Minimas!$C$3:$CD$12,3,FALSE)</f>
        <v>105</v>
      </c>
      <c r="AD68" s="103">
        <f>T68-HLOOKUP(V68,[1]Minimas!$C$3:$CD$12,4,FALSE)</f>
        <v>80</v>
      </c>
      <c r="AE68" s="103">
        <f>T68-HLOOKUP(V68,[1]Minimas!$C$3:$CD$12,5,FALSE)</f>
        <v>55</v>
      </c>
      <c r="AF68" s="103">
        <f>T68-HLOOKUP(V68,[1]Minimas!$C$3:$CD$12,6,FALSE)</f>
        <v>25</v>
      </c>
      <c r="AG68" s="103">
        <f>T68-HLOOKUP(V68,[1]Minimas!$C$3:$CD$12,7,FALSE)</f>
        <v>0</v>
      </c>
      <c r="AH68" s="103">
        <f>T68-HLOOKUP(V68,[1]Minimas!$C$3:$CD$12,8,FALSE)</f>
        <v>-20</v>
      </c>
      <c r="AI68" s="103">
        <f>T68-HLOOKUP(V68,[1]Minimas!$C$3:$CD$12,9,FALSE)</f>
        <v>-45</v>
      </c>
      <c r="AJ68" s="103">
        <f>T68-HLOOKUP(V68,[1]Minimas!$C$3:$CD$12,10,FALSE)</f>
        <v>-60</v>
      </c>
      <c r="AK68" s="104" t="str">
        <f t="shared" si="13"/>
        <v>NAT +</v>
      </c>
      <c r="AL68" s="104"/>
      <c r="AM68" s="104" t="str">
        <f t="shared" si="14"/>
        <v>NAT +</v>
      </c>
      <c r="AN68" s="104">
        <f t="shared" si="15"/>
        <v>0</v>
      </c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</row>
    <row r="69" spans="2:124" s="133" customFormat="1" ht="30" customHeight="1" x14ac:dyDescent="0.2">
      <c r="B69" s="95" t="s">
        <v>202</v>
      </c>
      <c r="C69" s="153">
        <v>239336</v>
      </c>
      <c r="D69" s="154"/>
      <c r="E69" s="155" t="s">
        <v>40</v>
      </c>
      <c r="F69" s="143" t="s">
        <v>322</v>
      </c>
      <c r="G69" s="144" t="s">
        <v>152</v>
      </c>
      <c r="H69" s="145">
        <v>1997</v>
      </c>
      <c r="I69" s="203" t="s">
        <v>227</v>
      </c>
      <c r="J69" s="156" t="s">
        <v>44</v>
      </c>
      <c r="K69" s="147">
        <v>149.4</v>
      </c>
      <c r="L69" s="149">
        <v>145</v>
      </c>
      <c r="M69" s="150">
        <v>152</v>
      </c>
      <c r="N69" s="150">
        <v>157</v>
      </c>
      <c r="O69" s="135">
        <f t="shared" si="8"/>
        <v>157</v>
      </c>
      <c r="P69" s="149">
        <v>180</v>
      </c>
      <c r="Q69" s="150">
        <v>200</v>
      </c>
      <c r="R69" s="150">
        <v>211</v>
      </c>
      <c r="S69" s="135">
        <f t="shared" si="9"/>
        <v>211</v>
      </c>
      <c r="T69" s="136">
        <f t="shared" si="10"/>
        <v>368</v>
      </c>
      <c r="U69" s="137" t="str">
        <f t="shared" si="11"/>
        <v>INTA + 3</v>
      </c>
      <c r="V69" s="138" t="str">
        <f>IF(E69=0," ",IF(E69="H",IF(H69&lt;2000,VLOOKUP(K69,[1]Minimas!$A$15:$F$29,6),IF(AND(H69&gt;1999,H69&lt;2003),VLOOKUP(K69,[1]Minimas!$A$15:$F$29,5),IF(AND(H69&gt;2002,H69&lt;2005),VLOOKUP(K69,[1]Minimas!$A$15:$F$29,4),IF(AND(H69&gt;2004,H69&lt;2007),VLOOKUP(K69,[1]Minimas!$A$15:$F$29,3),VLOOKUP(K69,[1]Minimas!$A$15:$F$29,2))))),IF(H69&lt;2000,VLOOKUP(K69,[1]Minimas!$G$15:$L$29,6),IF(AND(H69&gt;1999,H69&lt;2003),VLOOKUP(K69,[1]Minimas!$G$15:$FL$29,5),IF(AND(H69&gt;2002,H69&lt;2005),VLOOKUP(K69,[1]Minimas!$G$15:$L$29,4),IF(AND(H69&gt;2004,H69&lt;2007),VLOOKUP(K69,[1]Minimas!$G$15:$L$29,3),VLOOKUP(K69,[1]Minimas!$G$15:$L$29,2)))))))</f>
        <v>SE M&gt;109</v>
      </c>
      <c r="W69" s="139">
        <f t="shared" si="12"/>
        <v>371.13054591555635</v>
      </c>
      <c r="X69" s="97">
        <v>43771</v>
      </c>
      <c r="Y69" s="99" t="s">
        <v>618</v>
      </c>
      <c r="Z69" s="216" t="s">
        <v>619</v>
      </c>
      <c r="AA69" s="132"/>
      <c r="AB69" s="103">
        <f>T69-HLOOKUP(V69,[1]Minimas!$C$3:$CD$12,2,FALSE)</f>
        <v>198</v>
      </c>
      <c r="AC69" s="103">
        <f>T69-HLOOKUP(V69,[1]Minimas!$C$3:$CD$12,3,FALSE)</f>
        <v>173</v>
      </c>
      <c r="AD69" s="103">
        <f>T69-HLOOKUP(V69,[1]Minimas!$C$3:$CD$12,4,FALSE)</f>
        <v>148</v>
      </c>
      <c r="AE69" s="103">
        <f>T69-HLOOKUP(V69,[1]Minimas!$C$3:$CD$12,5,FALSE)</f>
        <v>118</v>
      </c>
      <c r="AF69" s="103">
        <f>T69-HLOOKUP(V69,[1]Minimas!$C$3:$CD$12,6,FALSE)</f>
        <v>88</v>
      </c>
      <c r="AG69" s="103">
        <f>T69-HLOOKUP(V69,[1]Minimas!$C$3:$CD$12,7,FALSE)</f>
        <v>53</v>
      </c>
      <c r="AH69" s="103">
        <f>T69-HLOOKUP(V69,[1]Minimas!$C$3:$CD$12,8,FALSE)</f>
        <v>28</v>
      </c>
      <c r="AI69" s="103">
        <f>T69-HLOOKUP(V69,[1]Minimas!$C$3:$CD$12,9,FALSE)</f>
        <v>3</v>
      </c>
      <c r="AJ69" s="103">
        <f>T69-HLOOKUP(V69,[1]Minimas!$C$3:$CD$12,10,FALSE)</f>
        <v>-17</v>
      </c>
      <c r="AK69" s="104" t="str">
        <f t="shared" si="13"/>
        <v>INTA +</v>
      </c>
      <c r="AL69" s="104"/>
      <c r="AM69" s="104" t="str">
        <f t="shared" si="14"/>
        <v>INTA +</v>
      </c>
      <c r="AN69" s="104">
        <f t="shared" si="15"/>
        <v>3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</row>
    <row r="70" spans="2:124" s="133" customFormat="1" ht="30" customHeight="1" x14ac:dyDescent="0.2">
      <c r="B70" s="95" t="s">
        <v>202</v>
      </c>
      <c r="C70" s="153">
        <v>442609</v>
      </c>
      <c r="D70" s="154"/>
      <c r="E70" s="155" t="s">
        <v>40</v>
      </c>
      <c r="F70" s="143" t="s">
        <v>342</v>
      </c>
      <c r="G70" s="144" t="s">
        <v>343</v>
      </c>
      <c r="H70" s="145">
        <v>1989</v>
      </c>
      <c r="I70" s="203" t="s">
        <v>227</v>
      </c>
      <c r="J70" s="156" t="s">
        <v>44</v>
      </c>
      <c r="K70" s="147">
        <v>71.099999999999994</v>
      </c>
      <c r="L70" s="149">
        <v>97</v>
      </c>
      <c r="M70" s="150">
        <v>102</v>
      </c>
      <c r="N70" s="150">
        <v>105</v>
      </c>
      <c r="O70" s="135">
        <f t="shared" si="8"/>
        <v>105</v>
      </c>
      <c r="P70" s="149">
        <v>120</v>
      </c>
      <c r="Q70" s="150">
        <v>127</v>
      </c>
      <c r="R70" s="150">
        <v>-132</v>
      </c>
      <c r="S70" s="135">
        <f t="shared" si="9"/>
        <v>127</v>
      </c>
      <c r="T70" s="136">
        <f t="shared" si="10"/>
        <v>232</v>
      </c>
      <c r="U70" s="137" t="str">
        <f t="shared" si="11"/>
        <v>IRG + 22</v>
      </c>
      <c r="V70" s="138" t="str">
        <f>IF(E70=0," ",IF(E70="H",IF(H70&lt;2000,VLOOKUP(K70,[1]Minimas!$A$15:$F$29,6),IF(AND(H70&gt;1999,H70&lt;2003),VLOOKUP(K70,[1]Minimas!$A$15:$F$29,5),IF(AND(H70&gt;2002,H70&lt;2005),VLOOKUP(K70,[1]Minimas!$A$15:$F$29,4),IF(AND(H70&gt;2004,H70&lt;2007),VLOOKUP(K70,[1]Minimas!$A$15:$F$29,3),VLOOKUP(K70,[1]Minimas!$A$15:$F$29,2))))),IF(H70&lt;2000,VLOOKUP(K70,[1]Minimas!$G$15:$L$29,6),IF(AND(H70&gt;1999,H70&lt;2003),VLOOKUP(K70,[1]Minimas!$G$15:$FL$29,5),IF(AND(H70&gt;2002,H70&lt;2005),VLOOKUP(K70,[1]Minimas!$G$15:$L$29,4),IF(AND(H70&gt;2004,H70&lt;2007),VLOOKUP(K70,[1]Minimas!$G$15:$L$29,3),VLOOKUP(K70,[1]Minimas!$G$15:$L$29,2)))))))</f>
        <v>SE M73</v>
      </c>
      <c r="W70" s="139">
        <f t="shared" si="12"/>
        <v>302.89138217200474</v>
      </c>
      <c r="X70" s="97">
        <v>43771</v>
      </c>
      <c r="Y70" s="99" t="s">
        <v>618</v>
      </c>
      <c r="Z70" s="216" t="s">
        <v>619</v>
      </c>
      <c r="AA70" s="132"/>
      <c r="AB70" s="103">
        <f>T70-HLOOKUP(V70,[1]Minimas!$C$3:$CD$12,2,FALSE)</f>
        <v>97</v>
      </c>
      <c r="AC70" s="103">
        <f>T70-HLOOKUP(V70,[1]Minimas!$C$3:$CD$12,3,FALSE)</f>
        <v>72</v>
      </c>
      <c r="AD70" s="103">
        <f>T70-HLOOKUP(V70,[1]Minimas!$C$3:$CD$12,4,FALSE)</f>
        <v>47</v>
      </c>
      <c r="AE70" s="103">
        <f>T70-HLOOKUP(V70,[1]Minimas!$C$3:$CD$12,5,FALSE)</f>
        <v>22</v>
      </c>
      <c r="AF70" s="103">
        <f>T70-HLOOKUP(V70,[1]Minimas!$C$3:$CD$12,6,FALSE)</f>
        <v>-8</v>
      </c>
      <c r="AG70" s="103">
        <f>T70-HLOOKUP(V70,[1]Minimas!$C$3:$CD$12,7,FALSE)</f>
        <v>-28</v>
      </c>
      <c r="AH70" s="103">
        <f>T70-HLOOKUP(V70,[1]Minimas!$C$3:$CD$12,8,FALSE)</f>
        <v>-48</v>
      </c>
      <c r="AI70" s="103">
        <f>T70-HLOOKUP(V70,[1]Minimas!$C$3:$CD$12,9,FALSE)</f>
        <v>-68</v>
      </c>
      <c r="AJ70" s="103">
        <f>T70-HLOOKUP(V70,[1]Minimas!$C$3:$CD$12,10,FALSE)</f>
        <v>-83</v>
      </c>
      <c r="AK70" s="104" t="str">
        <f t="shared" si="13"/>
        <v>IRG +</v>
      </c>
      <c r="AL70" s="104"/>
      <c r="AM70" s="104" t="str">
        <f t="shared" si="14"/>
        <v>IRG +</v>
      </c>
      <c r="AN70" s="104">
        <f t="shared" si="15"/>
        <v>22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</row>
    <row r="71" spans="2:124" s="133" customFormat="1" ht="30" customHeight="1" x14ac:dyDescent="0.2">
      <c r="B71" s="95" t="s">
        <v>202</v>
      </c>
      <c r="C71" s="153">
        <v>66808</v>
      </c>
      <c r="D71" s="154"/>
      <c r="E71" s="155" t="s">
        <v>40</v>
      </c>
      <c r="F71" s="143" t="s">
        <v>344</v>
      </c>
      <c r="G71" s="144" t="s">
        <v>345</v>
      </c>
      <c r="H71" s="145">
        <v>1989</v>
      </c>
      <c r="I71" s="203" t="s">
        <v>227</v>
      </c>
      <c r="J71" s="156" t="s">
        <v>44</v>
      </c>
      <c r="K71" s="147">
        <v>81.900000000000006</v>
      </c>
      <c r="L71" s="149">
        <v>100</v>
      </c>
      <c r="M71" s="150">
        <v>105</v>
      </c>
      <c r="N71" s="150">
        <v>110</v>
      </c>
      <c r="O71" s="135">
        <f t="shared" si="8"/>
        <v>110</v>
      </c>
      <c r="P71" s="149">
        <v>120</v>
      </c>
      <c r="Q71" s="150">
        <v>127</v>
      </c>
      <c r="R71" s="150">
        <v>132</v>
      </c>
      <c r="S71" s="135">
        <f t="shared" si="9"/>
        <v>132</v>
      </c>
      <c r="T71" s="136">
        <f t="shared" si="10"/>
        <v>242</v>
      </c>
      <c r="U71" s="137" t="str">
        <f t="shared" si="11"/>
        <v>IRG + 12</v>
      </c>
      <c r="V71" s="138" t="str">
        <f>IF(E71=0," ",IF(E71="H",IF(H71&lt;2000,VLOOKUP(K71,[1]Minimas!$A$15:$F$29,6),IF(AND(H71&gt;1999,H71&lt;2003),VLOOKUP(K71,[1]Minimas!$A$15:$F$29,5),IF(AND(H71&gt;2002,H71&lt;2005),VLOOKUP(K71,[1]Minimas!$A$15:$F$29,4),IF(AND(H71&gt;2004,H71&lt;2007),VLOOKUP(K71,[1]Minimas!$A$15:$F$29,3),VLOOKUP(K71,[1]Minimas!$A$15:$F$29,2))))),IF(H71&lt;2000,VLOOKUP(K71,[1]Minimas!$G$15:$L$29,6),IF(AND(H71&gt;1999,H71&lt;2003),VLOOKUP(K71,[1]Minimas!$G$15:$FL$29,5),IF(AND(H71&gt;2002,H71&lt;2005),VLOOKUP(K71,[1]Minimas!$G$15:$L$29,4),IF(AND(H71&gt;2004,H71&lt;2007),VLOOKUP(K71,[1]Minimas!$G$15:$L$29,3),VLOOKUP(K71,[1]Minimas!$G$15:$L$29,2)))))))</f>
        <v>SE M89</v>
      </c>
      <c r="W71" s="139">
        <f t="shared" si="12"/>
        <v>292.55376694295489</v>
      </c>
      <c r="X71" s="97">
        <v>43771</v>
      </c>
      <c r="Y71" s="99" t="s">
        <v>618</v>
      </c>
      <c r="Z71" s="216" t="s">
        <v>619</v>
      </c>
      <c r="AA71" s="132"/>
      <c r="AB71" s="103">
        <f>T71-HLOOKUP(V71,[1]Minimas!$C$3:$CD$12,2,FALSE)</f>
        <v>92</v>
      </c>
      <c r="AC71" s="103">
        <f>T71-HLOOKUP(V71,[1]Minimas!$C$3:$CD$12,3,FALSE)</f>
        <v>67</v>
      </c>
      <c r="AD71" s="103">
        <f>T71-HLOOKUP(V71,[1]Minimas!$C$3:$CD$12,4,FALSE)</f>
        <v>42</v>
      </c>
      <c r="AE71" s="103">
        <f>T71-HLOOKUP(V71,[1]Minimas!$C$3:$CD$12,5,FALSE)</f>
        <v>12</v>
      </c>
      <c r="AF71" s="103">
        <f>T71-HLOOKUP(V71,[1]Minimas!$C$3:$CD$12,6,FALSE)</f>
        <v>-18</v>
      </c>
      <c r="AG71" s="103">
        <f>T71-HLOOKUP(V71,[1]Minimas!$C$3:$CD$12,7,FALSE)</f>
        <v>-45</v>
      </c>
      <c r="AH71" s="103">
        <f>T71-HLOOKUP(V71,[1]Minimas!$C$3:$CD$12,8,FALSE)</f>
        <v>-68</v>
      </c>
      <c r="AI71" s="103">
        <f>T71-HLOOKUP(V71,[1]Minimas!$C$3:$CD$12,9,FALSE)</f>
        <v>-88</v>
      </c>
      <c r="AJ71" s="103">
        <f>T71-HLOOKUP(V71,[1]Minimas!$C$3:$CD$12,10,FALSE)</f>
        <v>-118</v>
      </c>
      <c r="AK71" s="104" t="str">
        <f t="shared" si="13"/>
        <v>IRG +</v>
      </c>
      <c r="AL71" s="104"/>
      <c r="AM71" s="104" t="str">
        <f t="shared" si="14"/>
        <v>IRG +</v>
      </c>
      <c r="AN71" s="104">
        <f t="shared" si="15"/>
        <v>12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</row>
    <row r="72" spans="2:124" s="133" customFormat="1" ht="30" customHeight="1" x14ac:dyDescent="0.2">
      <c r="B72" s="95" t="s">
        <v>202</v>
      </c>
      <c r="C72" s="153">
        <v>305873</v>
      </c>
      <c r="D72" s="154"/>
      <c r="E72" s="155" t="s">
        <v>40</v>
      </c>
      <c r="F72" s="143" t="s">
        <v>346</v>
      </c>
      <c r="G72" s="144" t="s">
        <v>347</v>
      </c>
      <c r="H72" s="145">
        <v>1999</v>
      </c>
      <c r="I72" s="203" t="s">
        <v>319</v>
      </c>
      <c r="J72" s="156" t="s">
        <v>44</v>
      </c>
      <c r="K72" s="147">
        <v>68.7</v>
      </c>
      <c r="L72" s="149">
        <v>86</v>
      </c>
      <c r="M72" s="150">
        <v>91</v>
      </c>
      <c r="N72" s="150">
        <v>95</v>
      </c>
      <c r="O72" s="135">
        <f t="shared" si="8"/>
        <v>95</v>
      </c>
      <c r="P72" s="149">
        <v>100</v>
      </c>
      <c r="Q72" s="150">
        <v>120</v>
      </c>
      <c r="R72" s="150">
        <v>125</v>
      </c>
      <c r="S72" s="135">
        <f t="shared" si="9"/>
        <v>125</v>
      </c>
      <c r="T72" s="136">
        <f t="shared" si="10"/>
        <v>220</v>
      </c>
      <c r="U72" s="137" t="str">
        <f t="shared" si="11"/>
        <v>IRG + 10</v>
      </c>
      <c r="V72" s="138" t="str">
        <f>IF(E72=0," ",IF(E72="H",IF(H72&lt;2000,VLOOKUP(K72,[1]Minimas!$A$15:$F$29,6),IF(AND(H72&gt;1999,H72&lt;2003),VLOOKUP(K72,[1]Minimas!$A$15:$F$29,5),IF(AND(H72&gt;2002,H72&lt;2005),VLOOKUP(K72,[1]Minimas!$A$15:$F$29,4),IF(AND(H72&gt;2004,H72&lt;2007),VLOOKUP(K72,[1]Minimas!$A$15:$F$29,3),VLOOKUP(K72,[1]Minimas!$A$15:$F$29,2))))),IF(H72&lt;2000,VLOOKUP(K72,[1]Minimas!$G$15:$L$29,6),IF(AND(H72&gt;1999,H72&lt;2003),VLOOKUP(K72,[1]Minimas!$G$15:$FL$29,5),IF(AND(H72&gt;2002,H72&lt;2005),VLOOKUP(K72,[1]Minimas!$G$15:$L$29,4),IF(AND(H72&gt;2004,H72&lt;2007),VLOOKUP(K72,[1]Minimas!$G$15:$L$29,3),VLOOKUP(K72,[1]Minimas!$G$15:$L$29,2)))))))</f>
        <v>SE M73</v>
      </c>
      <c r="W72" s="139">
        <f t="shared" si="12"/>
        <v>293.21752843755149</v>
      </c>
      <c r="X72" s="97">
        <v>43771</v>
      </c>
      <c r="Y72" s="99" t="s">
        <v>618</v>
      </c>
      <c r="Z72" s="216" t="s">
        <v>620</v>
      </c>
      <c r="AA72" s="132"/>
      <c r="AB72" s="103">
        <f>T72-HLOOKUP(V72,[1]Minimas!$C$3:$CD$12,2,FALSE)</f>
        <v>85</v>
      </c>
      <c r="AC72" s="103">
        <f>T72-HLOOKUP(V72,[1]Minimas!$C$3:$CD$12,3,FALSE)</f>
        <v>60</v>
      </c>
      <c r="AD72" s="103">
        <f>T72-HLOOKUP(V72,[1]Minimas!$C$3:$CD$12,4,FALSE)</f>
        <v>35</v>
      </c>
      <c r="AE72" s="103">
        <f>T72-HLOOKUP(V72,[1]Minimas!$C$3:$CD$12,5,FALSE)</f>
        <v>10</v>
      </c>
      <c r="AF72" s="103">
        <f>T72-HLOOKUP(V72,[1]Minimas!$C$3:$CD$12,6,FALSE)</f>
        <v>-20</v>
      </c>
      <c r="AG72" s="103">
        <f>T72-HLOOKUP(V72,[1]Minimas!$C$3:$CD$12,7,FALSE)</f>
        <v>-40</v>
      </c>
      <c r="AH72" s="103">
        <f>T72-HLOOKUP(V72,[1]Minimas!$C$3:$CD$12,8,FALSE)</f>
        <v>-60</v>
      </c>
      <c r="AI72" s="103">
        <f>T72-HLOOKUP(V72,[1]Minimas!$C$3:$CD$12,9,FALSE)</f>
        <v>-80</v>
      </c>
      <c r="AJ72" s="103">
        <f>T72-HLOOKUP(V72,[1]Minimas!$C$3:$CD$12,10,FALSE)</f>
        <v>-95</v>
      </c>
      <c r="AK72" s="104" t="str">
        <f t="shared" si="13"/>
        <v>IRG +</v>
      </c>
      <c r="AL72" s="104"/>
      <c r="AM72" s="104" t="str">
        <f t="shared" si="14"/>
        <v>IRG +</v>
      </c>
      <c r="AN72" s="104">
        <f t="shared" si="15"/>
        <v>10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</row>
    <row r="73" spans="2:124" s="133" customFormat="1" ht="30" customHeight="1" x14ac:dyDescent="0.2">
      <c r="B73" s="95" t="s">
        <v>202</v>
      </c>
      <c r="C73" s="153">
        <v>305874</v>
      </c>
      <c r="D73" s="154"/>
      <c r="E73" s="155" t="s">
        <v>40</v>
      </c>
      <c r="F73" s="143" t="s">
        <v>348</v>
      </c>
      <c r="G73" s="144" t="s">
        <v>349</v>
      </c>
      <c r="H73" s="145">
        <v>1998</v>
      </c>
      <c r="I73" s="203" t="s">
        <v>319</v>
      </c>
      <c r="J73" s="156" t="s">
        <v>44</v>
      </c>
      <c r="K73" s="147">
        <v>71.900000000000006</v>
      </c>
      <c r="L73" s="149">
        <v>90</v>
      </c>
      <c r="M73" s="150">
        <v>95</v>
      </c>
      <c r="N73" s="150">
        <v>-100</v>
      </c>
      <c r="O73" s="135">
        <f t="shared" si="8"/>
        <v>95</v>
      </c>
      <c r="P73" s="149">
        <v>115</v>
      </c>
      <c r="Q73" s="150">
        <v>-120</v>
      </c>
      <c r="R73" s="150">
        <v>121</v>
      </c>
      <c r="S73" s="135">
        <f t="shared" si="9"/>
        <v>121</v>
      </c>
      <c r="T73" s="136">
        <f t="shared" si="10"/>
        <v>216</v>
      </c>
      <c r="U73" s="137" t="str">
        <f t="shared" si="11"/>
        <v>IRG + 6</v>
      </c>
      <c r="V73" s="138" t="str">
        <f>IF(E73=0," ",IF(E73="H",IF(H73&lt;2000,VLOOKUP(K73,[1]Minimas!$A$15:$F$29,6),IF(AND(H73&gt;1999,H73&lt;2003),VLOOKUP(K73,[1]Minimas!$A$15:$F$29,5),IF(AND(H73&gt;2002,H73&lt;2005),VLOOKUP(K73,[1]Minimas!$A$15:$F$29,4),IF(AND(H73&gt;2004,H73&lt;2007),VLOOKUP(K73,[1]Minimas!$A$15:$F$29,3),VLOOKUP(K73,[1]Minimas!$A$15:$F$29,2))))),IF(H73&lt;2000,VLOOKUP(K73,[1]Minimas!$G$15:$L$29,6),IF(AND(H73&gt;1999,H73&lt;2003),VLOOKUP(K73,[1]Minimas!$G$15:$FL$29,5),IF(AND(H73&gt;2002,H73&lt;2005),VLOOKUP(K73,[1]Minimas!$G$15:$L$29,4),IF(AND(H73&gt;2004,H73&lt;2007),VLOOKUP(K73,[1]Minimas!$G$15:$L$29,3),VLOOKUP(K73,[1]Minimas!$G$15:$L$29,2)))))))</f>
        <v>SE M73</v>
      </c>
      <c r="W73" s="139">
        <f t="shared" si="12"/>
        <v>280.15775183830527</v>
      </c>
      <c r="X73" s="97">
        <v>43771</v>
      </c>
      <c r="Y73" s="99" t="s">
        <v>618</v>
      </c>
      <c r="Z73" s="216" t="s">
        <v>620</v>
      </c>
      <c r="AA73" s="132"/>
      <c r="AB73" s="103">
        <f>T73-HLOOKUP(V73,[1]Minimas!$C$3:$CD$12,2,FALSE)</f>
        <v>81</v>
      </c>
      <c r="AC73" s="103">
        <f>T73-HLOOKUP(V73,[1]Minimas!$C$3:$CD$12,3,FALSE)</f>
        <v>56</v>
      </c>
      <c r="AD73" s="103">
        <f>T73-HLOOKUP(V73,[1]Minimas!$C$3:$CD$12,4,FALSE)</f>
        <v>31</v>
      </c>
      <c r="AE73" s="103">
        <f>T73-HLOOKUP(V73,[1]Minimas!$C$3:$CD$12,5,FALSE)</f>
        <v>6</v>
      </c>
      <c r="AF73" s="103">
        <f>T73-HLOOKUP(V73,[1]Minimas!$C$3:$CD$12,6,FALSE)</f>
        <v>-24</v>
      </c>
      <c r="AG73" s="103">
        <f>T73-HLOOKUP(V73,[1]Minimas!$C$3:$CD$12,7,FALSE)</f>
        <v>-44</v>
      </c>
      <c r="AH73" s="103">
        <f>T73-HLOOKUP(V73,[1]Minimas!$C$3:$CD$12,8,FALSE)</f>
        <v>-64</v>
      </c>
      <c r="AI73" s="103">
        <f>T73-HLOOKUP(V73,[1]Minimas!$C$3:$CD$12,9,FALSE)</f>
        <v>-84</v>
      </c>
      <c r="AJ73" s="103">
        <f>T73-HLOOKUP(V73,[1]Minimas!$C$3:$CD$12,10,FALSE)</f>
        <v>-99</v>
      </c>
      <c r="AK73" s="104" t="str">
        <f t="shared" si="13"/>
        <v>IRG +</v>
      </c>
      <c r="AL73" s="104"/>
      <c r="AM73" s="104" t="str">
        <f t="shared" si="14"/>
        <v>IRG +</v>
      </c>
      <c r="AN73" s="104">
        <f t="shared" si="15"/>
        <v>6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</row>
    <row r="74" spans="2:124" s="133" customFormat="1" ht="30" customHeight="1" x14ac:dyDescent="0.2">
      <c r="B74" s="95" t="s">
        <v>202</v>
      </c>
      <c r="C74" s="153">
        <v>288374</v>
      </c>
      <c r="D74" s="154"/>
      <c r="E74" s="155" t="s">
        <v>40</v>
      </c>
      <c r="F74" s="143" t="s">
        <v>318</v>
      </c>
      <c r="G74" s="144" t="s">
        <v>171</v>
      </c>
      <c r="H74" s="145">
        <v>1995</v>
      </c>
      <c r="I74" s="203" t="s">
        <v>319</v>
      </c>
      <c r="J74" s="156" t="s">
        <v>44</v>
      </c>
      <c r="K74" s="147">
        <v>88.1</v>
      </c>
      <c r="L74" s="149">
        <v>125</v>
      </c>
      <c r="M74" s="150">
        <v>135</v>
      </c>
      <c r="N74" s="150">
        <v>146</v>
      </c>
      <c r="O74" s="135">
        <f t="shared" ref="O74:O92" si="16">IF(E74="","",IF(MAXA(L74:N74)&lt;=0,0,MAXA(L74:N74)))</f>
        <v>146</v>
      </c>
      <c r="P74" s="149">
        <v>160</v>
      </c>
      <c r="Q74" s="150">
        <v>170</v>
      </c>
      <c r="R74" s="150">
        <v>-190</v>
      </c>
      <c r="S74" s="135">
        <f t="shared" ref="S74:S92" si="17">IF(E74="","",IF(MAXA(P74:R74)&lt;=0,0,MAXA(P74:R74)))</f>
        <v>170</v>
      </c>
      <c r="T74" s="136">
        <f t="shared" ref="T74:T92" si="18">IF(E74="","",IF(OR(O74=0,S74=0),0,O74+S74))</f>
        <v>316</v>
      </c>
      <c r="U74" s="137" t="str">
        <f t="shared" ref="U74:U92" si="19">+CONCATENATE(AM74," ",AN74)</f>
        <v>INTB + 6</v>
      </c>
      <c r="V74" s="138" t="str">
        <f>IF(E74=0," ",IF(E74="H",IF(H74&lt;2000,VLOOKUP(K74,[1]Minimas!$A$15:$F$29,6),IF(AND(H74&gt;1999,H74&lt;2003),VLOOKUP(K74,[1]Minimas!$A$15:$F$29,5),IF(AND(H74&gt;2002,H74&lt;2005),VLOOKUP(K74,[1]Minimas!$A$15:$F$29,4),IF(AND(H74&gt;2004,H74&lt;2007),VLOOKUP(K74,[1]Minimas!$A$15:$F$29,3),VLOOKUP(K74,[1]Minimas!$A$15:$F$29,2))))),IF(H74&lt;2000,VLOOKUP(K74,[1]Minimas!$G$15:$L$29,6),IF(AND(H74&gt;1999,H74&lt;2003),VLOOKUP(K74,[1]Minimas!$G$15:$FL$29,5),IF(AND(H74&gt;2002,H74&lt;2005),VLOOKUP(K74,[1]Minimas!$G$15:$L$29,4),IF(AND(H74&gt;2004,H74&lt;2007),VLOOKUP(K74,[1]Minimas!$G$15:$L$29,3),VLOOKUP(K74,[1]Minimas!$G$15:$L$29,2)))))))</f>
        <v>SE M89</v>
      </c>
      <c r="W74" s="139">
        <f t="shared" ref="W74:W94" si="20">IF(E74=" "," ",IF(E74="H",10^(0.75194503*LOG(K74/175.508)^2)*T74,IF(E74="F",10^(0.783497476* LOG(K74/153.655)^2)*T74,"")))</f>
        <v>369.02530135992356</v>
      </c>
      <c r="X74" s="97">
        <v>43771</v>
      </c>
      <c r="Y74" s="99" t="s">
        <v>618</v>
      </c>
      <c r="Z74" s="216" t="s">
        <v>620</v>
      </c>
      <c r="AA74" s="132"/>
      <c r="AB74" s="103">
        <f>T74-HLOOKUP(V74,[1]Minimas!$C$3:$CD$12,2,FALSE)</f>
        <v>166</v>
      </c>
      <c r="AC74" s="103">
        <f>T74-HLOOKUP(V74,[1]Minimas!$C$3:$CD$12,3,FALSE)</f>
        <v>141</v>
      </c>
      <c r="AD74" s="103">
        <f>T74-HLOOKUP(V74,[1]Minimas!$C$3:$CD$12,4,FALSE)</f>
        <v>116</v>
      </c>
      <c r="AE74" s="103">
        <f>T74-HLOOKUP(V74,[1]Minimas!$C$3:$CD$12,5,FALSE)</f>
        <v>86</v>
      </c>
      <c r="AF74" s="103">
        <f>T74-HLOOKUP(V74,[1]Minimas!$C$3:$CD$12,6,FALSE)</f>
        <v>56</v>
      </c>
      <c r="AG74" s="103">
        <f>T74-HLOOKUP(V74,[1]Minimas!$C$3:$CD$12,7,FALSE)</f>
        <v>29</v>
      </c>
      <c r="AH74" s="103">
        <f>T74-HLOOKUP(V74,[1]Minimas!$C$3:$CD$12,8,FALSE)</f>
        <v>6</v>
      </c>
      <c r="AI74" s="103">
        <f>T74-HLOOKUP(V74,[1]Minimas!$C$3:$CD$12,9,FALSE)</f>
        <v>-14</v>
      </c>
      <c r="AJ74" s="103">
        <f>T74-HLOOKUP(V74,[1]Minimas!$C$3:$CD$12,10,FALSE)</f>
        <v>-44</v>
      </c>
      <c r="AK74" s="104" t="str">
        <f t="shared" ref="AK74:AK94" si="21">IF(E74=0," ",IF(AJ74&gt;=0,$AJ$5,IF(AI74&gt;=0,$AI$5,IF(AH74&gt;=0,$AH$5,IF(AG74&gt;=0,$AG$5,IF(AF74&gt;=0,$AF$5,IF(AE74&gt;=0,$AE$5,IF(AD74&gt;=0,$AD$5,IF(AC74&gt;=0,$AC$5,$AB$5)))))))))</f>
        <v>INTB +</v>
      </c>
      <c r="AL74" s="104"/>
      <c r="AM74" s="104" t="str">
        <f t="shared" ref="AM74:AM94" si="22">IF(AK74="","",AK74)</f>
        <v>INTB +</v>
      </c>
      <c r="AN74" s="104">
        <f t="shared" ref="AN74:AN94" si="23">IF(E74=0," ",IF(AJ74&gt;=0,AJ74,IF(AI74&gt;=0,AI74,IF(AH74&gt;=0,AH74,IF(AG74&gt;=0,AG74,IF(AF74&gt;=0,AF74,IF(AE74&gt;=0,AE74,IF(AD74&gt;=0,AD74,IF(AC74&gt;=0,AC74,AB74)))))))))</f>
        <v>6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</row>
    <row r="75" spans="2:124" s="133" customFormat="1" ht="30" customHeight="1" x14ac:dyDescent="0.2">
      <c r="B75" s="95" t="s">
        <v>202</v>
      </c>
      <c r="C75" s="153">
        <v>376235</v>
      </c>
      <c r="D75" s="154"/>
      <c r="E75" s="155" t="s">
        <v>40</v>
      </c>
      <c r="F75" s="143" t="s">
        <v>350</v>
      </c>
      <c r="G75" s="144" t="s">
        <v>154</v>
      </c>
      <c r="H75" s="145">
        <v>2001</v>
      </c>
      <c r="I75" s="203" t="s">
        <v>319</v>
      </c>
      <c r="J75" s="156" t="s">
        <v>44</v>
      </c>
      <c r="K75" s="147">
        <v>69.599999999999994</v>
      </c>
      <c r="L75" s="149">
        <v>98</v>
      </c>
      <c r="M75" s="150">
        <v>103</v>
      </c>
      <c r="N75" s="150">
        <v>106</v>
      </c>
      <c r="O75" s="135">
        <f t="shared" si="16"/>
        <v>106</v>
      </c>
      <c r="P75" s="149">
        <v>127</v>
      </c>
      <c r="Q75" s="150">
        <v>135</v>
      </c>
      <c r="R75" s="150">
        <v>-140</v>
      </c>
      <c r="S75" s="135">
        <f t="shared" si="17"/>
        <v>135</v>
      </c>
      <c r="T75" s="136">
        <f t="shared" si="18"/>
        <v>241</v>
      </c>
      <c r="U75" s="137" t="str">
        <f t="shared" si="19"/>
        <v>NAT + 11</v>
      </c>
      <c r="V75" s="138" t="str">
        <f>IF(E75=0," ",IF(E75="H",IF(H75&lt;2000,VLOOKUP(K75,[1]Minimas!$A$15:$F$29,6),IF(AND(H75&gt;1999,H75&lt;2003),VLOOKUP(K75,[1]Minimas!$A$15:$F$29,5),IF(AND(H75&gt;2002,H75&lt;2005),VLOOKUP(K75,[1]Minimas!$A$15:$F$29,4),IF(AND(H75&gt;2004,H75&lt;2007),VLOOKUP(K75,[1]Minimas!$A$15:$F$29,3),VLOOKUP(K75,[1]Minimas!$A$15:$F$29,2))))),IF(H75&lt;2000,VLOOKUP(K75,[1]Minimas!$G$15:$L$29,6),IF(AND(H75&gt;1999,H75&lt;2003),VLOOKUP(K75,[1]Minimas!$G$15:$FL$29,5),IF(AND(H75&gt;2002,H75&lt;2005),VLOOKUP(K75,[1]Minimas!$G$15:$L$29,4),IF(AND(H75&gt;2004,H75&lt;2007),VLOOKUP(K75,[1]Minimas!$G$15:$L$29,3),VLOOKUP(K75,[1]Minimas!$G$15:$L$29,2)))))))</f>
        <v>U20 M73</v>
      </c>
      <c r="W75" s="139">
        <f t="shared" si="20"/>
        <v>318.67325895617773</v>
      </c>
      <c r="X75" s="97">
        <v>43771</v>
      </c>
      <c r="Y75" s="99" t="s">
        <v>618</v>
      </c>
      <c r="Z75" s="216" t="s">
        <v>620</v>
      </c>
      <c r="AA75" s="132"/>
      <c r="AB75" s="103">
        <f>T75-HLOOKUP(V75,[1]Minimas!$C$3:$CD$12,2,FALSE)</f>
        <v>121</v>
      </c>
      <c r="AC75" s="103">
        <f>T75-HLOOKUP(V75,[1]Minimas!$C$3:$CD$12,3,FALSE)</f>
        <v>101</v>
      </c>
      <c r="AD75" s="103">
        <f>T75-HLOOKUP(V75,[1]Minimas!$C$3:$CD$12,4,FALSE)</f>
        <v>81</v>
      </c>
      <c r="AE75" s="103">
        <f>T75-HLOOKUP(V75,[1]Minimas!$C$3:$CD$12,5,FALSE)</f>
        <v>61</v>
      </c>
      <c r="AF75" s="103">
        <f>T75-HLOOKUP(V75,[1]Minimas!$C$3:$CD$12,6,FALSE)</f>
        <v>41</v>
      </c>
      <c r="AG75" s="103">
        <f>T75-HLOOKUP(V75,[1]Minimas!$C$3:$CD$12,7,FALSE)</f>
        <v>11</v>
      </c>
      <c r="AH75" s="103">
        <f>T75-HLOOKUP(V75,[1]Minimas!$C$3:$CD$12,8,FALSE)</f>
        <v>-9</v>
      </c>
      <c r="AI75" s="103">
        <f>T75-HLOOKUP(V75,[1]Minimas!$C$3:$CD$12,9,FALSE)</f>
        <v>-34</v>
      </c>
      <c r="AJ75" s="103">
        <f>T75-HLOOKUP(V75,[1]Minimas!$C$3:$CD$12,10,FALSE)</f>
        <v>-74</v>
      </c>
      <c r="AK75" s="104" t="str">
        <f t="shared" si="21"/>
        <v>NAT +</v>
      </c>
      <c r="AL75" s="104"/>
      <c r="AM75" s="104" t="str">
        <f t="shared" si="22"/>
        <v>NAT +</v>
      </c>
      <c r="AN75" s="104">
        <f t="shared" si="23"/>
        <v>11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</row>
    <row r="76" spans="2:124" s="133" customFormat="1" ht="30" customHeight="1" x14ac:dyDescent="0.2">
      <c r="B76" s="95" t="s">
        <v>202</v>
      </c>
      <c r="C76" s="153">
        <v>295872</v>
      </c>
      <c r="D76" s="154"/>
      <c r="E76" s="155" t="s">
        <v>40</v>
      </c>
      <c r="F76" s="143" t="s">
        <v>351</v>
      </c>
      <c r="G76" s="144" t="s">
        <v>352</v>
      </c>
      <c r="H76" s="145">
        <v>1999</v>
      </c>
      <c r="I76" s="203" t="s">
        <v>319</v>
      </c>
      <c r="J76" s="156" t="s">
        <v>44</v>
      </c>
      <c r="K76" s="147">
        <v>83.6</v>
      </c>
      <c r="L76" s="149">
        <v>85</v>
      </c>
      <c r="M76" s="150">
        <v>-90</v>
      </c>
      <c r="N76" s="150">
        <v>90</v>
      </c>
      <c r="O76" s="135">
        <f t="shared" si="16"/>
        <v>90</v>
      </c>
      <c r="P76" s="149">
        <v>110</v>
      </c>
      <c r="Q76" s="150">
        <v>-115</v>
      </c>
      <c r="R76" s="150">
        <v>-115</v>
      </c>
      <c r="S76" s="135">
        <f t="shared" si="17"/>
        <v>110</v>
      </c>
      <c r="T76" s="136">
        <f t="shared" si="18"/>
        <v>200</v>
      </c>
      <c r="U76" s="137" t="str">
        <f t="shared" si="19"/>
        <v>REG + 0</v>
      </c>
      <c r="V76" s="138" t="str">
        <f>IF(E76=0," ",IF(E76="H",IF(H76&lt;2000,VLOOKUP(K76,[1]Minimas!$A$15:$F$29,6),IF(AND(H76&gt;1999,H76&lt;2003),VLOOKUP(K76,[1]Minimas!$A$15:$F$29,5),IF(AND(H76&gt;2002,H76&lt;2005),VLOOKUP(K76,[1]Minimas!$A$15:$F$29,4),IF(AND(H76&gt;2004,H76&lt;2007),VLOOKUP(K76,[1]Minimas!$A$15:$F$29,3),VLOOKUP(K76,[1]Minimas!$A$15:$F$29,2))))),IF(H76&lt;2000,VLOOKUP(K76,[1]Minimas!$G$15:$L$29,6),IF(AND(H76&gt;1999,H76&lt;2003),VLOOKUP(K76,[1]Minimas!$G$15:$FL$29,5),IF(AND(H76&gt;2002,H76&lt;2005),VLOOKUP(K76,[1]Minimas!$G$15:$L$29,4),IF(AND(H76&gt;2004,H76&lt;2007),VLOOKUP(K76,[1]Minimas!$G$15:$L$29,3),VLOOKUP(K76,[1]Minimas!$G$15:$L$29,2)))))))</f>
        <v>SE M89</v>
      </c>
      <c r="W76" s="139">
        <f t="shared" si="20"/>
        <v>239.35282787578763</v>
      </c>
      <c r="X76" s="97">
        <v>43771</v>
      </c>
      <c r="Y76" s="99" t="s">
        <v>618</v>
      </c>
      <c r="Z76" s="216" t="s">
        <v>620</v>
      </c>
      <c r="AA76" s="132"/>
      <c r="AB76" s="103">
        <f>T76-HLOOKUP(V76,[1]Minimas!$C$3:$CD$12,2,FALSE)</f>
        <v>50</v>
      </c>
      <c r="AC76" s="103">
        <f>T76-HLOOKUP(V76,[1]Minimas!$C$3:$CD$12,3,FALSE)</f>
        <v>25</v>
      </c>
      <c r="AD76" s="103">
        <f>T76-HLOOKUP(V76,[1]Minimas!$C$3:$CD$12,4,FALSE)</f>
        <v>0</v>
      </c>
      <c r="AE76" s="103">
        <f>T76-HLOOKUP(V76,[1]Minimas!$C$3:$CD$12,5,FALSE)</f>
        <v>-30</v>
      </c>
      <c r="AF76" s="103">
        <f>T76-HLOOKUP(V76,[1]Minimas!$C$3:$CD$12,6,FALSE)</f>
        <v>-60</v>
      </c>
      <c r="AG76" s="103">
        <f>T76-HLOOKUP(V76,[1]Minimas!$C$3:$CD$12,7,FALSE)</f>
        <v>-87</v>
      </c>
      <c r="AH76" s="103">
        <f>T76-HLOOKUP(V76,[1]Minimas!$C$3:$CD$12,8,FALSE)</f>
        <v>-110</v>
      </c>
      <c r="AI76" s="103">
        <f>T76-HLOOKUP(V76,[1]Minimas!$C$3:$CD$12,9,FALSE)</f>
        <v>-130</v>
      </c>
      <c r="AJ76" s="103">
        <f>T76-HLOOKUP(V76,[1]Minimas!$C$3:$CD$12,10,FALSE)</f>
        <v>-160</v>
      </c>
      <c r="AK76" s="104" t="str">
        <f t="shared" si="21"/>
        <v>REG +</v>
      </c>
      <c r="AL76" s="104"/>
      <c r="AM76" s="104" t="str">
        <f t="shared" si="22"/>
        <v>REG +</v>
      </c>
      <c r="AN76" s="104">
        <f t="shared" si="23"/>
        <v>0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  <c r="CQ76" s="134"/>
      <c r="CR76" s="134"/>
      <c r="CS76" s="134"/>
      <c r="CT76" s="134"/>
      <c r="CU76" s="134"/>
      <c r="CV76" s="134"/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</row>
    <row r="77" spans="2:124" s="133" customFormat="1" ht="30" customHeight="1" x14ac:dyDescent="0.2">
      <c r="B77" s="95" t="s">
        <v>202</v>
      </c>
      <c r="C77" s="153">
        <v>214037</v>
      </c>
      <c r="D77" s="154"/>
      <c r="E77" s="155" t="s">
        <v>40</v>
      </c>
      <c r="F77" s="143" t="s">
        <v>353</v>
      </c>
      <c r="G77" s="144" t="s">
        <v>354</v>
      </c>
      <c r="H77" s="145">
        <v>1992</v>
      </c>
      <c r="I77" s="203" t="s">
        <v>239</v>
      </c>
      <c r="J77" s="156" t="s">
        <v>44</v>
      </c>
      <c r="K77" s="147">
        <v>62.2</v>
      </c>
      <c r="L77" s="149">
        <v>87</v>
      </c>
      <c r="M77" s="150">
        <v>92</v>
      </c>
      <c r="N77" s="150">
        <v>97</v>
      </c>
      <c r="O77" s="135">
        <f t="shared" si="16"/>
        <v>97</v>
      </c>
      <c r="P77" s="149">
        <v>115</v>
      </c>
      <c r="Q77" s="150">
        <v>118</v>
      </c>
      <c r="R77" s="150">
        <v>121</v>
      </c>
      <c r="S77" s="135">
        <f t="shared" si="17"/>
        <v>121</v>
      </c>
      <c r="T77" s="136">
        <f t="shared" si="18"/>
        <v>218</v>
      </c>
      <c r="U77" s="137" t="str">
        <f t="shared" si="19"/>
        <v>IRG + 23</v>
      </c>
      <c r="V77" s="138" t="str">
        <f>IF(E77=0," ",IF(E77="H",IF(H77&lt;2000,VLOOKUP(K77,[1]Minimas!$A$15:$F$29,6),IF(AND(H77&gt;1999,H77&lt;2003),VLOOKUP(K77,[1]Minimas!$A$15:$F$29,5),IF(AND(H77&gt;2002,H77&lt;2005),VLOOKUP(K77,[1]Minimas!$A$15:$F$29,4),IF(AND(H77&gt;2004,H77&lt;2007),VLOOKUP(K77,[1]Minimas!$A$15:$F$29,3),VLOOKUP(K77,[1]Minimas!$A$15:$F$29,2))))),IF(H77&lt;2000,VLOOKUP(K77,[1]Minimas!$G$15:$L$29,6),IF(AND(H77&gt;1999,H77&lt;2003),VLOOKUP(K77,[1]Minimas!$G$15:$FL$29,5),IF(AND(H77&gt;2002,H77&lt;2005),VLOOKUP(K77,[1]Minimas!$G$15:$L$29,4),IF(AND(H77&gt;2004,H77&lt;2007),VLOOKUP(K77,[1]Minimas!$G$15:$L$29,3),VLOOKUP(K77,[1]Minimas!$G$15:$L$29,2)))))))</f>
        <v>SE M67</v>
      </c>
      <c r="W77" s="139">
        <f t="shared" si="20"/>
        <v>309.79068238429232</v>
      </c>
      <c r="X77" s="97">
        <v>43771</v>
      </c>
      <c r="Y77" s="99" t="s">
        <v>618</v>
      </c>
      <c r="Z77" s="216" t="s">
        <v>621</v>
      </c>
      <c r="AA77" s="132"/>
      <c r="AB77" s="103">
        <f>T77-HLOOKUP(V77,[1]Minimas!$C$3:$CD$12,2,FALSE)</f>
        <v>93</v>
      </c>
      <c r="AC77" s="103">
        <f>T77-HLOOKUP(V77,[1]Minimas!$C$3:$CD$12,3,FALSE)</f>
        <v>73</v>
      </c>
      <c r="AD77" s="103">
        <f>T77-HLOOKUP(V77,[1]Minimas!$C$3:$CD$12,4,FALSE)</f>
        <v>48</v>
      </c>
      <c r="AE77" s="103">
        <f>T77-HLOOKUP(V77,[1]Minimas!$C$3:$CD$12,5,FALSE)</f>
        <v>23</v>
      </c>
      <c r="AF77" s="103">
        <f>T77-HLOOKUP(V77,[1]Minimas!$C$3:$CD$12,6,FALSE)</f>
        <v>-7</v>
      </c>
      <c r="AG77" s="103">
        <f>T77-HLOOKUP(V77,[1]Minimas!$C$3:$CD$12,7,FALSE)</f>
        <v>-22</v>
      </c>
      <c r="AH77" s="103">
        <f>T77-HLOOKUP(V77,[1]Minimas!$C$3:$CD$12,8,FALSE)</f>
        <v>-42</v>
      </c>
      <c r="AI77" s="103">
        <f>T77-HLOOKUP(V77,[1]Minimas!$C$3:$CD$12,9,FALSE)</f>
        <v>-62</v>
      </c>
      <c r="AJ77" s="103">
        <f>T77-HLOOKUP(V77,[1]Minimas!$C$3:$CD$12,10,FALSE)</f>
        <v>-77</v>
      </c>
      <c r="AK77" s="104" t="str">
        <f t="shared" si="21"/>
        <v>IRG +</v>
      </c>
      <c r="AL77" s="104"/>
      <c r="AM77" s="104" t="str">
        <f t="shared" si="22"/>
        <v>IRG +</v>
      </c>
      <c r="AN77" s="104">
        <f t="shared" si="23"/>
        <v>23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  <c r="CQ77" s="134"/>
      <c r="CR77" s="134"/>
      <c r="CS77" s="134"/>
      <c r="CT77" s="134"/>
      <c r="CU77" s="134"/>
      <c r="CV77" s="134"/>
      <c r="CW77" s="134"/>
      <c r="CX77" s="134"/>
      <c r="CY77" s="134"/>
      <c r="CZ77" s="134"/>
      <c r="DA77" s="134"/>
      <c r="DB77" s="134"/>
      <c r="DC77" s="134"/>
      <c r="DD77" s="134"/>
      <c r="DE77" s="134"/>
      <c r="DF77" s="134"/>
      <c r="DG77" s="134"/>
      <c r="DH77" s="134"/>
      <c r="DI77" s="134"/>
      <c r="DJ77" s="134"/>
      <c r="DK77" s="134"/>
      <c r="DL77" s="134"/>
      <c r="DM77" s="134"/>
      <c r="DN77" s="134"/>
      <c r="DO77" s="134"/>
      <c r="DP77" s="134"/>
      <c r="DQ77" s="134"/>
      <c r="DR77" s="134"/>
      <c r="DS77" s="134"/>
      <c r="DT77" s="134"/>
    </row>
    <row r="78" spans="2:124" s="133" customFormat="1" ht="30" customHeight="1" x14ac:dyDescent="0.2">
      <c r="B78" s="95" t="s">
        <v>202</v>
      </c>
      <c r="C78" s="153">
        <v>430809</v>
      </c>
      <c r="D78" s="154"/>
      <c r="E78" s="155" t="s">
        <v>40</v>
      </c>
      <c r="F78" s="143" t="s">
        <v>355</v>
      </c>
      <c r="G78" s="144" t="s">
        <v>218</v>
      </c>
      <c r="H78" s="145">
        <v>1989</v>
      </c>
      <c r="I78" s="203" t="s">
        <v>239</v>
      </c>
      <c r="J78" s="156" t="s">
        <v>44</v>
      </c>
      <c r="K78" s="147">
        <v>77.5</v>
      </c>
      <c r="L78" s="149">
        <v>80</v>
      </c>
      <c r="M78" s="150">
        <v>85</v>
      </c>
      <c r="N78" s="150">
        <v>90</v>
      </c>
      <c r="O78" s="135">
        <f t="shared" si="16"/>
        <v>90</v>
      </c>
      <c r="P78" s="149">
        <v>100</v>
      </c>
      <c r="Q78" s="150">
        <v>-105</v>
      </c>
      <c r="R78" s="150">
        <v>105</v>
      </c>
      <c r="S78" s="135">
        <f t="shared" si="17"/>
        <v>105</v>
      </c>
      <c r="T78" s="136">
        <f t="shared" si="18"/>
        <v>195</v>
      </c>
      <c r="U78" s="137" t="str">
        <f t="shared" si="19"/>
        <v>REG + 0</v>
      </c>
      <c r="V78" s="138" t="str">
        <f>IF(E78=0," ",IF(E78="H",IF(H78&lt;2000,VLOOKUP(K78,[1]Minimas!$A$15:$F$29,6),IF(AND(H78&gt;1999,H78&lt;2003),VLOOKUP(K78,[1]Minimas!$A$15:$F$29,5),IF(AND(H78&gt;2002,H78&lt;2005),VLOOKUP(K78,[1]Minimas!$A$15:$F$29,4),IF(AND(H78&gt;2004,H78&lt;2007),VLOOKUP(K78,[1]Minimas!$A$15:$F$29,3),VLOOKUP(K78,[1]Minimas!$A$15:$F$29,2))))),IF(H78&lt;2000,VLOOKUP(K78,[1]Minimas!$G$15:$L$29,6),IF(AND(H78&gt;1999,H78&lt;2003),VLOOKUP(K78,[1]Minimas!$G$15:$FL$29,5),IF(AND(H78&gt;2002,H78&lt;2005),VLOOKUP(K78,[1]Minimas!$G$15:$L$29,4),IF(AND(H78&gt;2004,H78&lt;2007),VLOOKUP(K78,[1]Minimas!$G$15:$L$29,3),VLOOKUP(K78,[1]Minimas!$G$15:$L$29,2)))))))</f>
        <v>SE M81</v>
      </c>
      <c r="W78" s="139">
        <f t="shared" si="20"/>
        <v>242.54701212308422</v>
      </c>
      <c r="X78" s="97">
        <v>43771</v>
      </c>
      <c r="Y78" s="99" t="s">
        <v>618</v>
      </c>
      <c r="Z78" s="216" t="s">
        <v>621</v>
      </c>
      <c r="AA78" s="132"/>
      <c r="AB78" s="103">
        <f>T78-HLOOKUP(V78,[1]Minimas!$C$3:$CD$12,2,FALSE)</f>
        <v>50</v>
      </c>
      <c r="AC78" s="103">
        <f>T78-HLOOKUP(V78,[1]Minimas!$C$3:$CD$12,3,FALSE)</f>
        <v>25</v>
      </c>
      <c r="AD78" s="103">
        <f>T78-HLOOKUP(V78,[1]Minimas!$C$3:$CD$12,4,FALSE)</f>
        <v>0</v>
      </c>
      <c r="AE78" s="103">
        <f>T78-HLOOKUP(V78,[1]Minimas!$C$3:$CD$12,5,FALSE)</f>
        <v>-25</v>
      </c>
      <c r="AF78" s="103">
        <f>T78-HLOOKUP(V78,[1]Minimas!$C$3:$CD$12,6,FALSE)</f>
        <v>-55</v>
      </c>
      <c r="AG78" s="103">
        <f>T78-HLOOKUP(V78,[1]Minimas!$C$3:$CD$12,7,FALSE)</f>
        <v>-80</v>
      </c>
      <c r="AH78" s="103">
        <f>T78-HLOOKUP(V78,[1]Minimas!$C$3:$CD$12,8,FALSE)</f>
        <v>-100</v>
      </c>
      <c r="AI78" s="103">
        <f>T78-HLOOKUP(V78,[1]Minimas!$C$3:$CD$12,9,FALSE)</f>
        <v>-125</v>
      </c>
      <c r="AJ78" s="103">
        <f>T78-HLOOKUP(V78,[1]Minimas!$C$3:$CD$12,10,FALSE)</f>
        <v>-140</v>
      </c>
      <c r="AK78" s="104" t="str">
        <f t="shared" si="21"/>
        <v>REG +</v>
      </c>
      <c r="AL78" s="104"/>
      <c r="AM78" s="104" t="str">
        <f t="shared" si="22"/>
        <v>REG +</v>
      </c>
      <c r="AN78" s="104">
        <f t="shared" si="23"/>
        <v>0</v>
      </c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  <c r="CQ78" s="134"/>
      <c r="CR78" s="134"/>
      <c r="CS78" s="134"/>
      <c r="CT78" s="134"/>
      <c r="CU78" s="134"/>
      <c r="CV78" s="134"/>
      <c r="CW78" s="134"/>
      <c r="CX78" s="134"/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</row>
    <row r="79" spans="2:124" s="133" customFormat="1" ht="30" customHeight="1" x14ac:dyDescent="0.2">
      <c r="B79" s="95" t="s">
        <v>202</v>
      </c>
      <c r="C79" s="153">
        <v>130685</v>
      </c>
      <c r="D79" s="154"/>
      <c r="E79" s="155" t="s">
        <v>40</v>
      </c>
      <c r="F79" s="143" t="s">
        <v>356</v>
      </c>
      <c r="G79" s="144" t="s">
        <v>152</v>
      </c>
      <c r="H79" s="145">
        <v>1991</v>
      </c>
      <c r="I79" s="203" t="s">
        <v>239</v>
      </c>
      <c r="J79" s="156" t="s">
        <v>44</v>
      </c>
      <c r="K79" s="147">
        <v>66.599999999999994</v>
      </c>
      <c r="L79" s="149">
        <v>95</v>
      </c>
      <c r="M79" s="150">
        <v>100</v>
      </c>
      <c r="N79" s="150">
        <v>103</v>
      </c>
      <c r="O79" s="135">
        <f t="shared" si="16"/>
        <v>103</v>
      </c>
      <c r="P79" s="149">
        <v>115</v>
      </c>
      <c r="Q79" s="150">
        <v>120</v>
      </c>
      <c r="R79" s="150">
        <v>125</v>
      </c>
      <c r="S79" s="135">
        <f t="shared" si="17"/>
        <v>125</v>
      </c>
      <c r="T79" s="136">
        <f t="shared" si="18"/>
        <v>228</v>
      </c>
      <c r="U79" s="137" t="str">
        <f t="shared" si="19"/>
        <v>FED + 3</v>
      </c>
      <c r="V79" s="138" t="str">
        <f>IF(E79=0," ",IF(E79="H",IF(H79&lt;2000,VLOOKUP(K79,[1]Minimas!$A$15:$F$29,6),IF(AND(H79&gt;1999,H79&lt;2003),VLOOKUP(K79,[1]Minimas!$A$15:$F$29,5),IF(AND(H79&gt;2002,H79&lt;2005),VLOOKUP(K79,[1]Minimas!$A$15:$F$29,4),IF(AND(H79&gt;2004,H79&lt;2007),VLOOKUP(K79,[1]Minimas!$A$15:$F$29,3),VLOOKUP(K79,[1]Minimas!$A$15:$F$29,2))))),IF(H79&lt;2000,VLOOKUP(K79,[1]Minimas!$G$15:$L$29,6),IF(AND(H79&gt;1999,H79&lt;2003),VLOOKUP(K79,[1]Minimas!$G$15:$FL$29,5),IF(AND(H79&gt;2002,H79&lt;2005),VLOOKUP(K79,[1]Minimas!$G$15:$L$29,4),IF(AND(H79&gt;2004,H79&lt;2007),VLOOKUP(K79,[1]Minimas!$G$15:$L$29,3),VLOOKUP(K79,[1]Minimas!$G$15:$L$29,2)))))))</f>
        <v>SE M67</v>
      </c>
      <c r="W79" s="139">
        <f t="shared" si="20"/>
        <v>309.81190119111204</v>
      </c>
      <c r="X79" s="97">
        <v>43771</v>
      </c>
      <c r="Y79" s="99" t="s">
        <v>618</v>
      </c>
      <c r="Z79" s="216" t="s">
        <v>621</v>
      </c>
      <c r="AA79" s="132"/>
      <c r="AB79" s="103">
        <f>T79-HLOOKUP(V79,[1]Minimas!$C$3:$CD$12,2,FALSE)</f>
        <v>103</v>
      </c>
      <c r="AC79" s="103">
        <f>T79-HLOOKUP(V79,[1]Minimas!$C$3:$CD$12,3,FALSE)</f>
        <v>83</v>
      </c>
      <c r="AD79" s="103">
        <f>T79-HLOOKUP(V79,[1]Minimas!$C$3:$CD$12,4,FALSE)</f>
        <v>58</v>
      </c>
      <c r="AE79" s="103">
        <f>T79-HLOOKUP(V79,[1]Minimas!$C$3:$CD$12,5,FALSE)</f>
        <v>33</v>
      </c>
      <c r="AF79" s="103">
        <f>T79-HLOOKUP(V79,[1]Minimas!$C$3:$CD$12,6,FALSE)</f>
        <v>3</v>
      </c>
      <c r="AG79" s="103">
        <f>T79-HLOOKUP(V79,[1]Minimas!$C$3:$CD$12,7,FALSE)</f>
        <v>-12</v>
      </c>
      <c r="AH79" s="103">
        <f>T79-HLOOKUP(V79,[1]Minimas!$C$3:$CD$12,8,FALSE)</f>
        <v>-32</v>
      </c>
      <c r="AI79" s="103">
        <f>T79-HLOOKUP(V79,[1]Minimas!$C$3:$CD$12,9,FALSE)</f>
        <v>-52</v>
      </c>
      <c r="AJ79" s="103">
        <f>T79-HLOOKUP(V79,[1]Minimas!$C$3:$CD$12,10,FALSE)</f>
        <v>-67</v>
      </c>
      <c r="AK79" s="104" t="str">
        <f t="shared" si="21"/>
        <v>FED +</v>
      </c>
      <c r="AL79" s="104"/>
      <c r="AM79" s="104" t="str">
        <f t="shared" si="22"/>
        <v>FED +</v>
      </c>
      <c r="AN79" s="104">
        <f t="shared" si="23"/>
        <v>3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  <c r="CQ79" s="134"/>
      <c r="CR79" s="134"/>
      <c r="CS79" s="134"/>
      <c r="CT79" s="134"/>
      <c r="CU79" s="134"/>
      <c r="CV79" s="134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</row>
    <row r="80" spans="2:124" s="133" customFormat="1" ht="30" customHeight="1" x14ac:dyDescent="0.2">
      <c r="B80" s="95" t="s">
        <v>202</v>
      </c>
      <c r="C80" s="153">
        <v>1852</v>
      </c>
      <c r="D80" s="154"/>
      <c r="E80" s="155" t="s">
        <v>40</v>
      </c>
      <c r="F80" s="143" t="s">
        <v>331</v>
      </c>
      <c r="G80" s="144" t="s">
        <v>357</v>
      </c>
      <c r="H80" s="145">
        <v>1984</v>
      </c>
      <c r="I80" s="203" t="s">
        <v>239</v>
      </c>
      <c r="J80" s="156" t="s">
        <v>44</v>
      </c>
      <c r="K80" s="147">
        <v>76.599999999999994</v>
      </c>
      <c r="L80" s="149">
        <v>75</v>
      </c>
      <c r="M80" s="150">
        <v>80</v>
      </c>
      <c r="N80" s="150">
        <v>83</v>
      </c>
      <c r="O80" s="135">
        <f t="shared" si="16"/>
        <v>83</v>
      </c>
      <c r="P80" s="149">
        <v>95</v>
      </c>
      <c r="Q80" s="150">
        <v>100</v>
      </c>
      <c r="R80" s="150">
        <v>105</v>
      </c>
      <c r="S80" s="135">
        <f t="shared" si="17"/>
        <v>105</v>
      </c>
      <c r="T80" s="136">
        <f t="shared" si="18"/>
        <v>188</v>
      </c>
      <c r="U80" s="137" t="str">
        <f t="shared" si="19"/>
        <v>DPT + 18</v>
      </c>
      <c r="V80" s="138" t="str">
        <f>IF(E80=0," ",IF(E80="H",IF(H80&lt;2000,VLOOKUP(K80,[1]Minimas!$A$15:$F$29,6),IF(AND(H80&gt;1999,H80&lt;2003),VLOOKUP(K80,[1]Minimas!$A$15:$F$29,5),IF(AND(H80&gt;2002,H80&lt;2005),VLOOKUP(K80,[1]Minimas!$A$15:$F$29,4),IF(AND(H80&gt;2004,H80&lt;2007),VLOOKUP(K80,[1]Minimas!$A$15:$F$29,3),VLOOKUP(K80,[1]Minimas!$A$15:$F$29,2))))),IF(H80&lt;2000,VLOOKUP(K80,[1]Minimas!$G$15:$L$29,6),IF(AND(H80&gt;1999,H80&lt;2003),VLOOKUP(K80,[1]Minimas!$G$15:$FL$29,5),IF(AND(H80&gt;2002,H80&lt;2005),VLOOKUP(K80,[1]Minimas!$G$15:$L$29,4),IF(AND(H80&gt;2004,H80&lt;2007),VLOOKUP(K80,[1]Minimas!$G$15:$L$29,3),VLOOKUP(K80,[1]Minimas!$G$15:$L$29,2)))))))</f>
        <v>SE M81</v>
      </c>
      <c r="W80" s="139">
        <f t="shared" si="20"/>
        <v>235.31348933051291</v>
      </c>
      <c r="X80" s="97">
        <v>43771</v>
      </c>
      <c r="Y80" s="99" t="s">
        <v>618</v>
      </c>
      <c r="Z80" s="216" t="s">
        <v>621</v>
      </c>
      <c r="AA80" s="132"/>
      <c r="AB80" s="103">
        <f>T80-HLOOKUP(V80,[1]Minimas!$C$3:$CD$12,2,FALSE)</f>
        <v>43</v>
      </c>
      <c r="AC80" s="103">
        <f>T80-HLOOKUP(V80,[1]Minimas!$C$3:$CD$12,3,FALSE)</f>
        <v>18</v>
      </c>
      <c r="AD80" s="103">
        <f>T80-HLOOKUP(V80,[1]Minimas!$C$3:$CD$12,4,FALSE)</f>
        <v>-7</v>
      </c>
      <c r="AE80" s="103">
        <f>T80-HLOOKUP(V80,[1]Minimas!$C$3:$CD$12,5,FALSE)</f>
        <v>-32</v>
      </c>
      <c r="AF80" s="103">
        <f>T80-HLOOKUP(V80,[1]Minimas!$C$3:$CD$12,6,FALSE)</f>
        <v>-62</v>
      </c>
      <c r="AG80" s="103">
        <f>T80-HLOOKUP(V80,[1]Minimas!$C$3:$CD$12,7,FALSE)</f>
        <v>-87</v>
      </c>
      <c r="AH80" s="103">
        <f>T80-HLOOKUP(V80,[1]Minimas!$C$3:$CD$12,8,FALSE)</f>
        <v>-107</v>
      </c>
      <c r="AI80" s="103">
        <f>T80-HLOOKUP(V80,[1]Minimas!$C$3:$CD$12,9,FALSE)</f>
        <v>-132</v>
      </c>
      <c r="AJ80" s="103">
        <f>T80-HLOOKUP(V80,[1]Minimas!$C$3:$CD$12,10,FALSE)</f>
        <v>-147</v>
      </c>
      <c r="AK80" s="104" t="str">
        <f t="shared" si="21"/>
        <v>DPT +</v>
      </c>
      <c r="AL80" s="104"/>
      <c r="AM80" s="104" t="str">
        <f t="shared" si="22"/>
        <v>DPT +</v>
      </c>
      <c r="AN80" s="104">
        <f t="shared" si="23"/>
        <v>18</v>
      </c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</row>
    <row r="81" spans="2:124" s="133" customFormat="1" ht="30" customHeight="1" x14ac:dyDescent="0.2">
      <c r="B81" s="95" t="s">
        <v>202</v>
      </c>
      <c r="C81" s="153">
        <v>401154</v>
      </c>
      <c r="D81" s="154"/>
      <c r="E81" s="155" t="s">
        <v>40</v>
      </c>
      <c r="F81" s="143" t="s">
        <v>331</v>
      </c>
      <c r="G81" s="144" t="s">
        <v>358</v>
      </c>
      <c r="H81" s="145">
        <v>2004</v>
      </c>
      <c r="I81" s="203" t="s">
        <v>239</v>
      </c>
      <c r="J81" s="156" t="s">
        <v>44</v>
      </c>
      <c r="K81" s="147">
        <v>67.5</v>
      </c>
      <c r="L81" s="149">
        <v>78</v>
      </c>
      <c r="M81" s="150">
        <v>82</v>
      </c>
      <c r="N81" s="150">
        <v>85</v>
      </c>
      <c r="O81" s="135">
        <f t="shared" si="16"/>
        <v>85</v>
      </c>
      <c r="P81" s="149">
        <v>95</v>
      </c>
      <c r="Q81" s="150">
        <v>100</v>
      </c>
      <c r="R81" s="150">
        <v>-105</v>
      </c>
      <c r="S81" s="135">
        <f t="shared" si="17"/>
        <v>100</v>
      </c>
      <c r="T81" s="136">
        <f t="shared" si="18"/>
        <v>185</v>
      </c>
      <c r="U81" s="137" t="str">
        <f t="shared" si="19"/>
        <v>FED + 5</v>
      </c>
      <c r="V81" s="138" t="str">
        <f>IF(E81=0," ",IF(E81="H",IF(H81&lt;2000,VLOOKUP(K81,[1]Minimas!$A$15:$F$29,6),IF(AND(H81&gt;1999,H81&lt;2003),VLOOKUP(K81,[1]Minimas!$A$15:$F$29,5),IF(AND(H81&gt;2002,H81&lt;2005),VLOOKUP(K81,[1]Minimas!$A$15:$F$29,4),IF(AND(H81&gt;2004,H81&lt;2007),VLOOKUP(K81,[1]Minimas!$A$15:$F$29,3),VLOOKUP(K81,[1]Minimas!$A$15:$F$29,2))))),IF(H81&lt;2000,VLOOKUP(K81,[1]Minimas!$G$15:$L$29,6),IF(AND(H81&gt;1999,H81&lt;2003),VLOOKUP(K81,[1]Minimas!$G$15:$FL$29,5),IF(AND(H81&gt;2002,H81&lt;2005),VLOOKUP(K81,[1]Minimas!$G$15:$L$29,4),IF(AND(H81&gt;2004,H81&lt;2007),VLOOKUP(K81,[1]Minimas!$G$15:$L$29,3),VLOOKUP(K81,[1]Minimas!$G$15:$L$29,2)))))))</f>
        <v>U17 M73</v>
      </c>
      <c r="W81" s="139">
        <f t="shared" si="20"/>
        <v>249.27067089468994</v>
      </c>
      <c r="X81" s="97">
        <v>43771</v>
      </c>
      <c r="Y81" s="99" t="s">
        <v>618</v>
      </c>
      <c r="Z81" s="216" t="s">
        <v>621</v>
      </c>
      <c r="AA81" s="132"/>
      <c r="AB81" s="103">
        <f>T81-HLOOKUP(V81,[1]Minimas!$C$3:$CD$12,2,FALSE)</f>
        <v>85</v>
      </c>
      <c r="AC81" s="103">
        <f>T81-HLOOKUP(V81,[1]Minimas!$C$3:$CD$12,3,FALSE)</f>
        <v>65</v>
      </c>
      <c r="AD81" s="103">
        <f>T81-HLOOKUP(V81,[1]Minimas!$C$3:$CD$12,4,FALSE)</f>
        <v>45</v>
      </c>
      <c r="AE81" s="103">
        <f>T81-HLOOKUP(V81,[1]Minimas!$C$3:$CD$12,5,FALSE)</f>
        <v>25</v>
      </c>
      <c r="AF81" s="103">
        <f>T81-HLOOKUP(V81,[1]Minimas!$C$3:$CD$12,6,FALSE)</f>
        <v>5</v>
      </c>
      <c r="AG81" s="103">
        <f>T81-HLOOKUP(V81,[1]Minimas!$C$3:$CD$12,7,FALSE)</f>
        <v>-15</v>
      </c>
      <c r="AH81" s="103">
        <f>T81-HLOOKUP(V81,[1]Minimas!$C$3:$CD$12,8,FALSE)</f>
        <v>-35</v>
      </c>
      <c r="AI81" s="103">
        <f>T81-HLOOKUP(V81,[1]Minimas!$C$3:$CD$12,9,FALSE)</f>
        <v>-55</v>
      </c>
      <c r="AJ81" s="103">
        <f>T81-HLOOKUP(V81,[1]Minimas!$C$3:$CD$12,10,FALSE)</f>
        <v>-130</v>
      </c>
      <c r="AK81" s="104" t="str">
        <f t="shared" si="21"/>
        <v>FED +</v>
      </c>
      <c r="AL81" s="104"/>
      <c r="AM81" s="104" t="str">
        <f t="shared" si="22"/>
        <v>FED +</v>
      </c>
      <c r="AN81" s="104">
        <f t="shared" si="23"/>
        <v>5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</row>
    <row r="82" spans="2:124" s="133" customFormat="1" ht="30" customHeight="1" x14ac:dyDescent="0.2">
      <c r="B82" s="95" t="s">
        <v>202</v>
      </c>
      <c r="C82" s="153">
        <v>377278</v>
      </c>
      <c r="D82" s="154"/>
      <c r="E82" s="155" t="s">
        <v>40</v>
      </c>
      <c r="F82" s="143" t="s">
        <v>359</v>
      </c>
      <c r="G82" s="144" t="s">
        <v>360</v>
      </c>
      <c r="H82" s="145">
        <v>1998</v>
      </c>
      <c r="I82" s="203" t="s">
        <v>127</v>
      </c>
      <c r="J82" s="156" t="s">
        <v>44</v>
      </c>
      <c r="K82" s="147">
        <v>70.599999999999994</v>
      </c>
      <c r="L82" s="149">
        <v>80</v>
      </c>
      <c r="M82" s="150">
        <v>-85</v>
      </c>
      <c r="N82" s="150">
        <v>85</v>
      </c>
      <c r="O82" s="135">
        <f t="shared" si="16"/>
        <v>85</v>
      </c>
      <c r="P82" s="149">
        <v>105</v>
      </c>
      <c r="Q82" s="150">
        <v>110</v>
      </c>
      <c r="R82" s="150">
        <v>-115</v>
      </c>
      <c r="S82" s="135">
        <f t="shared" si="17"/>
        <v>110</v>
      </c>
      <c r="T82" s="136">
        <f t="shared" si="18"/>
        <v>195</v>
      </c>
      <c r="U82" s="137" t="str">
        <f t="shared" si="19"/>
        <v>REG + 10</v>
      </c>
      <c r="V82" s="138" t="str">
        <f>IF(E82=0," ",IF(E82="H",IF(H82&lt;2000,VLOOKUP(K82,[1]Minimas!$A$15:$F$29,6),IF(AND(H82&gt;1999,H82&lt;2003),VLOOKUP(K82,[1]Minimas!$A$15:$F$29,5),IF(AND(H82&gt;2002,H82&lt;2005),VLOOKUP(K82,[1]Minimas!$A$15:$F$29,4),IF(AND(H82&gt;2004,H82&lt;2007),VLOOKUP(K82,[1]Minimas!$A$15:$F$29,3),VLOOKUP(K82,[1]Minimas!$A$15:$F$29,2))))),IF(H82&lt;2000,VLOOKUP(K82,[1]Minimas!$G$15:$L$29,6),IF(AND(H82&gt;1999,H82&lt;2003),VLOOKUP(K82,[1]Minimas!$G$15:$FL$29,5),IF(AND(H82&gt;2002,H82&lt;2005),VLOOKUP(K82,[1]Minimas!$G$15:$L$29,4),IF(AND(H82&gt;2004,H82&lt;2007),VLOOKUP(K82,[1]Minimas!$G$15:$L$29,3),VLOOKUP(K82,[1]Minimas!$G$15:$L$29,2)))))))</f>
        <v>SE M73</v>
      </c>
      <c r="W82" s="139">
        <f t="shared" si="20"/>
        <v>255.65212753393183</v>
      </c>
      <c r="X82" s="97">
        <v>43771</v>
      </c>
      <c r="Y82" s="99" t="s">
        <v>618</v>
      </c>
      <c r="Z82" s="216" t="s">
        <v>366</v>
      </c>
      <c r="AA82" s="132"/>
      <c r="AB82" s="103">
        <f>T82-HLOOKUP(V82,[1]Minimas!$C$3:$CD$12,2,FALSE)</f>
        <v>60</v>
      </c>
      <c r="AC82" s="103">
        <f>T82-HLOOKUP(V82,[1]Minimas!$C$3:$CD$12,3,FALSE)</f>
        <v>35</v>
      </c>
      <c r="AD82" s="103">
        <f>T82-HLOOKUP(V82,[1]Minimas!$C$3:$CD$12,4,FALSE)</f>
        <v>10</v>
      </c>
      <c r="AE82" s="103">
        <f>T82-HLOOKUP(V82,[1]Minimas!$C$3:$CD$12,5,FALSE)</f>
        <v>-15</v>
      </c>
      <c r="AF82" s="103">
        <f>T82-HLOOKUP(V82,[1]Minimas!$C$3:$CD$12,6,FALSE)</f>
        <v>-45</v>
      </c>
      <c r="AG82" s="103">
        <f>T82-HLOOKUP(V82,[1]Minimas!$C$3:$CD$12,7,FALSE)</f>
        <v>-65</v>
      </c>
      <c r="AH82" s="103">
        <f>T82-HLOOKUP(V82,[1]Minimas!$C$3:$CD$12,8,FALSE)</f>
        <v>-85</v>
      </c>
      <c r="AI82" s="103">
        <f>T82-HLOOKUP(V82,[1]Minimas!$C$3:$CD$12,9,FALSE)</f>
        <v>-105</v>
      </c>
      <c r="AJ82" s="103">
        <f>T82-HLOOKUP(V82,[1]Minimas!$C$3:$CD$12,10,FALSE)</f>
        <v>-120</v>
      </c>
      <c r="AK82" s="104" t="str">
        <f t="shared" si="21"/>
        <v>REG +</v>
      </c>
      <c r="AL82" s="104"/>
      <c r="AM82" s="104" t="str">
        <f t="shared" si="22"/>
        <v>REG +</v>
      </c>
      <c r="AN82" s="104">
        <f t="shared" si="23"/>
        <v>10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</row>
    <row r="83" spans="2:124" s="133" customFormat="1" ht="30" customHeight="1" x14ac:dyDescent="0.2">
      <c r="B83" s="95" t="s">
        <v>202</v>
      </c>
      <c r="C83" s="153">
        <v>427890</v>
      </c>
      <c r="D83" s="154"/>
      <c r="E83" s="155" t="s">
        <v>40</v>
      </c>
      <c r="F83" s="143" t="s">
        <v>166</v>
      </c>
      <c r="G83" s="144" t="s">
        <v>167</v>
      </c>
      <c r="H83" s="145">
        <v>1991</v>
      </c>
      <c r="I83" s="203" t="s">
        <v>127</v>
      </c>
      <c r="J83" s="156" t="s">
        <v>44</v>
      </c>
      <c r="K83" s="147">
        <v>75.2</v>
      </c>
      <c r="L83" s="149">
        <v>90</v>
      </c>
      <c r="M83" s="150">
        <v>95</v>
      </c>
      <c r="N83" s="150">
        <v>-100</v>
      </c>
      <c r="O83" s="135">
        <f t="shared" si="16"/>
        <v>95</v>
      </c>
      <c r="P83" s="149">
        <v>110</v>
      </c>
      <c r="Q83" s="150">
        <v>115</v>
      </c>
      <c r="R83" s="150">
        <v>-118</v>
      </c>
      <c r="S83" s="135">
        <f t="shared" si="17"/>
        <v>115</v>
      </c>
      <c r="T83" s="136">
        <f t="shared" si="18"/>
        <v>210</v>
      </c>
      <c r="U83" s="137" t="str">
        <f t="shared" si="19"/>
        <v>REG + 15</v>
      </c>
      <c r="V83" s="138" t="str">
        <f>IF(E83=0," ",IF(E83="H",IF(H83&lt;2000,VLOOKUP(K83,[1]Minimas!$A$15:$F$29,6),IF(AND(H83&gt;1999,H83&lt;2003),VLOOKUP(K83,[1]Minimas!$A$15:$F$29,5),IF(AND(H83&gt;2002,H83&lt;2005),VLOOKUP(K83,[1]Minimas!$A$15:$F$29,4),IF(AND(H83&gt;2004,H83&lt;2007),VLOOKUP(K83,[1]Minimas!$A$15:$F$29,3),VLOOKUP(K83,[1]Minimas!$A$15:$F$29,2))))),IF(H83&lt;2000,VLOOKUP(K83,[1]Minimas!$G$15:$L$29,6),IF(AND(H83&gt;1999,H83&lt;2003),VLOOKUP(K83,[1]Minimas!$G$15:$FL$29,5),IF(AND(H83&gt;2002,H83&lt;2005),VLOOKUP(K83,[1]Minimas!$G$15:$L$29,4),IF(AND(H83&gt;2004,H83&lt;2007),VLOOKUP(K83,[1]Minimas!$G$15:$L$29,3),VLOOKUP(K83,[1]Minimas!$G$15:$L$29,2)))))))</f>
        <v>SE M81</v>
      </c>
      <c r="W83" s="139">
        <f t="shared" si="20"/>
        <v>265.51830482246936</v>
      </c>
      <c r="X83" s="97">
        <v>43771</v>
      </c>
      <c r="Y83" s="99" t="s">
        <v>618</v>
      </c>
      <c r="Z83" s="216" t="s">
        <v>366</v>
      </c>
      <c r="AA83" s="132"/>
      <c r="AB83" s="103">
        <f>T83-HLOOKUP(V83,[1]Minimas!$C$3:$CD$12,2,FALSE)</f>
        <v>65</v>
      </c>
      <c r="AC83" s="103">
        <f>T83-HLOOKUP(V83,[1]Minimas!$C$3:$CD$12,3,FALSE)</f>
        <v>40</v>
      </c>
      <c r="AD83" s="103">
        <f>T83-HLOOKUP(V83,[1]Minimas!$C$3:$CD$12,4,FALSE)</f>
        <v>15</v>
      </c>
      <c r="AE83" s="103">
        <f>T83-HLOOKUP(V83,[1]Minimas!$C$3:$CD$12,5,FALSE)</f>
        <v>-10</v>
      </c>
      <c r="AF83" s="103">
        <f>T83-HLOOKUP(V83,[1]Minimas!$C$3:$CD$12,6,FALSE)</f>
        <v>-40</v>
      </c>
      <c r="AG83" s="103">
        <f>T83-HLOOKUP(V83,[1]Minimas!$C$3:$CD$12,7,FALSE)</f>
        <v>-65</v>
      </c>
      <c r="AH83" s="103">
        <f>T83-HLOOKUP(V83,[1]Minimas!$C$3:$CD$12,8,FALSE)</f>
        <v>-85</v>
      </c>
      <c r="AI83" s="103">
        <f>T83-HLOOKUP(V83,[1]Minimas!$C$3:$CD$12,9,FALSE)</f>
        <v>-110</v>
      </c>
      <c r="AJ83" s="103">
        <f>T83-HLOOKUP(V83,[1]Minimas!$C$3:$CD$12,10,FALSE)</f>
        <v>-125</v>
      </c>
      <c r="AK83" s="104" t="str">
        <f t="shared" si="21"/>
        <v>REG +</v>
      </c>
      <c r="AL83" s="104"/>
      <c r="AM83" s="104" t="str">
        <f t="shared" si="22"/>
        <v>REG +</v>
      </c>
      <c r="AN83" s="104">
        <f t="shared" si="23"/>
        <v>15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  <c r="CQ83" s="134"/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</row>
    <row r="84" spans="2:124" s="133" customFormat="1" ht="30" customHeight="1" x14ac:dyDescent="0.2">
      <c r="B84" s="95" t="s">
        <v>202</v>
      </c>
      <c r="C84" s="153">
        <v>442976</v>
      </c>
      <c r="D84" s="154"/>
      <c r="E84" s="155" t="s">
        <v>40</v>
      </c>
      <c r="F84" s="143" t="s">
        <v>361</v>
      </c>
      <c r="G84" s="144" t="s">
        <v>362</v>
      </c>
      <c r="H84" s="145">
        <v>1995</v>
      </c>
      <c r="I84" s="203" t="s">
        <v>127</v>
      </c>
      <c r="J84" s="156" t="s">
        <v>44</v>
      </c>
      <c r="K84" s="147">
        <v>87.5</v>
      </c>
      <c r="L84" s="149">
        <v>95</v>
      </c>
      <c r="M84" s="150">
        <v>100</v>
      </c>
      <c r="N84" s="150">
        <v>-105</v>
      </c>
      <c r="O84" s="135">
        <f t="shared" si="16"/>
        <v>100</v>
      </c>
      <c r="P84" s="149">
        <v>122</v>
      </c>
      <c r="Q84" s="150">
        <v>127</v>
      </c>
      <c r="R84" s="150">
        <v>-131</v>
      </c>
      <c r="S84" s="135">
        <f t="shared" si="17"/>
        <v>127</v>
      </c>
      <c r="T84" s="136">
        <f t="shared" si="18"/>
        <v>227</v>
      </c>
      <c r="U84" s="137" t="str">
        <f t="shared" si="19"/>
        <v>REG + 27</v>
      </c>
      <c r="V84" s="138" t="str">
        <f>IF(E84=0," ",IF(E84="H",IF(H84&lt;2000,VLOOKUP(K84,[1]Minimas!$A$15:$F$29,6),IF(AND(H84&gt;1999,H84&lt;2003),VLOOKUP(K84,[1]Minimas!$A$15:$F$29,5),IF(AND(H84&gt;2002,H84&lt;2005),VLOOKUP(K84,[1]Minimas!$A$15:$F$29,4),IF(AND(H84&gt;2004,H84&lt;2007),VLOOKUP(K84,[1]Minimas!$A$15:$F$29,3),VLOOKUP(K84,[1]Minimas!$A$15:$F$29,2))))),IF(H84&lt;2000,VLOOKUP(K84,[1]Minimas!$G$15:$L$29,6),IF(AND(H84&gt;1999,H84&lt;2003),VLOOKUP(K84,[1]Minimas!$G$15:$FL$29,5),IF(AND(H84&gt;2002,H84&lt;2005),VLOOKUP(K84,[1]Minimas!$G$15:$L$29,4),IF(AND(H84&gt;2004,H84&lt;2007),VLOOKUP(K84,[1]Minimas!$G$15:$L$29,3),VLOOKUP(K84,[1]Minimas!$G$15:$L$29,2)))))))</f>
        <v>SE M89</v>
      </c>
      <c r="W84" s="139">
        <f t="shared" si="20"/>
        <v>265.91173844172971</v>
      </c>
      <c r="X84" s="97">
        <v>43771</v>
      </c>
      <c r="Y84" s="99" t="s">
        <v>618</v>
      </c>
      <c r="Z84" s="216" t="s">
        <v>366</v>
      </c>
      <c r="AA84" s="132"/>
      <c r="AB84" s="103">
        <f>T84-HLOOKUP(V84,[1]Minimas!$C$3:$CD$12,2,FALSE)</f>
        <v>77</v>
      </c>
      <c r="AC84" s="103">
        <f>T84-HLOOKUP(V84,[1]Minimas!$C$3:$CD$12,3,FALSE)</f>
        <v>52</v>
      </c>
      <c r="AD84" s="103">
        <f>T84-HLOOKUP(V84,[1]Minimas!$C$3:$CD$12,4,FALSE)</f>
        <v>27</v>
      </c>
      <c r="AE84" s="103">
        <f>T84-HLOOKUP(V84,[1]Minimas!$C$3:$CD$12,5,FALSE)</f>
        <v>-3</v>
      </c>
      <c r="AF84" s="103">
        <f>T84-HLOOKUP(V84,[1]Minimas!$C$3:$CD$12,6,FALSE)</f>
        <v>-33</v>
      </c>
      <c r="AG84" s="103">
        <f>T84-HLOOKUP(V84,[1]Minimas!$C$3:$CD$12,7,FALSE)</f>
        <v>-60</v>
      </c>
      <c r="AH84" s="103">
        <f>T84-HLOOKUP(V84,[1]Minimas!$C$3:$CD$12,8,FALSE)</f>
        <v>-83</v>
      </c>
      <c r="AI84" s="103">
        <f>T84-HLOOKUP(V84,[1]Minimas!$C$3:$CD$12,9,FALSE)</f>
        <v>-103</v>
      </c>
      <c r="AJ84" s="103">
        <f>T84-HLOOKUP(V84,[1]Minimas!$C$3:$CD$12,10,FALSE)</f>
        <v>-133</v>
      </c>
      <c r="AK84" s="104" t="str">
        <f t="shared" si="21"/>
        <v>REG +</v>
      </c>
      <c r="AL84" s="104"/>
      <c r="AM84" s="104" t="str">
        <f t="shared" si="22"/>
        <v>REG +</v>
      </c>
      <c r="AN84" s="104">
        <f t="shared" si="23"/>
        <v>27</v>
      </c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  <c r="CQ84" s="134"/>
      <c r="CR84" s="134"/>
      <c r="CS84" s="134"/>
      <c r="CT84" s="134"/>
      <c r="CU84" s="134"/>
      <c r="CV84" s="134"/>
      <c r="CW84" s="134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</row>
    <row r="85" spans="2:124" s="133" customFormat="1" ht="30" customHeight="1" x14ac:dyDescent="0.2">
      <c r="B85" s="95" t="s">
        <v>202</v>
      </c>
      <c r="C85" s="153">
        <v>182760</v>
      </c>
      <c r="D85" s="154"/>
      <c r="E85" s="155" t="s">
        <v>40</v>
      </c>
      <c r="F85" s="143" t="s">
        <v>363</v>
      </c>
      <c r="G85" s="144" t="s">
        <v>364</v>
      </c>
      <c r="H85" s="145">
        <v>1988</v>
      </c>
      <c r="I85" s="203" t="s">
        <v>127</v>
      </c>
      <c r="J85" s="156" t="s">
        <v>44</v>
      </c>
      <c r="K85" s="147">
        <v>71.5</v>
      </c>
      <c r="L85" s="149">
        <v>90</v>
      </c>
      <c r="M85" s="150">
        <v>95</v>
      </c>
      <c r="N85" s="150">
        <v>98</v>
      </c>
      <c r="O85" s="135">
        <f t="shared" si="16"/>
        <v>98</v>
      </c>
      <c r="P85" s="149">
        <v>110</v>
      </c>
      <c r="Q85" s="150">
        <v>115</v>
      </c>
      <c r="R85" s="150">
        <v>118</v>
      </c>
      <c r="S85" s="135">
        <f t="shared" si="17"/>
        <v>118</v>
      </c>
      <c r="T85" s="136">
        <f t="shared" si="18"/>
        <v>216</v>
      </c>
      <c r="U85" s="137" t="str">
        <f t="shared" si="19"/>
        <v>IRG + 6</v>
      </c>
      <c r="V85" s="138" t="str">
        <f>IF(E85=0," ",IF(E85="H",IF(H85&lt;2000,VLOOKUP(K85,[1]Minimas!$A$15:$F$29,6),IF(AND(H85&gt;1999,H85&lt;2003),VLOOKUP(K85,[1]Minimas!$A$15:$F$29,5),IF(AND(H85&gt;2002,H85&lt;2005),VLOOKUP(K85,[1]Minimas!$A$15:$F$29,4),IF(AND(H85&gt;2004,H85&lt;2007),VLOOKUP(K85,[1]Minimas!$A$15:$F$29,3),VLOOKUP(K85,[1]Minimas!$A$15:$F$29,2))))),IF(H85&lt;2000,VLOOKUP(K85,[1]Minimas!$G$15:$L$29,6),IF(AND(H85&gt;1999,H85&lt;2003),VLOOKUP(K85,[1]Minimas!$G$15:$FL$29,5),IF(AND(H85&gt;2002,H85&lt;2005),VLOOKUP(K85,[1]Minimas!$G$15:$L$29,4),IF(AND(H85&gt;2004,H85&lt;2007),VLOOKUP(K85,[1]Minimas!$G$15:$L$29,3),VLOOKUP(K85,[1]Minimas!$G$15:$L$29,2)))))))</f>
        <v>SE M73</v>
      </c>
      <c r="W85" s="139">
        <f t="shared" si="20"/>
        <v>281.07307085823084</v>
      </c>
      <c r="X85" s="97">
        <v>43771</v>
      </c>
      <c r="Y85" s="99" t="s">
        <v>618</v>
      </c>
      <c r="Z85" s="216" t="s">
        <v>366</v>
      </c>
      <c r="AA85" s="132"/>
      <c r="AB85" s="103">
        <f>T85-HLOOKUP(V85,[1]Minimas!$C$3:$CD$12,2,FALSE)</f>
        <v>81</v>
      </c>
      <c r="AC85" s="103">
        <f>T85-HLOOKUP(V85,[1]Minimas!$C$3:$CD$12,3,FALSE)</f>
        <v>56</v>
      </c>
      <c r="AD85" s="103">
        <f>T85-HLOOKUP(V85,[1]Minimas!$C$3:$CD$12,4,FALSE)</f>
        <v>31</v>
      </c>
      <c r="AE85" s="103">
        <f>T85-HLOOKUP(V85,[1]Minimas!$C$3:$CD$12,5,FALSE)</f>
        <v>6</v>
      </c>
      <c r="AF85" s="103">
        <f>T85-HLOOKUP(V85,[1]Minimas!$C$3:$CD$12,6,FALSE)</f>
        <v>-24</v>
      </c>
      <c r="AG85" s="103">
        <f>T85-HLOOKUP(V85,[1]Minimas!$C$3:$CD$12,7,FALSE)</f>
        <v>-44</v>
      </c>
      <c r="AH85" s="103">
        <f>T85-HLOOKUP(V85,[1]Minimas!$C$3:$CD$12,8,FALSE)</f>
        <v>-64</v>
      </c>
      <c r="AI85" s="103">
        <f>T85-HLOOKUP(V85,[1]Minimas!$C$3:$CD$12,9,FALSE)</f>
        <v>-84</v>
      </c>
      <c r="AJ85" s="103">
        <f>T85-HLOOKUP(V85,[1]Minimas!$C$3:$CD$12,10,FALSE)</f>
        <v>-99</v>
      </c>
      <c r="AK85" s="104" t="str">
        <f t="shared" si="21"/>
        <v>IRG +</v>
      </c>
      <c r="AL85" s="104"/>
      <c r="AM85" s="104" t="str">
        <f t="shared" si="22"/>
        <v>IRG +</v>
      </c>
      <c r="AN85" s="104">
        <f t="shared" si="23"/>
        <v>6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  <c r="CQ85" s="134"/>
      <c r="CR85" s="134"/>
      <c r="CS85" s="134"/>
      <c r="CT85" s="134"/>
      <c r="CU85" s="134"/>
      <c r="CV85" s="134"/>
      <c r="CW85" s="134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</row>
    <row r="86" spans="2:124" s="133" customFormat="1" ht="30" customHeight="1" x14ac:dyDescent="0.2">
      <c r="B86" s="95" t="s">
        <v>202</v>
      </c>
      <c r="C86" s="153">
        <v>310069</v>
      </c>
      <c r="D86" s="154"/>
      <c r="E86" s="155" t="s">
        <v>40</v>
      </c>
      <c r="F86" s="143" t="s">
        <v>365</v>
      </c>
      <c r="G86" s="144" t="s">
        <v>165</v>
      </c>
      <c r="H86" s="145">
        <v>1995</v>
      </c>
      <c r="I86" s="203" t="s">
        <v>127</v>
      </c>
      <c r="J86" s="156" t="s">
        <v>44</v>
      </c>
      <c r="K86" s="147">
        <v>67.099999999999994</v>
      </c>
      <c r="L86" s="149">
        <v>97</v>
      </c>
      <c r="M86" s="150">
        <v>101</v>
      </c>
      <c r="N86" s="150">
        <v>105</v>
      </c>
      <c r="O86" s="135">
        <f t="shared" si="16"/>
        <v>105</v>
      </c>
      <c r="P86" s="149">
        <v>121</v>
      </c>
      <c r="Q86" s="150">
        <v>125</v>
      </c>
      <c r="R86" s="150">
        <v>-130</v>
      </c>
      <c r="S86" s="135">
        <f t="shared" si="17"/>
        <v>125</v>
      </c>
      <c r="T86" s="136">
        <f t="shared" si="18"/>
        <v>230</v>
      </c>
      <c r="U86" s="137" t="str">
        <f t="shared" si="19"/>
        <v>IRG + 20</v>
      </c>
      <c r="V86" s="138" t="str">
        <f>IF(E86=0," ",IF(E86="H",IF(H86&lt;2000,VLOOKUP(K86,[1]Minimas!$A$15:$F$29,6),IF(AND(H86&gt;1999,H86&lt;2003),VLOOKUP(K86,[1]Minimas!$A$15:$F$29,5),IF(AND(H86&gt;2002,H86&lt;2005),VLOOKUP(K86,[1]Minimas!$A$15:$F$29,4),IF(AND(H86&gt;2004,H86&lt;2007),VLOOKUP(K86,[1]Minimas!$A$15:$F$29,3),VLOOKUP(K86,[1]Minimas!$A$15:$F$29,2))))),IF(H86&lt;2000,VLOOKUP(K86,[1]Minimas!$G$15:$L$29,6),IF(AND(H86&gt;1999,H86&lt;2003),VLOOKUP(K86,[1]Minimas!$G$15:$FL$29,5),IF(AND(H86&gt;2002,H86&lt;2005),VLOOKUP(K86,[1]Minimas!$G$15:$L$29,4),IF(AND(H86&gt;2004,H86&lt;2007),VLOOKUP(K86,[1]Minimas!$G$15:$L$29,3),VLOOKUP(K86,[1]Minimas!$G$15:$L$29,2)))))))</f>
        <v>SE M73</v>
      </c>
      <c r="W86" s="139">
        <f t="shared" si="20"/>
        <v>311.0593574620201</v>
      </c>
      <c r="X86" s="97">
        <v>43771</v>
      </c>
      <c r="Y86" s="99" t="s">
        <v>618</v>
      </c>
      <c r="Z86" s="216" t="s">
        <v>366</v>
      </c>
      <c r="AA86" s="132"/>
      <c r="AB86" s="103">
        <f>T86-HLOOKUP(V86,[1]Minimas!$C$3:$CD$12,2,FALSE)</f>
        <v>95</v>
      </c>
      <c r="AC86" s="103">
        <f>T86-HLOOKUP(V86,[1]Minimas!$C$3:$CD$12,3,FALSE)</f>
        <v>70</v>
      </c>
      <c r="AD86" s="103">
        <f>T86-HLOOKUP(V86,[1]Minimas!$C$3:$CD$12,4,FALSE)</f>
        <v>45</v>
      </c>
      <c r="AE86" s="103">
        <f>T86-HLOOKUP(V86,[1]Minimas!$C$3:$CD$12,5,FALSE)</f>
        <v>20</v>
      </c>
      <c r="AF86" s="103">
        <f>T86-HLOOKUP(V86,[1]Minimas!$C$3:$CD$12,6,FALSE)</f>
        <v>-10</v>
      </c>
      <c r="AG86" s="103">
        <f>T86-HLOOKUP(V86,[1]Minimas!$C$3:$CD$12,7,FALSE)</f>
        <v>-30</v>
      </c>
      <c r="AH86" s="103">
        <f>T86-HLOOKUP(V86,[1]Minimas!$C$3:$CD$12,8,FALSE)</f>
        <v>-50</v>
      </c>
      <c r="AI86" s="103">
        <f>T86-HLOOKUP(V86,[1]Minimas!$C$3:$CD$12,9,FALSE)</f>
        <v>-70</v>
      </c>
      <c r="AJ86" s="103">
        <f>T86-HLOOKUP(V86,[1]Minimas!$C$3:$CD$12,10,FALSE)</f>
        <v>-85</v>
      </c>
      <c r="AK86" s="104" t="str">
        <f t="shared" si="21"/>
        <v>IRG +</v>
      </c>
      <c r="AL86" s="104"/>
      <c r="AM86" s="104" t="str">
        <f t="shared" si="22"/>
        <v>IRG +</v>
      </c>
      <c r="AN86" s="104">
        <f t="shared" si="23"/>
        <v>20</v>
      </c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  <c r="CQ86" s="134"/>
      <c r="CR86" s="134"/>
      <c r="CS86" s="134"/>
      <c r="CT86" s="134"/>
      <c r="CU86" s="134"/>
      <c r="CV86" s="134"/>
      <c r="CW86" s="134"/>
      <c r="CX86" s="134"/>
      <c r="CY86" s="134"/>
      <c r="CZ86" s="134"/>
      <c r="DA86" s="134"/>
      <c r="DB86" s="134"/>
      <c r="DC86" s="134"/>
      <c r="DD86" s="134"/>
      <c r="DE86" s="134"/>
      <c r="DF86" s="134"/>
      <c r="DG86" s="134"/>
      <c r="DH86" s="134"/>
      <c r="DI86" s="134"/>
      <c r="DJ86" s="134"/>
      <c r="DK86" s="134"/>
      <c r="DL86" s="134"/>
      <c r="DM86" s="134"/>
      <c r="DN86" s="134"/>
      <c r="DO86" s="134"/>
      <c r="DP86" s="134"/>
      <c r="DQ86" s="134"/>
      <c r="DR86" s="134"/>
      <c r="DS86" s="134"/>
      <c r="DT86" s="134"/>
    </row>
    <row r="87" spans="2:124" s="133" customFormat="1" ht="30" customHeight="1" x14ac:dyDescent="0.2">
      <c r="B87" s="95" t="s">
        <v>202</v>
      </c>
      <c r="C87" s="153">
        <v>37253</v>
      </c>
      <c r="D87" s="154"/>
      <c r="E87" s="155" t="s">
        <v>40</v>
      </c>
      <c r="F87" s="143" t="s">
        <v>367</v>
      </c>
      <c r="G87" s="144" t="s">
        <v>360</v>
      </c>
      <c r="H87" s="145">
        <v>1956</v>
      </c>
      <c r="I87" s="203" t="s">
        <v>376</v>
      </c>
      <c r="J87" s="156" t="s">
        <v>44</v>
      </c>
      <c r="K87" s="147">
        <v>60.95</v>
      </c>
      <c r="L87" s="149">
        <v>40</v>
      </c>
      <c r="M87" s="150">
        <v>43</v>
      </c>
      <c r="N87" s="150">
        <v>45</v>
      </c>
      <c r="O87" s="135">
        <f t="shared" si="16"/>
        <v>45</v>
      </c>
      <c r="P87" s="149">
        <v>50</v>
      </c>
      <c r="Q87" s="150">
        <v>53</v>
      </c>
      <c r="R87" s="150">
        <v>56</v>
      </c>
      <c r="S87" s="135">
        <f t="shared" si="17"/>
        <v>56</v>
      </c>
      <c r="T87" s="136">
        <f t="shared" si="18"/>
        <v>101</v>
      </c>
      <c r="U87" s="137" t="str">
        <f t="shared" si="19"/>
        <v>DEB -9</v>
      </c>
      <c r="V87" s="138" t="str">
        <f>IF(E87=0," ",IF(E87="H",IF(H87&lt;2000,VLOOKUP(K87,[1]Minimas!$A$15:$F$29,6),IF(AND(H87&gt;1999,H87&lt;2003),VLOOKUP(K87,[1]Minimas!$A$15:$F$29,5),IF(AND(H87&gt;2002,H87&lt;2005),VLOOKUP(K87,[1]Minimas!$A$15:$F$29,4),IF(AND(H87&gt;2004,H87&lt;2007),VLOOKUP(K87,[1]Minimas!$A$15:$F$29,3),VLOOKUP(K87,[1]Minimas!$A$15:$F$29,2))))),IF(H87&lt;2000,VLOOKUP(K87,[1]Minimas!$G$15:$L$29,6),IF(AND(H87&gt;1999,H87&lt;2003),VLOOKUP(K87,[1]Minimas!$G$15:$FL$29,5),IF(AND(H87&gt;2002,H87&lt;2005),VLOOKUP(K87,[1]Minimas!$G$15:$L$29,4),IF(AND(H87&gt;2004,H87&lt;2007),VLOOKUP(K87,[1]Minimas!$G$15:$L$29,3),VLOOKUP(K87,[1]Minimas!$G$15:$L$29,2)))))))</f>
        <v>SE M61</v>
      </c>
      <c r="W87" s="139">
        <f t="shared" si="20"/>
        <v>145.53420858008477</v>
      </c>
      <c r="X87" s="97">
        <v>43771</v>
      </c>
      <c r="Y87" s="99" t="s">
        <v>371</v>
      </c>
      <c r="Z87" s="216" t="s">
        <v>368</v>
      </c>
      <c r="AA87" s="132"/>
      <c r="AB87" s="103">
        <f>T87-HLOOKUP(V87,[1]Minimas!$C$3:$CD$12,2,FALSE)</f>
        <v>-9</v>
      </c>
      <c r="AC87" s="103">
        <f>T87-HLOOKUP(V87,[1]Minimas!$C$3:$CD$12,3,FALSE)</f>
        <v>-29</v>
      </c>
      <c r="AD87" s="103">
        <f>T87-HLOOKUP(V87,[1]Minimas!$C$3:$CD$12,4,FALSE)</f>
        <v>-49</v>
      </c>
      <c r="AE87" s="103">
        <f>T87-HLOOKUP(V87,[1]Minimas!$C$3:$CD$12,5,FALSE)</f>
        <v>-69</v>
      </c>
      <c r="AF87" s="103">
        <f>T87-HLOOKUP(V87,[1]Minimas!$C$3:$CD$12,6,FALSE)</f>
        <v>-94</v>
      </c>
      <c r="AG87" s="103">
        <f>T87-HLOOKUP(V87,[1]Minimas!$C$3:$CD$12,7,FALSE)</f>
        <v>-114</v>
      </c>
      <c r="AH87" s="103">
        <f>T87-HLOOKUP(V87,[1]Minimas!$C$3:$CD$12,8,FALSE)</f>
        <v>-134</v>
      </c>
      <c r="AI87" s="103">
        <f>T87-HLOOKUP(V87,[1]Minimas!$C$3:$CD$12,9,FALSE)</f>
        <v>-159</v>
      </c>
      <c r="AJ87" s="103">
        <f>T87-HLOOKUP(V87,[1]Minimas!$C$3:$CD$12,10,FALSE)</f>
        <v>-174</v>
      </c>
      <c r="AK87" s="104" t="str">
        <f t="shared" si="21"/>
        <v>DEB</v>
      </c>
      <c r="AL87" s="104"/>
      <c r="AM87" s="104" t="str">
        <f t="shared" si="22"/>
        <v>DEB</v>
      </c>
      <c r="AN87" s="104">
        <f t="shared" si="23"/>
        <v>-9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</row>
    <row r="88" spans="2:124" s="133" customFormat="1" ht="30" customHeight="1" x14ac:dyDescent="0.2">
      <c r="B88" s="95" t="s">
        <v>202</v>
      </c>
      <c r="C88" s="153">
        <v>8027</v>
      </c>
      <c r="D88" s="154"/>
      <c r="E88" s="155" t="s">
        <v>40</v>
      </c>
      <c r="F88" s="143" t="s">
        <v>369</v>
      </c>
      <c r="G88" s="144" t="s">
        <v>370</v>
      </c>
      <c r="H88" s="145">
        <v>1951</v>
      </c>
      <c r="I88" s="203" t="s">
        <v>376</v>
      </c>
      <c r="J88" s="156" t="s">
        <v>44</v>
      </c>
      <c r="K88" s="147">
        <v>54.4</v>
      </c>
      <c r="L88" s="149">
        <v>42</v>
      </c>
      <c r="M88" s="150">
        <v>45</v>
      </c>
      <c r="N88" s="150">
        <v>47</v>
      </c>
      <c r="O88" s="135">
        <f t="shared" si="16"/>
        <v>47</v>
      </c>
      <c r="P88" s="149">
        <v>50</v>
      </c>
      <c r="Q88" s="150">
        <v>55</v>
      </c>
      <c r="R88" s="150">
        <v>-59</v>
      </c>
      <c r="S88" s="135">
        <f t="shared" si="17"/>
        <v>55</v>
      </c>
      <c r="T88" s="136">
        <f t="shared" si="18"/>
        <v>102</v>
      </c>
      <c r="U88" s="137" t="str">
        <f t="shared" si="19"/>
        <v>DEB 7</v>
      </c>
      <c r="V88" s="138" t="str">
        <f>IF(E88=0," ",IF(E88="H",IF(H88&lt;2000,VLOOKUP(K88,[1]Minimas!$A$15:$F$29,6),IF(AND(H88&gt;1999,H88&lt;2003),VLOOKUP(K88,[1]Minimas!$A$15:$F$29,5),IF(AND(H88&gt;2002,H88&lt;2005),VLOOKUP(K88,[1]Minimas!$A$15:$F$29,4),IF(AND(H88&gt;2004,H88&lt;2007),VLOOKUP(K88,[1]Minimas!$A$15:$F$29,3),VLOOKUP(K88,[1]Minimas!$A$15:$F$29,2))))),IF(H88&lt;2000,VLOOKUP(K88,[1]Minimas!$G$15:$L$29,6),IF(AND(H88&gt;1999,H88&lt;2003),VLOOKUP(K88,[1]Minimas!$G$15:$FL$29,5),IF(AND(H88&gt;2002,H88&lt;2005),VLOOKUP(K88,[1]Minimas!$G$15:$L$29,4),IF(AND(H88&gt;2004,H88&lt;2007),VLOOKUP(K88,[1]Minimas!$G$15:$L$29,3),VLOOKUP(K88,[1]Minimas!$G$15:$L$29,2)))))))</f>
        <v>SE M55</v>
      </c>
      <c r="W88" s="139">
        <f t="shared" si="20"/>
        <v>159.65545033306307</v>
      </c>
      <c r="X88" s="97">
        <v>43771</v>
      </c>
      <c r="Y88" s="99" t="s">
        <v>371</v>
      </c>
      <c r="Z88" s="216" t="s">
        <v>368</v>
      </c>
      <c r="AA88" s="132"/>
      <c r="AB88" s="103">
        <f>T88-HLOOKUP(V88,[1]Minimas!$C$3:$CD$12,2,FALSE)</f>
        <v>7</v>
      </c>
      <c r="AC88" s="103">
        <f>T88-HLOOKUP(V88,[1]Minimas!$C$3:$CD$12,3,FALSE)</f>
        <v>-13</v>
      </c>
      <c r="AD88" s="103">
        <f>T88-HLOOKUP(V88,[1]Minimas!$C$3:$CD$12,4,FALSE)</f>
        <v>-28</v>
      </c>
      <c r="AE88" s="103">
        <f>T88-HLOOKUP(V88,[1]Minimas!$C$3:$CD$12,5,FALSE)</f>
        <v>-43</v>
      </c>
      <c r="AF88" s="103">
        <f>T88-HLOOKUP(V88,[1]Minimas!$C$3:$CD$12,6,FALSE)</f>
        <v>-68</v>
      </c>
      <c r="AG88" s="103">
        <f>T88-HLOOKUP(V88,[1]Minimas!$C$3:$CD$12,7,FALSE)</f>
        <v>-88</v>
      </c>
      <c r="AH88" s="103">
        <f>T88-HLOOKUP(V88,[1]Minimas!$C$3:$CD$12,8,FALSE)</f>
        <v>-108</v>
      </c>
      <c r="AI88" s="103">
        <f>T88-HLOOKUP(V88,[1]Minimas!$C$3:$CD$12,9,FALSE)</f>
        <v>-128</v>
      </c>
      <c r="AJ88" s="103">
        <f>T88-HLOOKUP(V88,[1]Minimas!$C$3:$CD$12,10,FALSE)</f>
        <v>-173</v>
      </c>
      <c r="AK88" s="104" t="str">
        <f t="shared" si="21"/>
        <v>DEB</v>
      </c>
      <c r="AL88" s="104"/>
      <c r="AM88" s="104" t="str">
        <f t="shared" si="22"/>
        <v>DEB</v>
      </c>
      <c r="AN88" s="104">
        <f t="shared" si="23"/>
        <v>7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  <c r="CQ88" s="134"/>
      <c r="CR88" s="134"/>
      <c r="CS88" s="134"/>
      <c r="CT88" s="134"/>
      <c r="CU88" s="134"/>
      <c r="CV88" s="134"/>
      <c r="CW88" s="134"/>
      <c r="CX88" s="134"/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</row>
    <row r="89" spans="2:124" s="133" customFormat="1" ht="30" customHeight="1" x14ac:dyDescent="0.2">
      <c r="B89" s="95" t="s">
        <v>202</v>
      </c>
      <c r="C89" s="153">
        <v>2939</v>
      </c>
      <c r="D89" s="154"/>
      <c r="E89" s="155" t="s">
        <v>40</v>
      </c>
      <c r="F89" s="143" t="s">
        <v>372</v>
      </c>
      <c r="G89" s="144" t="s">
        <v>373</v>
      </c>
      <c r="H89" s="145">
        <v>1949</v>
      </c>
      <c r="I89" s="203" t="s">
        <v>376</v>
      </c>
      <c r="J89" s="156" t="s">
        <v>44</v>
      </c>
      <c r="K89" s="147">
        <v>104.9</v>
      </c>
      <c r="L89" s="149">
        <v>55</v>
      </c>
      <c r="M89" s="150">
        <v>60</v>
      </c>
      <c r="N89" s="150">
        <v>62</v>
      </c>
      <c r="O89" s="135">
        <f t="shared" si="16"/>
        <v>62</v>
      </c>
      <c r="P89" s="149">
        <v>75</v>
      </c>
      <c r="Q89" s="150">
        <v>80</v>
      </c>
      <c r="R89" s="150">
        <v>83</v>
      </c>
      <c r="S89" s="135">
        <f t="shared" si="17"/>
        <v>83</v>
      </c>
      <c r="T89" s="136">
        <f t="shared" si="18"/>
        <v>145</v>
      </c>
      <c r="U89" s="137" t="str">
        <f t="shared" si="19"/>
        <v>DEB -20</v>
      </c>
      <c r="V89" s="138" t="str">
        <f>IF(E89=0," ",IF(E89="H",IF(H89&lt;2000,VLOOKUP(K89,[1]Minimas!$A$15:$F$29,6),IF(AND(H89&gt;1999,H89&lt;2003),VLOOKUP(K89,[1]Minimas!$A$15:$F$29,5),IF(AND(H89&gt;2002,H89&lt;2005),VLOOKUP(K89,[1]Minimas!$A$15:$F$29,4),IF(AND(H89&gt;2004,H89&lt;2007),VLOOKUP(K89,[1]Minimas!$A$15:$F$29,3),VLOOKUP(K89,[1]Minimas!$A$15:$F$29,2))))),IF(H89&lt;2000,VLOOKUP(K89,[1]Minimas!$G$15:$L$29,6),IF(AND(H89&gt;1999,H89&lt;2003),VLOOKUP(K89,[1]Minimas!$G$15:$FL$29,5),IF(AND(H89&gt;2002,H89&lt;2005),VLOOKUP(K89,[1]Minimas!$G$15:$L$29,4),IF(AND(H89&gt;2004,H89&lt;2007),VLOOKUP(K89,[1]Minimas!$G$15:$L$29,3),VLOOKUP(K89,[1]Minimas!$G$15:$L$29,2)))))))</f>
        <v>SE M109</v>
      </c>
      <c r="W89" s="139">
        <f t="shared" si="20"/>
        <v>158.10170425459728</v>
      </c>
      <c r="X89" s="97">
        <v>43771</v>
      </c>
      <c r="Y89" s="99" t="s">
        <v>371</v>
      </c>
      <c r="Z89" s="216" t="s">
        <v>368</v>
      </c>
      <c r="AA89" s="132"/>
      <c r="AB89" s="103">
        <f>T89-HLOOKUP(V89,[1]Minimas!$C$3:$CD$12,2,FALSE)</f>
        <v>-20</v>
      </c>
      <c r="AC89" s="103">
        <f>T89-HLOOKUP(V89,[1]Minimas!$C$3:$CD$12,3,FALSE)</f>
        <v>-45</v>
      </c>
      <c r="AD89" s="103">
        <f>T89-HLOOKUP(V89,[1]Minimas!$C$3:$CD$12,4,FALSE)</f>
        <v>-70</v>
      </c>
      <c r="AE89" s="103">
        <f>T89-HLOOKUP(V89,[1]Minimas!$C$3:$CD$12,5,FALSE)</f>
        <v>-100</v>
      </c>
      <c r="AF89" s="103">
        <f>T89-HLOOKUP(V89,[1]Minimas!$C$3:$CD$12,6,FALSE)</f>
        <v>-130</v>
      </c>
      <c r="AG89" s="103">
        <f>T89-HLOOKUP(V89,[1]Minimas!$C$3:$CD$12,7,FALSE)</f>
        <v>-165</v>
      </c>
      <c r="AH89" s="103">
        <f>T89-HLOOKUP(V89,[1]Minimas!$C$3:$CD$12,8,FALSE)</f>
        <v>-190</v>
      </c>
      <c r="AI89" s="103">
        <f>T89-HLOOKUP(V89,[1]Minimas!$C$3:$CD$12,9,FALSE)</f>
        <v>-215</v>
      </c>
      <c r="AJ89" s="103">
        <f>T89-HLOOKUP(V89,[1]Minimas!$C$3:$CD$12,10,FALSE)</f>
        <v>-235</v>
      </c>
      <c r="AK89" s="104" t="str">
        <f t="shared" si="21"/>
        <v>DEB</v>
      </c>
      <c r="AL89" s="104"/>
      <c r="AM89" s="104" t="str">
        <f t="shared" si="22"/>
        <v>DEB</v>
      </c>
      <c r="AN89" s="104">
        <f t="shared" si="23"/>
        <v>-20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</row>
    <row r="90" spans="2:124" s="133" customFormat="1" ht="30" customHeight="1" thickBot="1" x14ac:dyDescent="0.25">
      <c r="B90" s="95" t="s">
        <v>202</v>
      </c>
      <c r="C90" s="153">
        <v>24685</v>
      </c>
      <c r="D90" s="154"/>
      <c r="E90" s="155" t="s">
        <v>40</v>
      </c>
      <c r="F90" s="143" t="s">
        <v>374</v>
      </c>
      <c r="G90" s="144" t="s">
        <v>375</v>
      </c>
      <c r="H90" s="145">
        <v>1944</v>
      </c>
      <c r="I90" s="203" t="s">
        <v>376</v>
      </c>
      <c r="J90" s="156" t="s">
        <v>44</v>
      </c>
      <c r="K90" s="147">
        <v>91.2</v>
      </c>
      <c r="L90" s="149">
        <v>46</v>
      </c>
      <c r="M90" s="150">
        <v>50</v>
      </c>
      <c r="N90" s="150">
        <v>52</v>
      </c>
      <c r="O90" s="135">
        <f t="shared" si="16"/>
        <v>52</v>
      </c>
      <c r="P90" s="149">
        <v>62</v>
      </c>
      <c r="Q90" s="150">
        <v>65</v>
      </c>
      <c r="R90" s="150">
        <v>67</v>
      </c>
      <c r="S90" s="135">
        <f t="shared" si="17"/>
        <v>67</v>
      </c>
      <c r="T90" s="136">
        <f t="shared" si="18"/>
        <v>119</v>
      </c>
      <c r="U90" s="137" t="str">
        <f t="shared" si="19"/>
        <v>DEB -36</v>
      </c>
      <c r="V90" s="138" t="str">
        <f>IF(E90=0," ",IF(E90="H",IF(H90&lt;2000,VLOOKUP(K90,[1]Minimas!$A$15:$F$29,6),IF(AND(H90&gt;1999,H90&lt;2003),VLOOKUP(K90,[1]Minimas!$A$15:$F$29,5),IF(AND(H90&gt;2002,H90&lt;2005),VLOOKUP(K90,[1]Minimas!$A$15:$F$29,4),IF(AND(H90&gt;2004,H90&lt;2007),VLOOKUP(K90,[1]Minimas!$A$15:$F$29,3),VLOOKUP(K90,[1]Minimas!$A$15:$F$29,2))))),IF(H90&lt;2000,VLOOKUP(K90,[1]Minimas!$G$15:$L$29,6),IF(AND(H90&gt;1999,H90&lt;2003),VLOOKUP(K90,[1]Minimas!$G$15:$FL$29,5),IF(AND(H90&gt;2002,H90&lt;2005),VLOOKUP(K90,[1]Minimas!$G$15:$L$29,4),IF(AND(H90&gt;2004,H90&lt;2007),VLOOKUP(K90,[1]Minimas!$G$15:$L$29,3),VLOOKUP(K90,[1]Minimas!$G$15:$L$29,2)))))))</f>
        <v>SE M96</v>
      </c>
      <c r="W90" s="139">
        <f t="shared" si="20"/>
        <v>136.87525071969978</v>
      </c>
      <c r="X90" s="97">
        <v>43771</v>
      </c>
      <c r="Y90" s="99" t="s">
        <v>371</v>
      </c>
      <c r="Z90" s="216" t="s">
        <v>368</v>
      </c>
      <c r="AA90" s="132"/>
      <c r="AB90" s="103">
        <f>T90-HLOOKUP(V90,[1]Minimas!$C$3:$CD$12,2,FALSE)</f>
        <v>-36</v>
      </c>
      <c r="AC90" s="103">
        <f>T90-HLOOKUP(V90,[1]Minimas!$C$3:$CD$12,3,FALSE)</f>
        <v>-61</v>
      </c>
      <c r="AD90" s="103">
        <f>T90-HLOOKUP(V90,[1]Minimas!$C$3:$CD$12,4,FALSE)</f>
        <v>-86</v>
      </c>
      <c r="AE90" s="103">
        <f>T90-HLOOKUP(V90,[1]Minimas!$C$3:$CD$12,5,FALSE)</f>
        <v>-116</v>
      </c>
      <c r="AF90" s="103">
        <f>T90-HLOOKUP(V90,[1]Minimas!$C$3:$CD$12,6,FALSE)</f>
        <v>-146</v>
      </c>
      <c r="AG90" s="103">
        <f>T90-HLOOKUP(V90,[1]Minimas!$C$3:$CD$12,7,FALSE)</f>
        <v>-176</v>
      </c>
      <c r="AH90" s="103">
        <f>T90-HLOOKUP(V90,[1]Minimas!$C$3:$CD$12,8,FALSE)</f>
        <v>-201</v>
      </c>
      <c r="AI90" s="103">
        <f>T90-HLOOKUP(V90,[1]Minimas!$C$3:$CD$12,9,FALSE)</f>
        <v>-221</v>
      </c>
      <c r="AJ90" s="103">
        <f>T90-HLOOKUP(V90,[1]Minimas!$C$3:$CD$12,10,FALSE)</f>
        <v>-241</v>
      </c>
      <c r="AK90" s="104" t="str">
        <f t="shared" si="21"/>
        <v>DEB</v>
      </c>
      <c r="AL90" s="104"/>
      <c r="AM90" s="104" t="str">
        <f t="shared" si="22"/>
        <v>DEB</v>
      </c>
      <c r="AN90" s="104">
        <f t="shared" si="23"/>
        <v>-36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</row>
    <row r="91" spans="2:124" s="133" customFormat="1" ht="30" customHeight="1" x14ac:dyDescent="0.2">
      <c r="B91" s="350" t="s">
        <v>202</v>
      </c>
      <c r="C91" s="140">
        <v>438946</v>
      </c>
      <c r="D91" s="353"/>
      <c r="E91" s="142" t="s">
        <v>40</v>
      </c>
      <c r="F91" s="143" t="s">
        <v>474</v>
      </c>
      <c r="G91" s="144" t="s">
        <v>475</v>
      </c>
      <c r="H91" s="145">
        <v>2005</v>
      </c>
      <c r="I91" s="351" t="s">
        <v>461</v>
      </c>
      <c r="J91" s="146" t="s">
        <v>44</v>
      </c>
      <c r="K91" s="147">
        <v>47.65</v>
      </c>
      <c r="L91" s="149">
        <v>43</v>
      </c>
      <c r="M91" s="150">
        <v>46</v>
      </c>
      <c r="N91" s="150">
        <v>48</v>
      </c>
      <c r="O91" s="135">
        <f t="shared" si="16"/>
        <v>48</v>
      </c>
      <c r="P91" s="149">
        <v>60</v>
      </c>
      <c r="Q91" s="150">
        <v>65</v>
      </c>
      <c r="R91" s="150">
        <v>67</v>
      </c>
      <c r="S91" s="135">
        <f t="shared" si="17"/>
        <v>67</v>
      </c>
      <c r="T91" s="136">
        <f t="shared" si="18"/>
        <v>115</v>
      </c>
      <c r="U91" s="137" t="str">
        <f t="shared" si="19"/>
        <v>NAT + 0</v>
      </c>
      <c r="V91" s="138" t="str">
        <f>IF(E91=0," ",IF(E91="H",IF(H91&lt;2000,VLOOKUP(K91,[1]Minimas!$A$15:$F$29,6),IF(AND(H91&gt;1999,H91&lt;2003),VLOOKUP(K91,[1]Minimas!$A$15:$F$29,5),IF(AND(H91&gt;2002,H91&lt;2005),VLOOKUP(K91,[1]Minimas!$A$15:$F$29,4),IF(AND(H91&gt;2004,H91&lt;2007),VLOOKUP(K91,[1]Minimas!$A$15:$F$29,3),VLOOKUP(K91,[1]Minimas!$A$15:$F$29,2))))),IF(H91&lt;2000,VLOOKUP(K91,[1]Minimas!$G$15:$L$29,6),IF(AND(H91&gt;1999,H91&lt;2003),VLOOKUP(K91,[1]Minimas!$G$15:$FL$29,5),IF(AND(H91&gt;2002,H91&lt;2005),VLOOKUP(K91,[1]Minimas!$G$15:$L$29,4),IF(AND(H91&gt;2004,H91&lt;2007),VLOOKUP(K91,[1]Minimas!$G$15:$L$29,3),VLOOKUP(K91,[1]Minimas!$G$15:$L$29,2)))))))</f>
        <v>U15 M49</v>
      </c>
      <c r="W91" s="139">
        <f t="shared" si="20"/>
        <v>200.34899822023968</v>
      </c>
      <c r="X91" s="97">
        <v>43785</v>
      </c>
      <c r="Y91" s="99" t="s">
        <v>473</v>
      </c>
      <c r="Z91" s="216" t="s">
        <v>469</v>
      </c>
      <c r="AA91" s="132"/>
      <c r="AB91" s="103">
        <f>T91-HLOOKUP(V91,[1]Minimas!$C$3:$CD$12,2,FALSE)</f>
        <v>75</v>
      </c>
      <c r="AC91" s="103">
        <f>T91-HLOOKUP(V91,[1]Minimas!$C$3:$CD$12,3,FALSE)</f>
        <v>60</v>
      </c>
      <c r="AD91" s="103">
        <f>T91-HLOOKUP(V91,[1]Minimas!$C$3:$CD$12,4,FALSE)</f>
        <v>45</v>
      </c>
      <c r="AE91" s="103">
        <f>T91-HLOOKUP(V91,[1]Minimas!$C$3:$CD$12,5,FALSE)</f>
        <v>30</v>
      </c>
      <c r="AF91" s="103">
        <f>T91-HLOOKUP(V91,[1]Minimas!$C$3:$CD$12,6,FALSE)</f>
        <v>15</v>
      </c>
      <c r="AG91" s="103">
        <f>T91-HLOOKUP(V91,[1]Minimas!$C$3:$CD$12,7,FALSE)</f>
        <v>0</v>
      </c>
      <c r="AH91" s="103">
        <f>T91-HLOOKUP(V91,[1]Minimas!$C$3:$CD$12,8,FALSE)</f>
        <v>-15</v>
      </c>
      <c r="AI91" s="103">
        <f>T91-HLOOKUP(V91,[1]Minimas!$C$3:$CD$12,9,FALSE)</f>
        <v>-30</v>
      </c>
      <c r="AJ91" s="103">
        <f>T91-HLOOKUP(V91,[1]Minimas!$C$3:$CD$12,10,FALSE)</f>
        <v>-160</v>
      </c>
      <c r="AK91" s="104" t="str">
        <f t="shared" si="21"/>
        <v>NAT +</v>
      </c>
      <c r="AL91" s="104"/>
      <c r="AM91" s="104" t="str">
        <f t="shared" si="22"/>
        <v>NAT +</v>
      </c>
      <c r="AN91" s="104">
        <f t="shared" si="23"/>
        <v>0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  <c r="CQ91" s="134"/>
      <c r="CR91" s="134"/>
      <c r="CS91" s="134"/>
      <c r="CT91" s="134"/>
      <c r="CU91" s="134"/>
      <c r="CV91" s="134"/>
      <c r="CW91" s="134"/>
      <c r="CX91" s="134"/>
      <c r="CY91" s="134"/>
      <c r="CZ91" s="134"/>
      <c r="DA91" s="134"/>
      <c r="DB91" s="134"/>
      <c r="DC91" s="134"/>
      <c r="DD91" s="134"/>
      <c r="DE91" s="134"/>
      <c r="DF91" s="134"/>
      <c r="DG91" s="134"/>
      <c r="DH91" s="134"/>
      <c r="DI91" s="134"/>
      <c r="DJ91" s="134"/>
      <c r="DK91" s="134"/>
      <c r="DL91" s="134"/>
      <c r="DM91" s="134"/>
      <c r="DN91" s="134"/>
      <c r="DO91" s="134"/>
      <c r="DP91" s="134"/>
      <c r="DQ91" s="134"/>
      <c r="DR91" s="134"/>
      <c r="DS91" s="134"/>
      <c r="DT91" s="134"/>
    </row>
    <row r="92" spans="2:124" s="133" customFormat="1" ht="30" customHeight="1" thickBot="1" x14ac:dyDescent="0.25">
      <c r="B92" s="350" t="s">
        <v>202</v>
      </c>
      <c r="C92" s="140">
        <v>419801</v>
      </c>
      <c r="D92" s="352"/>
      <c r="E92" s="142" t="s">
        <v>40</v>
      </c>
      <c r="F92" s="143" t="s">
        <v>476</v>
      </c>
      <c r="G92" s="144" t="s">
        <v>477</v>
      </c>
      <c r="H92" s="145">
        <v>2005</v>
      </c>
      <c r="I92" s="351" t="s">
        <v>461</v>
      </c>
      <c r="J92" s="146" t="s">
        <v>44</v>
      </c>
      <c r="K92" s="147">
        <v>53.35</v>
      </c>
      <c r="L92" s="149">
        <v>42</v>
      </c>
      <c r="M92" s="150">
        <v>45</v>
      </c>
      <c r="N92" s="150">
        <v>48</v>
      </c>
      <c r="O92" s="135">
        <f t="shared" si="16"/>
        <v>48</v>
      </c>
      <c r="P92" s="149">
        <v>52</v>
      </c>
      <c r="Q92" s="150">
        <v>55</v>
      </c>
      <c r="R92" s="150">
        <v>-60</v>
      </c>
      <c r="S92" s="135">
        <f t="shared" si="17"/>
        <v>55</v>
      </c>
      <c r="T92" s="136">
        <f t="shared" si="18"/>
        <v>103</v>
      </c>
      <c r="U92" s="137" t="str">
        <f t="shared" si="19"/>
        <v>IRG + 3</v>
      </c>
      <c r="V92" s="138" t="str">
        <f>IF(E92=0," ",IF(E92="H",IF(H92&lt;2000,VLOOKUP(K92,[1]Minimas!$A$15:$F$29,6),IF(AND(H92&gt;1999,H92&lt;2003),VLOOKUP(K92,[1]Minimas!$A$15:$F$29,5),IF(AND(H92&gt;2002,H92&lt;2005),VLOOKUP(K92,[1]Minimas!$A$15:$F$29,4),IF(AND(H92&gt;2004,H92&lt;2007),VLOOKUP(K92,[1]Minimas!$A$15:$F$29,3),VLOOKUP(K92,[1]Minimas!$A$15:$F$29,2))))),IF(H92&lt;2000,VLOOKUP(K92,[1]Minimas!$G$15:$L$29,6),IF(AND(H92&gt;1999,H92&lt;2003),VLOOKUP(K92,[1]Minimas!$G$15:$FL$29,5),IF(AND(H92&gt;2002,H92&lt;2005),VLOOKUP(K92,[1]Minimas!$G$15:$L$29,4),IF(AND(H92&gt;2004,H92&lt;2007),VLOOKUP(K92,[1]Minimas!$G$15:$L$29,3),VLOOKUP(K92,[1]Minimas!$G$15:$L$29,2)))))))</f>
        <v>U15 M55</v>
      </c>
      <c r="W92" s="139">
        <f t="shared" si="20"/>
        <v>163.66289165713115</v>
      </c>
      <c r="X92" s="97">
        <v>43785</v>
      </c>
      <c r="Y92" s="99" t="s">
        <v>473</v>
      </c>
      <c r="Z92" s="216" t="s">
        <v>469</v>
      </c>
      <c r="AA92" s="132"/>
      <c r="AB92" s="103">
        <f>T92-HLOOKUP(V92,[1]Minimas!$C$3:$CD$12,2,FALSE)</f>
        <v>48</v>
      </c>
      <c r="AC92" s="103">
        <f>T92-HLOOKUP(V92,[1]Minimas!$C$3:$CD$12,3,FALSE)</f>
        <v>33</v>
      </c>
      <c r="AD92" s="103">
        <f>T92-HLOOKUP(V92,[1]Minimas!$C$3:$CD$12,4,FALSE)</f>
        <v>18</v>
      </c>
      <c r="AE92" s="103">
        <f>T92-HLOOKUP(V92,[1]Minimas!$C$3:$CD$12,5,FALSE)</f>
        <v>3</v>
      </c>
      <c r="AF92" s="103">
        <f>T92-HLOOKUP(V92,[1]Minimas!$C$3:$CD$12,6,FALSE)</f>
        <v>-12</v>
      </c>
      <c r="AG92" s="103">
        <f>T92-HLOOKUP(V92,[1]Minimas!$C$3:$CD$12,7,FALSE)</f>
        <v>-27</v>
      </c>
      <c r="AH92" s="103">
        <f>T92-HLOOKUP(V92,[1]Minimas!$C$3:$CD$12,8,FALSE)</f>
        <v>-47</v>
      </c>
      <c r="AI92" s="103">
        <f>T92-HLOOKUP(V92,[1]Minimas!$C$3:$CD$12,9,FALSE)</f>
        <v>-67</v>
      </c>
      <c r="AJ92" s="103">
        <f>T92-HLOOKUP(V92,[1]Minimas!$C$3:$CD$12,10,FALSE)</f>
        <v>-172</v>
      </c>
      <c r="AK92" s="104" t="str">
        <f t="shared" si="21"/>
        <v>IRG +</v>
      </c>
      <c r="AL92" s="104"/>
      <c r="AM92" s="104" t="str">
        <f t="shared" si="22"/>
        <v>IRG +</v>
      </c>
      <c r="AN92" s="104">
        <f t="shared" si="23"/>
        <v>3</v>
      </c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</row>
    <row r="93" spans="2:124" s="133" customFormat="1" ht="30" customHeight="1" thickBot="1" x14ac:dyDescent="0.25">
      <c r="B93" s="95" t="s">
        <v>202</v>
      </c>
      <c r="C93" s="153">
        <v>239336</v>
      </c>
      <c r="D93" s="141"/>
      <c r="E93" s="142" t="s">
        <v>40</v>
      </c>
      <c r="F93" s="143" t="s">
        <v>322</v>
      </c>
      <c r="G93" s="144" t="s">
        <v>152</v>
      </c>
      <c r="H93" s="145">
        <v>1997</v>
      </c>
      <c r="I93" s="203" t="s">
        <v>227</v>
      </c>
      <c r="J93" s="146" t="s">
        <v>44</v>
      </c>
      <c r="K93" s="147">
        <v>149.9</v>
      </c>
      <c r="L93" s="149">
        <v>153</v>
      </c>
      <c r="M93" s="150">
        <v>158</v>
      </c>
      <c r="N93" s="150">
        <v>-163</v>
      </c>
      <c r="O93" s="135">
        <f t="shared" ref="O93" si="24">IF(E93="","",IF(MAXA(L93:N93)&lt;=0,0,MAXA(L93:N93)))</f>
        <v>158</v>
      </c>
      <c r="P93" s="149">
        <v>202</v>
      </c>
      <c r="Q93" s="217">
        <v>-212</v>
      </c>
      <c r="R93" s="217" t="s">
        <v>323</v>
      </c>
      <c r="S93" s="135">
        <f t="shared" ref="S93" si="25">IF(E93="","",IF(MAXA(P93:R93)&lt;=0,0,MAXA(P93:R93)))</f>
        <v>202</v>
      </c>
      <c r="T93" s="136">
        <f t="shared" ref="T93" si="26">IF(E93="","",IF(OR(O93=0,S93=0),0,O93+S93))</f>
        <v>360</v>
      </c>
      <c r="U93" s="137" t="str">
        <f t="shared" ref="U93" si="27">+CONCATENATE(AM93," ",AN93)</f>
        <v>INTB + 20</v>
      </c>
      <c r="V93" s="138" t="str">
        <f>IF(E93=0," ",IF(E93="H",IF(H93&lt;2000,VLOOKUP(K93,[1]Minimas!$A$15:$F$29,6),IF(AND(H93&gt;1999,H93&lt;2003),VLOOKUP(K93,[1]Minimas!$A$15:$F$29,5),IF(AND(H93&gt;2002,H93&lt;2005),VLOOKUP(K93,[1]Minimas!$A$15:$F$29,4),IF(AND(H93&gt;2004,H93&lt;2007),VLOOKUP(K93,[1]Minimas!$A$15:$F$29,3),VLOOKUP(K93,[1]Minimas!$A$15:$F$29,2))))),IF(H93&lt;2000,VLOOKUP(K93,[1]Minimas!$G$15:$L$29,6),IF(AND(H93&gt;1999,H93&lt;2003),VLOOKUP(K93,[1]Minimas!$G$15:$FL$29,5),IF(AND(H93&gt;2002,H93&lt;2005),VLOOKUP(K93,[1]Minimas!$G$15:$L$29,4),IF(AND(H93&gt;2004,H93&lt;2007),VLOOKUP(K93,[1]Minimas!$G$15:$L$29,3),VLOOKUP(K93,[1]Minimas!$G$15:$L$29,2)))))))</f>
        <v>SE M&gt;109</v>
      </c>
      <c r="W93" s="139">
        <f t="shared" si="20"/>
        <v>362.93623450116149</v>
      </c>
      <c r="X93" s="97">
        <v>43785</v>
      </c>
      <c r="Y93" s="99" t="s">
        <v>470</v>
      </c>
      <c r="Z93" s="216" t="s">
        <v>469</v>
      </c>
      <c r="AA93" s="132"/>
      <c r="AB93" s="103">
        <f>T93-HLOOKUP(V93,[1]Minimas!$C$3:$CD$12,2,FALSE)</f>
        <v>190</v>
      </c>
      <c r="AC93" s="103">
        <f>T93-HLOOKUP(V93,[1]Minimas!$C$3:$CD$12,3,FALSE)</f>
        <v>165</v>
      </c>
      <c r="AD93" s="103">
        <f>T93-HLOOKUP(V93,[1]Minimas!$C$3:$CD$12,4,FALSE)</f>
        <v>140</v>
      </c>
      <c r="AE93" s="103">
        <f>T93-HLOOKUP(V93,[1]Minimas!$C$3:$CD$12,5,FALSE)</f>
        <v>110</v>
      </c>
      <c r="AF93" s="103">
        <f>T93-HLOOKUP(V93,[1]Minimas!$C$3:$CD$12,6,FALSE)</f>
        <v>80</v>
      </c>
      <c r="AG93" s="103">
        <f>T93-HLOOKUP(V93,[1]Minimas!$C$3:$CD$12,7,FALSE)</f>
        <v>45</v>
      </c>
      <c r="AH93" s="103">
        <f>T93-HLOOKUP(V93,[1]Minimas!$C$3:$CD$12,8,FALSE)</f>
        <v>20</v>
      </c>
      <c r="AI93" s="103">
        <f>T93-HLOOKUP(V93,[1]Minimas!$C$3:$CD$12,9,FALSE)</f>
        <v>-5</v>
      </c>
      <c r="AJ93" s="103">
        <f>T93-HLOOKUP(V93,[1]Minimas!$C$3:$CD$12,10,FALSE)</f>
        <v>-25</v>
      </c>
      <c r="AK93" s="104" t="str">
        <f t="shared" si="21"/>
        <v>INTB +</v>
      </c>
      <c r="AL93" s="104"/>
      <c r="AM93" s="104" t="str">
        <f t="shared" si="22"/>
        <v>INTB +</v>
      </c>
      <c r="AN93" s="104">
        <f t="shared" si="23"/>
        <v>20</v>
      </c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  <c r="CQ93" s="134"/>
      <c r="CR93" s="134"/>
      <c r="CS93" s="134"/>
      <c r="CT93" s="134"/>
      <c r="CU93" s="134"/>
      <c r="CV93" s="134"/>
      <c r="CW93" s="134"/>
      <c r="CX93" s="134"/>
      <c r="CY93" s="134"/>
      <c r="CZ93" s="134"/>
      <c r="DA93" s="134"/>
      <c r="DB93" s="134"/>
      <c r="DC93" s="134"/>
      <c r="DD93" s="134"/>
      <c r="DE93" s="134"/>
      <c r="DF93" s="134"/>
      <c r="DG93" s="134"/>
      <c r="DH93" s="134"/>
      <c r="DI93" s="134"/>
      <c r="DJ93" s="134"/>
      <c r="DK93" s="134"/>
      <c r="DL93" s="134"/>
      <c r="DM93" s="134"/>
      <c r="DN93" s="134"/>
      <c r="DO93" s="134"/>
      <c r="DP93" s="134"/>
      <c r="DQ93" s="134"/>
      <c r="DR93" s="134"/>
      <c r="DS93" s="134"/>
      <c r="DT93" s="134"/>
    </row>
    <row r="94" spans="2:124" s="133" customFormat="1" ht="35.1" customHeight="1" x14ac:dyDescent="0.2">
      <c r="B94" s="95" t="s">
        <v>202</v>
      </c>
      <c r="C94" s="295">
        <v>439449</v>
      </c>
      <c r="D94" s="154"/>
      <c r="E94" s="252" t="s">
        <v>40</v>
      </c>
      <c r="F94" s="296" t="s">
        <v>151</v>
      </c>
      <c r="G94" s="297" t="s">
        <v>428</v>
      </c>
      <c r="H94" s="255">
        <v>2006</v>
      </c>
      <c r="I94" s="203" t="s">
        <v>226</v>
      </c>
      <c r="J94" s="252" t="s">
        <v>44</v>
      </c>
      <c r="K94" s="256">
        <v>51.3</v>
      </c>
      <c r="L94" s="298">
        <v>32</v>
      </c>
      <c r="M94" s="299">
        <v>36</v>
      </c>
      <c r="N94" s="299">
        <v>38</v>
      </c>
      <c r="O94" s="135">
        <f t="shared" ref="O94:O110" si="28">IF(E94="","",IF(MAXA(L94:N94)&lt;=0,0,MAXA(L94:N94)))</f>
        <v>38</v>
      </c>
      <c r="P94" s="298">
        <v>40</v>
      </c>
      <c r="Q94" s="299">
        <v>45</v>
      </c>
      <c r="R94" s="299">
        <v>50</v>
      </c>
      <c r="S94" s="135">
        <f t="shared" ref="S94:S110" si="29">IF(E94="","",IF(MAXA(P94:R94)&lt;=0,0,MAXA(P94:R94)))</f>
        <v>50</v>
      </c>
      <c r="T94" s="262">
        <f>IF(E94="","",O94+S94)</f>
        <v>88</v>
      </c>
      <c r="U94" s="263" t="str">
        <f t="shared" ref="U94:U110" si="30">+CONCATENATE(AM94," ",AN94)</f>
        <v>REG + 3</v>
      </c>
      <c r="V94" s="301" t="str">
        <f>IF(E94=0," ",IF(E94="H",IF(H94&lt;2000,VLOOKUP(K94,[5]Minimas!$A$15:$F$29,6),IF(AND(H94&gt;1999,H94&lt;2003),VLOOKUP(K94,[5]Minimas!$A$15:$F$29,5),IF(AND(H94&gt;2002,H94&lt;2005),VLOOKUP(K94,[5]Minimas!$A$15:$F$29,4),IF(AND(H94&gt;2004,H94&lt;2007),VLOOKUP(K94,[5]Minimas!$A$15:$F$29,3),VLOOKUP(K94,[5]Minimas!$A$15:$F$29,2))))),IF(H94&lt;2000,VLOOKUP(K94,[5]Minimas!$G$15:$L$29,6),IF(AND(H94&gt;1999,H94&lt;2003),VLOOKUP(K94,[5]Minimas!$G$15:$L$29,5),IF(AND(H94&gt;2002,H94&lt;2005),VLOOKUP(K94,[5]Minimas!$G$15:$L$29,4),IF(AND(H94&gt;2004,H94&lt;2007),VLOOKUP(K94,[5]Minimas!$G$15:$L$29,3),VLOOKUP(K94,[5]Minimas!$G$15:$L$29,2)))))))</f>
        <v>U15 M55</v>
      </c>
      <c r="W94" s="265">
        <f t="shared" si="20"/>
        <v>144.22765009911006</v>
      </c>
      <c r="X94" s="98">
        <v>43785</v>
      </c>
      <c r="Y94" s="96" t="s">
        <v>388</v>
      </c>
      <c r="Z94" s="129" t="s">
        <v>435</v>
      </c>
      <c r="AA94" s="105"/>
      <c r="AB94" s="103">
        <f>T94-HLOOKUP(V94,[5]Minimas!$C$3:$CD$12,2,FALSE)</f>
        <v>33</v>
      </c>
      <c r="AC94" s="103">
        <f>T94-HLOOKUP(V94,[5]Minimas!$C$3:$CD$12,3,FALSE)</f>
        <v>18</v>
      </c>
      <c r="AD94" s="103">
        <f>T94-HLOOKUP(V94,[5]Minimas!$C$3:$CD$12,4,FALSE)</f>
        <v>3</v>
      </c>
      <c r="AE94" s="103">
        <f>T94-HLOOKUP(V94,[5]Minimas!$C$3:$CD$12,5,FALSE)</f>
        <v>-12</v>
      </c>
      <c r="AF94" s="103">
        <f>T94-HLOOKUP(V94,[5]Minimas!$C$3:$CD$12,6,FALSE)</f>
        <v>-27</v>
      </c>
      <c r="AG94" s="103">
        <f>T94-HLOOKUP(V94,[5]Minimas!$C$3:$CD$12,7,FALSE)</f>
        <v>-42</v>
      </c>
      <c r="AH94" s="103">
        <f>T94-HLOOKUP(V94,[5]Minimas!$C$3:$CD$12,8,FALSE)</f>
        <v>-62</v>
      </c>
      <c r="AI94" s="103">
        <f>T94-HLOOKUP(V94,[5]Minimas!$C$3:$CD$12,9,FALSE)</f>
        <v>-82</v>
      </c>
      <c r="AJ94" s="103">
        <f>T94-HLOOKUP(V94,[5]Minimas!$C$3:$CD$12,10,FALSE)</f>
        <v>-187</v>
      </c>
      <c r="AK94" s="104" t="str">
        <f t="shared" si="21"/>
        <v>REG +</v>
      </c>
      <c r="AL94" s="105"/>
      <c r="AM94" s="105" t="str">
        <f t="shared" si="22"/>
        <v>REG +</v>
      </c>
      <c r="AN94" s="105">
        <f t="shared" si="23"/>
        <v>3</v>
      </c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4"/>
      <c r="BX94" s="134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  <c r="CQ94" s="134"/>
      <c r="CR94" s="134"/>
      <c r="CS94" s="134"/>
      <c r="CT94" s="134"/>
      <c r="CU94" s="134"/>
      <c r="CV94" s="134"/>
      <c r="CW94" s="134"/>
      <c r="CX94" s="134"/>
      <c r="CY94" s="134"/>
      <c r="CZ94" s="134"/>
      <c r="DA94" s="134"/>
      <c r="DB94" s="134"/>
      <c r="DC94" s="134"/>
      <c r="DD94" s="134"/>
      <c r="DE94" s="134"/>
      <c r="DF94" s="134"/>
      <c r="DG94" s="134"/>
      <c r="DH94" s="134"/>
      <c r="DI94" s="134"/>
      <c r="DJ94" s="134"/>
      <c r="DK94" s="134"/>
      <c r="DL94" s="134"/>
      <c r="DM94" s="134"/>
      <c r="DN94" s="134"/>
      <c r="DO94" s="134"/>
      <c r="DP94" s="134"/>
      <c r="DQ94" s="134"/>
      <c r="DR94" s="134"/>
      <c r="DS94" s="134"/>
      <c r="DT94" s="134"/>
    </row>
    <row r="95" spans="2:124" s="133" customFormat="1" ht="35.1" customHeight="1" x14ac:dyDescent="0.2">
      <c r="B95" s="95" t="s">
        <v>202</v>
      </c>
      <c r="C95" s="302">
        <v>246398</v>
      </c>
      <c r="D95" s="154"/>
      <c r="E95" s="266" t="s">
        <v>40</v>
      </c>
      <c r="F95" s="303" t="s">
        <v>151</v>
      </c>
      <c r="G95" s="304" t="s">
        <v>429</v>
      </c>
      <c r="H95" s="269">
        <v>1978</v>
      </c>
      <c r="I95" s="203" t="s">
        <v>226</v>
      </c>
      <c r="J95" s="266" t="s">
        <v>44</v>
      </c>
      <c r="K95" s="270">
        <v>107.2</v>
      </c>
      <c r="L95" s="149">
        <v>110</v>
      </c>
      <c r="M95" s="150">
        <v>120</v>
      </c>
      <c r="N95" s="148">
        <v>-125</v>
      </c>
      <c r="O95" s="135">
        <f t="shared" si="28"/>
        <v>120</v>
      </c>
      <c r="P95" s="149">
        <v>145</v>
      </c>
      <c r="Q95" s="150">
        <v>155</v>
      </c>
      <c r="R95" s="148">
        <v>-160</v>
      </c>
      <c r="S95" s="135">
        <f t="shared" si="29"/>
        <v>155</v>
      </c>
      <c r="T95" s="274">
        <f>IF(E95="","",O95+S95)</f>
        <v>275</v>
      </c>
      <c r="U95" s="264" t="str">
        <f t="shared" si="30"/>
        <v>FED + 0</v>
      </c>
      <c r="V95" s="264" t="str">
        <f>IF(E95=0," ",IF(E95="H",IF(H95&lt;2000,VLOOKUP(K95,[5]Minimas!$A$15:$F$29,6),IF(AND(H95&gt;1999,H95&lt;2003),VLOOKUP(K95,[5]Minimas!$A$15:$F$29,5),IF(AND(H95&gt;2002,H95&lt;2005),VLOOKUP(K95,[5]Minimas!$A$15:$F$29,4),IF(AND(H95&gt;2004,H95&lt;2007),VLOOKUP(K95,[5]Minimas!$A$15:$F$29,3),VLOOKUP(K95,[5]Minimas!$A$15:$F$29,2))))),IF(H95&lt;2000,VLOOKUP(K95,[5]Minimas!$G$15:$L$29,6),IF(AND(H95&gt;1999,H95&lt;2003),VLOOKUP(K95,[5]Minimas!$G$15:$L$29,5),IF(AND(H95&gt;2002,H95&lt;2005),VLOOKUP(K95,[5]Minimas!$G$15:$L$29,4),IF(AND(H95&gt;2004,H95&lt;2007),VLOOKUP(K95,[5]Minimas!$G$15:$L$29,3),VLOOKUP(K95,[5]Minimas!$G$15:$L$29,2)))))))</f>
        <v>SE M109</v>
      </c>
      <c r="W95" s="275">
        <f t="shared" ref="W95:W113" si="31">IF(E95=" "," ",IF(E95="H",10^(0.75194503*LOG(K95/175.508)^2)*T95,IF(E95="F",10^(0.783497476* LOG(K95/153.655)^2)*T95,"")))</f>
        <v>297.71563687216837</v>
      </c>
      <c r="X95" s="98">
        <v>43785</v>
      </c>
      <c r="Y95" s="96" t="s">
        <v>388</v>
      </c>
      <c r="Z95" s="129" t="s">
        <v>435</v>
      </c>
      <c r="AA95" s="105"/>
      <c r="AB95" s="103">
        <f>T95-HLOOKUP(V95,[5]Minimas!$C$3:$CD$12,2,FALSE)</f>
        <v>110</v>
      </c>
      <c r="AC95" s="103">
        <f>T95-HLOOKUP(V95,[5]Minimas!$C$3:$CD$12,3,FALSE)</f>
        <v>85</v>
      </c>
      <c r="AD95" s="103">
        <f>T95-HLOOKUP(V95,[5]Minimas!$C$3:$CD$12,4,FALSE)</f>
        <v>60</v>
      </c>
      <c r="AE95" s="103">
        <f>T95-HLOOKUP(V95,[5]Minimas!$C$3:$CD$12,5,FALSE)</f>
        <v>30</v>
      </c>
      <c r="AF95" s="103">
        <f>T95-HLOOKUP(V95,[5]Minimas!$C$3:$CD$12,6,FALSE)</f>
        <v>0</v>
      </c>
      <c r="AG95" s="103">
        <f>T95-HLOOKUP(V95,[5]Minimas!$C$3:$CD$12,7,FALSE)</f>
        <v>-35</v>
      </c>
      <c r="AH95" s="103">
        <f>T95-HLOOKUP(V95,[5]Minimas!$C$3:$CD$12,8,FALSE)</f>
        <v>-60</v>
      </c>
      <c r="AI95" s="103">
        <f>T95-HLOOKUP(V95,[5]Minimas!$C$3:$CD$12,9,FALSE)</f>
        <v>-85</v>
      </c>
      <c r="AJ95" s="103">
        <f>T95-HLOOKUP(V95,[5]Minimas!$C$3:$CD$12,10,FALSE)</f>
        <v>-105</v>
      </c>
      <c r="AK95" s="104" t="str">
        <f t="shared" ref="AK95:AK113" si="32">IF(E95=0," ",IF(AJ95&gt;=0,$AJ$5,IF(AI95&gt;=0,$AI$5,IF(AH95&gt;=0,$AH$5,IF(AG95&gt;=0,$AG$5,IF(AF95&gt;=0,$AF$5,IF(AE95&gt;=0,$AE$5,IF(AD95&gt;=0,$AD$5,IF(AC95&gt;=0,$AC$5,$AB$5)))))))))</f>
        <v>FED +</v>
      </c>
      <c r="AL95" s="105"/>
      <c r="AM95" s="105" t="str">
        <f t="shared" ref="AM95:AM113" si="33">IF(AK95="","",AK95)</f>
        <v>FED +</v>
      </c>
      <c r="AN95" s="105">
        <f t="shared" ref="AN95:AN113" si="34">IF(E95=0," ",IF(AJ95&gt;=0,AJ95,IF(AI95&gt;=0,AI95,IF(AH95&gt;=0,AH95,IF(AG95&gt;=0,AG95,IF(AF95&gt;=0,AF95,IF(AE95&gt;=0,AE95,IF(AD95&gt;=0,AD95,IF(AC95&gt;=0,AC95,AB95)))))))))</f>
        <v>0</v>
      </c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134"/>
      <c r="DP95" s="134"/>
      <c r="DQ95" s="134"/>
      <c r="DR95" s="134"/>
      <c r="DS95" s="134"/>
      <c r="DT95" s="134"/>
    </row>
    <row r="96" spans="2:124" s="133" customFormat="1" ht="35.1" customHeight="1" x14ac:dyDescent="0.2">
      <c r="B96" s="95" t="s">
        <v>202</v>
      </c>
      <c r="C96" s="302">
        <v>456424</v>
      </c>
      <c r="D96" s="154"/>
      <c r="E96" s="266" t="s">
        <v>40</v>
      </c>
      <c r="F96" s="303" t="s">
        <v>430</v>
      </c>
      <c r="G96" s="304" t="s">
        <v>429</v>
      </c>
      <c r="H96" s="269">
        <v>1982</v>
      </c>
      <c r="I96" s="203" t="s">
        <v>226</v>
      </c>
      <c r="J96" s="266" t="s">
        <v>44</v>
      </c>
      <c r="K96" s="270">
        <v>88</v>
      </c>
      <c r="L96" s="149">
        <v>55</v>
      </c>
      <c r="M96" s="150">
        <v>60</v>
      </c>
      <c r="N96" s="150">
        <v>63</v>
      </c>
      <c r="O96" s="135">
        <f t="shared" si="28"/>
        <v>63</v>
      </c>
      <c r="P96" s="149">
        <v>65</v>
      </c>
      <c r="Q96" s="148">
        <v>-70</v>
      </c>
      <c r="R96" s="150">
        <v>72</v>
      </c>
      <c r="S96" s="135">
        <f t="shared" si="29"/>
        <v>72</v>
      </c>
      <c r="T96" s="274">
        <f t="shared" ref="T96:T98" si="35">IF(E96="","",O96+S96)</f>
        <v>135</v>
      </c>
      <c r="U96" s="264" t="str">
        <f t="shared" si="30"/>
        <v>DEB -15</v>
      </c>
      <c r="V96" s="264" t="str">
        <f>IF(E96=0," ",IF(E96="H",IF(H96&lt;2000,VLOOKUP(K96,[5]Minimas!$A$15:$F$29,6),IF(AND(H96&gt;1999,H96&lt;2003),VLOOKUP(K96,[5]Minimas!$A$15:$F$29,5),IF(AND(H96&gt;2002,H96&lt;2005),VLOOKUP(K96,[5]Minimas!$A$15:$F$29,4),IF(AND(H96&gt;2004,H96&lt;2007),VLOOKUP(K96,[5]Minimas!$A$15:$F$29,3),VLOOKUP(K96,[5]Minimas!$A$15:$F$29,2))))),IF(H96&lt;2000,VLOOKUP(K96,[5]Minimas!$G$15:$L$29,6),IF(AND(H96&gt;1999,H96&lt;2003),VLOOKUP(K96,[5]Minimas!$G$15:$L$29,5),IF(AND(H96&gt;2002,H96&lt;2005),VLOOKUP(K96,[5]Minimas!$G$15:$L$29,4),IF(AND(H96&gt;2004,H96&lt;2007),VLOOKUP(K96,[5]Minimas!$G$15:$L$29,3),VLOOKUP(K96,[5]Minimas!$G$15:$L$29,2)))))))</f>
        <v>SE M89</v>
      </c>
      <c r="W96" s="275">
        <f t="shared" si="31"/>
        <v>157.7338997070722</v>
      </c>
      <c r="X96" s="98">
        <v>43785</v>
      </c>
      <c r="Y96" s="96" t="s">
        <v>388</v>
      </c>
      <c r="Z96" s="129" t="s">
        <v>435</v>
      </c>
      <c r="AA96" s="105"/>
      <c r="AB96" s="103">
        <f>T96-HLOOKUP(V96,[5]Minimas!$C$3:$CD$12,2,FALSE)</f>
        <v>-15</v>
      </c>
      <c r="AC96" s="103">
        <f>T96-HLOOKUP(V96,[5]Minimas!$C$3:$CD$12,3,FALSE)</f>
        <v>-40</v>
      </c>
      <c r="AD96" s="103">
        <f>T96-HLOOKUP(V96,[5]Minimas!$C$3:$CD$12,4,FALSE)</f>
        <v>-65</v>
      </c>
      <c r="AE96" s="103">
        <f>T96-HLOOKUP(V96,[5]Minimas!$C$3:$CD$12,5,FALSE)</f>
        <v>-95</v>
      </c>
      <c r="AF96" s="103">
        <f>T96-HLOOKUP(V96,[5]Minimas!$C$3:$CD$12,6,FALSE)</f>
        <v>-125</v>
      </c>
      <c r="AG96" s="103">
        <f>T96-HLOOKUP(V96,[5]Minimas!$C$3:$CD$12,7,FALSE)</f>
        <v>-152</v>
      </c>
      <c r="AH96" s="103">
        <f>T96-HLOOKUP(V96,[5]Minimas!$C$3:$CD$12,8,FALSE)</f>
        <v>-175</v>
      </c>
      <c r="AI96" s="103">
        <f>T96-HLOOKUP(V96,[5]Minimas!$C$3:$CD$12,9,FALSE)</f>
        <v>-195</v>
      </c>
      <c r="AJ96" s="103">
        <f>T96-HLOOKUP(V96,[5]Minimas!$C$3:$CD$12,10,FALSE)</f>
        <v>-225</v>
      </c>
      <c r="AK96" s="104" t="str">
        <f t="shared" si="32"/>
        <v>DEB</v>
      </c>
      <c r="AL96" s="105"/>
      <c r="AM96" s="105" t="str">
        <f t="shared" si="33"/>
        <v>DEB</v>
      </c>
      <c r="AN96" s="105">
        <f t="shared" si="34"/>
        <v>-15</v>
      </c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134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4"/>
      <c r="BX96" s="134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  <c r="CQ96" s="134"/>
      <c r="CR96" s="134"/>
      <c r="CS96" s="134"/>
      <c r="CT96" s="134"/>
      <c r="CU96" s="134"/>
      <c r="CV96" s="134"/>
      <c r="CW96" s="134"/>
      <c r="CX96" s="134"/>
      <c r="CY96" s="134"/>
      <c r="CZ96" s="134"/>
      <c r="DA96" s="134"/>
      <c r="DB96" s="134"/>
      <c r="DC96" s="134"/>
      <c r="DD96" s="134"/>
      <c r="DE96" s="134"/>
      <c r="DF96" s="134"/>
      <c r="DG96" s="134"/>
      <c r="DH96" s="134"/>
      <c r="DI96" s="134"/>
      <c r="DJ96" s="134"/>
      <c r="DK96" s="134"/>
      <c r="DL96" s="134"/>
      <c r="DM96" s="134"/>
      <c r="DN96" s="134"/>
      <c r="DO96" s="134"/>
      <c r="DP96" s="134"/>
      <c r="DQ96" s="134"/>
      <c r="DR96" s="134"/>
      <c r="DS96" s="134"/>
      <c r="DT96" s="134"/>
    </row>
    <row r="97" spans="2:124" s="133" customFormat="1" ht="35.1" customHeight="1" x14ac:dyDescent="0.2">
      <c r="B97" s="95" t="s">
        <v>202</v>
      </c>
      <c r="C97" s="302">
        <v>455964</v>
      </c>
      <c r="D97" s="154"/>
      <c r="E97" s="266" t="s">
        <v>40</v>
      </c>
      <c r="F97" s="303" t="s">
        <v>431</v>
      </c>
      <c r="G97" s="304" t="s">
        <v>432</v>
      </c>
      <c r="H97" s="306">
        <v>1983</v>
      </c>
      <c r="I97" s="203" t="s">
        <v>226</v>
      </c>
      <c r="J97" s="337" t="s">
        <v>433</v>
      </c>
      <c r="K97" s="270">
        <v>97.4</v>
      </c>
      <c r="L97" s="149">
        <v>50</v>
      </c>
      <c r="M97" s="150">
        <v>55</v>
      </c>
      <c r="N97" s="148">
        <v>-60</v>
      </c>
      <c r="O97" s="135">
        <f t="shared" si="28"/>
        <v>55</v>
      </c>
      <c r="P97" s="149">
        <v>55</v>
      </c>
      <c r="Q97" s="150">
        <v>60</v>
      </c>
      <c r="R97" s="150">
        <v>65</v>
      </c>
      <c r="S97" s="135">
        <f t="shared" si="29"/>
        <v>65</v>
      </c>
      <c r="T97" s="274">
        <f t="shared" si="35"/>
        <v>120</v>
      </c>
      <c r="U97" s="264" t="str">
        <f t="shared" si="30"/>
        <v>DEB -40</v>
      </c>
      <c r="V97" s="264" t="str">
        <f>IF(E97=0," ",IF(E97="H",IF(H97&lt;2000,VLOOKUP(K97,[5]Minimas!$A$15:$F$29,6),IF(AND(H97&gt;1999,H97&lt;2003),VLOOKUP(K97,[5]Minimas!$A$15:$F$29,5),IF(AND(H97&gt;2002,H97&lt;2005),VLOOKUP(K97,[5]Minimas!$A$15:$F$29,4),IF(AND(H97&gt;2004,H97&lt;2007),VLOOKUP(K97,[5]Minimas!$A$15:$F$29,3),VLOOKUP(K97,[5]Minimas!$A$15:$F$29,2))))),IF(H97&lt;2000,VLOOKUP(K97,[5]Minimas!$G$15:$L$29,6),IF(AND(H97&gt;1999,H97&lt;2003),VLOOKUP(K97,[5]Minimas!$G$15:$L$29,5),IF(AND(H97&gt;2002,H97&lt;2005),VLOOKUP(K97,[5]Minimas!$G$15:$L$29,4),IF(AND(H97&gt;2004,H97&lt;2007),VLOOKUP(K97,[5]Minimas!$G$15:$L$29,3),VLOOKUP(K97,[5]Minimas!$G$15:$L$29,2)))))))</f>
        <v>SE M102</v>
      </c>
      <c r="W97" s="275">
        <f t="shared" si="31"/>
        <v>134.38781195397232</v>
      </c>
      <c r="X97" s="98">
        <v>43785</v>
      </c>
      <c r="Y97" s="96" t="s">
        <v>388</v>
      </c>
      <c r="Z97" s="129" t="s">
        <v>435</v>
      </c>
      <c r="AA97" s="105"/>
      <c r="AB97" s="103">
        <f>T97-HLOOKUP(V97,[5]Minimas!$C$3:$CD$12,2,FALSE)</f>
        <v>-40</v>
      </c>
      <c r="AC97" s="103">
        <f>T97-HLOOKUP(V97,[5]Minimas!$C$3:$CD$12,3,FALSE)</f>
        <v>-65</v>
      </c>
      <c r="AD97" s="103">
        <f>T97-HLOOKUP(V97,[5]Minimas!$C$3:$CD$12,4,FALSE)</f>
        <v>-90</v>
      </c>
      <c r="AE97" s="103">
        <f>T97-HLOOKUP(V97,[5]Minimas!$C$3:$CD$12,5,FALSE)</f>
        <v>-120</v>
      </c>
      <c r="AF97" s="103">
        <f>T97-HLOOKUP(V97,[5]Minimas!$C$3:$CD$12,6,FALSE)</f>
        <v>-150</v>
      </c>
      <c r="AG97" s="103">
        <f>T97-HLOOKUP(V97,[5]Minimas!$C$3:$CD$12,7,FALSE)</f>
        <v>-182</v>
      </c>
      <c r="AH97" s="103">
        <f>T97-HLOOKUP(V97,[5]Minimas!$C$3:$CD$12,8,FALSE)</f>
        <v>-210</v>
      </c>
      <c r="AI97" s="103">
        <f>T97-HLOOKUP(V97,[5]Minimas!$C$3:$CD$12,9,FALSE)</f>
        <v>-230</v>
      </c>
      <c r="AJ97" s="103">
        <f>T97-HLOOKUP(V97,[5]Minimas!$C$3:$CD$12,10,FALSE)</f>
        <v>-260</v>
      </c>
      <c r="AK97" s="104" t="str">
        <f t="shared" si="32"/>
        <v>DEB</v>
      </c>
      <c r="AL97" s="105"/>
      <c r="AM97" s="105" t="str">
        <f t="shared" si="33"/>
        <v>DEB</v>
      </c>
      <c r="AN97" s="105">
        <f t="shared" si="34"/>
        <v>-40</v>
      </c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</row>
    <row r="98" spans="2:124" s="133" customFormat="1" ht="35.1" customHeight="1" thickBot="1" x14ac:dyDescent="0.25">
      <c r="B98" s="95" t="s">
        <v>202</v>
      </c>
      <c r="C98" s="308">
        <v>248237</v>
      </c>
      <c r="D98" s="154"/>
      <c r="E98" s="278" t="s">
        <v>40</v>
      </c>
      <c r="F98" s="309" t="s">
        <v>186</v>
      </c>
      <c r="G98" s="310" t="s">
        <v>434</v>
      </c>
      <c r="H98" s="306">
        <v>1987</v>
      </c>
      <c r="I98" s="203" t="s">
        <v>226</v>
      </c>
      <c r="J98" s="338" t="s">
        <v>44</v>
      </c>
      <c r="K98" s="270">
        <v>78.3</v>
      </c>
      <c r="L98" s="314">
        <v>77</v>
      </c>
      <c r="M98" s="324">
        <v>-81</v>
      </c>
      <c r="N98" s="313">
        <v>81</v>
      </c>
      <c r="O98" s="135">
        <f t="shared" si="28"/>
        <v>81</v>
      </c>
      <c r="P98" s="314">
        <v>100</v>
      </c>
      <c r="Q98" s="313">
        <v>106</v>
      </c>
      <c r="R98" s="324">
        <v>-110</v>
      </c>
      <c r="S98" s="135">
        <f t="shared" si="29"/>
        <v>106</v>
      </c>
      <c r="T98" s="315">
        <f t="shared" si="35"/>
        <v>187</v>
      </c>
      <c r="U98" s="316" t="str">
        <f t="shared" si="30"/>
        <v>DPT + 17</v>
      </c>
      <c r="V98" s="264" t="str">
        <f>IF(E98=0," ",IF(E98="H",IF(H98&lt;2000,VLOOKUP(K98,[5]Minimas!$A$15:$F$29,6),IF(AND(H98&gt;1999,H98&lt;2003),VLOOKUP(K98,[5]Minimas!$A$15:$F$29,5),IF(AND(H98&gt;2002,H98&lt;2005),VLOOKUP(K98,[5]Minimas!$A$15:$F$29,4),IF(AND(H98&gt;2004,H98&lt;2007),VLOOKUP(K98,[5]Minimas!$A$15:$F$29,3),VLOOKUP(K98,[5]Minimas!$A$15:$F$29,2))))),IF(H98&lt;2000,VLOOKUP(K98,[5]Minimas!$G$15:$L$29,6),IF(AND(H98&gt;1999,H98&lt;2003),VLOOKUP(K98,[5]Minimas!$G$15:$L$29,5),IF(AND(H98&gt;2002,H98&lt;2005),VLOOKUP(K98,[5]Minimas!$G$15:$L$29,4),IF(AND(H98&gt;2004,H98&lt;2007),VLOOKUP(K98,[5]Minimas!$G$15:$L$29,3),VLOOKUP(K98,[5]Minimas!$G$15:$L$29,2)))))))</f>
        <v>SE M81</v>
      </c>
      <c r="W98" s="317">
        <f t="shared" si="31"/>
        <v>231.33256492722228</v>
      </c>
      <c r="X98" s="98">
        <v>43785</v>
      </c>
      <c r="Y98" s="96" t="s">
        <v>388</v>
      </c>
      <c r="Z98" s="129" t="s">
        <v>435</v>
      </c>
      <c r="AA98" s="105"/>
      <c r="AB98" s="103">
        <f>T98-HLOOKUP(V98,[5]Minimas!$C$3:$CD$12,2,FALSE)</f>
        <v>42</v>
      </c>
      <c r="AC98" s="103">
        <f>T98-HLOOKUP(V98,[5]Minimas!$C$3:$CD$12,3,FALSE)</f>
        <v>17</v>
      </c>
      <c r="AD98" s="103">
        <f>T98-HLOOKUP(V98,[5]Minimas!$C$3:$CD$12,4,FALSE)</f>
        <v>-8</v>
      </c>
      <c r="AE98" s="103">
        <f>T98-HLOOKUP(V98,[5]Minimas!$C$3:$CD$12,5,FALSE)</f>
        <v>-33</v>
      </c>
      <c r="AF98" s="103">
        <f>T98-HLOOKUP(V98,[5]Minimas!$C$3:$CD$12,6,FALSE)</f>
        <v>-63</v>
      </c>
      <c r="AG98" s="103">
        <f>T98-HLOOKUP(V98,[5]Minimas!$C$3:$CD$12,7,FALSE)</f>
        <v>-88</v>
      </c>
      <c r="AH98" s="103">
        <f>T98-HLOOKUP(V98,[5]Minimas!$C$3:$CD$12,8,FALSE)</f>
        <v>-108</v>
      </c>
      <c r="AI98" s="103">
        <f>T98-HLOOKUP(V98,[5]Minimas!$C$3:$CD$12,9,FALSE)</f>
        <v>-133</v>
      </c>
      <c r="AJ98" s="103">
        <f>T98-HLOOKUP(V98,[5]Minimas!$C$3:$CD$12,10,FALSE)</f>
        <v>-148</v>
      </c>
      <c r="AK98" s="104" t="str">
        <f t="shared" si="32"/>
        <v>DPT +</v>
      </c>
      <c r="AL98" s="105"/>
      <c r="AM98" s="105" t="str">
        <f t="shared" si="33"/>
        <v>DPT +</v>
      </c>
      <c r="AN98" s="105">
        <f t="shared" si="34"/>
        <v>17</v>
      </c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4"/>
      <c r="BX98" s="134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  <c r="CQ98" s="134"/>
      <c r="CR98" s="134"/>
      <c r="CS98" s="134"/>
      <c r="CT98" s="134"/>
      <c r="CU98" s="134"/>
      <c r="CV98" s="134"/>
      <c r="CW98" s="134"/>
      <c r="CX98" s="134"/>
      <c r="CY98" s="134"/>
      <c r="CZ98" s="134"/>
      <c r="DA98" s="134"/>
      <c r="DB98" s="134"/>
      <c r="DC98" s="134"/>
      <c r="DD98" s="134"/>
      <c r="DE98" s="134"/>
      <c r="DF98" s="134"/>
      <c r="DG98" s="134"/>
      <c r="DH98" s="134"/>
      <c r="DI98" s="134"/>
      <c r="DJ98" s="134"/>
      <c r="DK98" s="134"/>
      <c r="DL98" s="134"/>
      <c r="DM98" s="134"/>
      <c r="DN98" s="134"/>
      <c r="DO98" s="134"/>
      <c r="DP98" s="134"/>
      <c r="DQ98" s="134"/>
      <c r="DR98" s="134"/>
      <c r="DS98" s="134"/>
      <c r="DT98" s="134"/>
    </row>
    <row r="99" spans="2:124" s="133" customFormat="1" ht="35.1" customHeight="1" x14ac:dyDescent="0.2">
      <c r="B99" s="95" t="s">
        <v>202</v>
      </c>
      <c r="C99" s="318">
        <v>176060</v>
      </c>
      <c r="D99" s="154"/>
      <c r="E99" s="287" t="s">
        <v>40</v>
      </c>
      <c r="F99" s="319" t="s">
        <v>344</v>
      </c>
      <c r="G99" s="320" t="s">
        <v>436</v>
      </c>
      <c r="H99" s="290">
        <v>1980</v>
      </c>
      <c r="I99" s="203" t="s">
        <v>376</v>
      </c>
      <c r="J99" s="287" t="s">
        <v>44</v>
      </c>
      <c r="K99" s="291">
        <v>104.4</v>
      </c>
      <c r="L99" s="321">
        <v>95</v>
      </c>
      <c r="M99" s="151">
        <v>102</v>
      </c>
      <c r="N99" s="151">
        <v>105</v>
      </c>
      <c r="O99" s="135">
        <f t="shared" si="28"/>
        <v>105</v>
      </c>
      <c r="P99" s="321">
        <v>120</v>
      </c>
      <c r="Q99" s="151">
        <v>127</v>
      </c>
      <c r="R99" s="151">
        <v>132</v>
      </c>
      <c r="S99" s="135">
        <f t="shared" si="29"/>
        <v>132</v>
      </c>
      <c r="T99" s="136">
        <f>IF(E99="","",O99+S99)</f>
        <v>237</v>
      </c>
      <c r="U99" s="138" t="str">
        <f t="shared" si="30"/>
        <v>REG + 22</v>
      </c>
      <c r="V99" s="138" t="str">
        <f>IF(E99=0," ",IF(E99="H",IF(H99&lt;2000,VLOOKUP(K99,[5]Minimas!$A$15:$F$29,6),IF(AND(H99&gt;1999,H99&lt;2003),VLOOKUP(K99,[5]Minimas!$A$15:$F$29,5),IF(AND(H99&gt;2002,H99&lt;2005),VLOOKUP(K99,[5]Minimas!$A$15:$F$29,4),IF(AND(H99&gt;2004,H99&lt;2007),VLOOKUP(K99,[5]Minimas!$A$15:$F$29,3),VLOOKUP(K99,[5]Minimas!$A$15:$F$29,2))))),IF(H99&lt;2000,VLOOKUP(K99,[5]Minimas!$G$15:$L$29,6),IF(AND(H99&gt;1999,H99&lt;2003),VLOOKUP(K99,[5]Minimas!$G$15:$L$29,5),IF(AND(H99&gt;2002,H99&lt;2005),VLOOKUP(K99,[5]Minimas!$G$15:$L$29,4),IF(AND(H99&gt;2004,H99&lt;2007),VLOOKUP(K99,[5]Minimas!$G$15:$L$29,3),VLOOKUP(K99,[5]Minimas!$G$15:$L$29,2)))))))</f>
        <v>SE M109</v>
      </c>
      <c r="W99" s="139">
        <f t="shared" si="31"/>
        <v>258.83180676951986</v>
      </c>
      <c r="X99" s="98">
        <v>43785</v>
      </c>
      <c r="Y99" s="96" t="s">
        <v>388</v>
      </c>
      <c r="Z99" s="129" t="s">
        <v>435</v>
      </c>
      <c r="AA99" s="105"/>
      <c r="AB99" s="103">
        <f>T99-HLOOKUP(V99,[5]Minimas!$C$3:$CD$12,2,FALSE)</f>
        <v>72</v>
      </c>
      <c r="AC99" s="103">
        <f>T99-HLOOKUP(V99,[5]Minimas!$C$3:$CD$12,3,FALSE)</f>
        <v>47</v>
      </c>
      <c r="AD99" s="103">
        <f>T99-HLOOKUP(V99,[5]Minimas!$C$3:$CD$12,4,FALSE)</f>
        <v>22</v>
      </c>
      <c r="AE99" s="103">
        <f>T99-HLOOKUP(V99,[5]Minimas!$C$3:$CD$12,5,FALSE)</f>
        <v>-8</v>
      </c>
      <c r="AF99" s="103">
        <f>T99-HLOOKUP(V99,[5]Minimas!$C$3:$CD$12,6,FALSE)</f>
        <v>-38</v>
      </c>
      <c r="AG99" s="103">
        <f>T99-HLOOKUP(V99,[5]Minimas!$C$3:$CD$12,7,FALSE)</f>
        <v>-73</v>
      </c>
      <c r="AH99" s="103">
        <f>T99-HLOOKUP(V99,[5]Minimas!$C$3:$CD$12,8,FALSE)</f>
        <v>-98</v>
      </c>
      <c r="AI99" s="103">
        <f>T99-HLOOKUP(V99,[5]Minimas!$C$3:$CD$12,9,FALSE)</f>
        <v>-123</v>
      </c>
      <c r="AJ99" s="103">
        <f>T99-HLOOKUP(V99,[5]Minimas!$C$3:$CD$12,10,FALSE)</f>
        <v>-143</v>
      </c>
      <c r="AK99" s="104" t="str">
        <f t="shared" si="32"/>
        <v>REG +</v>
      </c>
      <c r="AL99" s="105"/>
      <c r="AM99" s="105" t="str">
        <f t="shared" si="33"/>
        <v>REG +</v>
      </c>
      <c r="AN99" s="105">
        <f t="shared" si="34"/>
        <v>22</v>
      </c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4"/>
      <c r="CR99" s="134"/>
      <c r="CS99" s="134"/>
      <c r="CT99" s="134"/>
      <c r="CU99" s="134"/>
      <c r="CV99" s="134"/>
      <c r="CW99" s="134"/>
      <c r="CX99" s="134"/>
      <c r="CY99" s="134"/>
      <c r="CZ99" s="134"/>
      <c r="DA99" s="134"/>
      <c r="DB99" s="134"/>
      <c r="DC99" s="134"/>
      <c r="DD99" s="134"/>
      <c r="DE99" s="134"/>
      <c r="DF99" s="134"/>
      <c r="DG99" s="134"/>
      <c r="DH99" s="134"/>
      <c r="DI99" s="134"/>
      <c r="DJ99" s="134"/>
      <c r="DK99" s="134"/>
      <c r="DL99" s="134"/>
      <c r="DM99" s="134"/>
      <c r="DN99" s="134"/>
      <c r="DO99" s="134"/>
      <c r="DP99" s="134"/>
      <c r="DQ99" s="134"/>
      <c r="DR99" s="134"/>
      <c r="DS99" s="134"/>
      <c r="DT99" s="134"/>
    </row>
    <row r="100" spans="2:124" s="133" customFormat="1" ht="35.1" customHeight="1" x14ac:dyDescent="0.2">
      <c r="B100" s="95" t="s">
        <v>202</v>
      </c>
      <c r="C100" s="302">
        <v>338586</v>
      </c>
      <c r="D100" s="154"/>
      <c r="E100" s="266" t="s">
        <v>40</v>
      </c>
      <c r="F100" s="303" t="s">
        <v>437</v>
      </c>
      <c r="G100" s="304" t="s">
        <v>438</v>
      </c>
      <c r="H100" s="269">
        <v>1985</v>
      </c>
      <c r="I100" s="203" t="s">
        <v>376</v>
      </c>
      <c r="J100" s="266" t="s">
        <v>44</v>
      </c>
      <c r="K100" s="270">
        <v>68.2</v>
      </c>
      <c r="L100" s="149">
        <v>70</v>
      </c>
      <c r="M100" s="148">
        <v>-75</v>
      </c>
      <c r="N100" s="148">
        <v>-75</v>
      </c>
      <c r="O100" s="135">
        <f t="shared" si="28"/>
        <v>70</v>
      </c>
      <c r="P100" s="152">
        <v>-90</v>
      </c>
      <c r="Q100" s="150">
        <v>90</v>
      </c>
      <c r="R100" s="150">
        <v>95</v>
      </c>
      <c r="S100" s="135">
        <f t="shared" si="29"/>
        <v>95</v>
      </c>
      <c r="T100" s="274">
        <f>IF(E100="","",O100+S100)</f>
        <v>165</v>
      </c>
      <c r="U100" s="264" t="str">
        <f t="shared" si="30"/>
        <v>DPT + 5</v>
      </c>
      <c r="V100" s="264" t="str">
        <f>IF(E100=0," ",IF(E100="H",IF(H100&lt;2000,VLOOKUP(K100,[5]Minimas!$A$15:$F$29,6),IF(AND(H100&gt;1999,H100&lt;2003),VLOOKUP(K100,[5]Minimas!$A$15:$F$29,5),IF(AND(H100&gt;2002,H100&lt;2005),VLOOKUP(K100,[5]Minimas!$A$15:$F$29,4),IF(AND(H100&gt;2004,H100&lt;2007),VLOOKUP(K100,[5]Minimas!$A$15:$F$29,3),VLOOKUP(K100,[5]Minimas!$A$15:$F$29,2))))),IF(H100&lt;2000,VLOOKUP(K100,[5]Minimas!$G$15:$L$29,6),IF(AND(H100&gt;1999,H100&lt;2003),VLOOKUP(K100,[5]Minimas!$G$15:$L$29,5),IF(AND(H100&gt;2002,H100&lt;2005),VLOOKUP(K100,[5]Minimas!$G$15:$L$29,4),IF(AND(H100&gt;2004,H100&lt;2007),VLOOKUP(K100,[5]Minimas!$G$15:$L$29,3),VLOOKUP(K100,[5]Minimas!$G$15:$L$29,2)))))))</f>
        <v>SE M73</v>
      </c>
      <c r="W100" s="275">
        <f t="shared" si="31"/>
        <v>220.90326376172541</v>
      </c>
      <c r="X100" s="98">
        <v>43785</v>
      </c>
      <c r="Y100" s="96" t="s">
        <v>388</v>
      </c>
      <c r="Z100" s="129" t="s">
        <v>435</v>
      </c>
      <c r="AA100" s="105"/>
      <c r="AB100" s="103">
        <f>T100-HLOOKUP(V100,[5]Minimas!$C$3:$CD$12,2,FALSE)</f>
        <v>30</v>
      </c>
      <c r="AC100" s="103">
        <f>T100-HLOOKUP(V100,[5]Minimas!$C$3:$CD$12,3,FALSE)</f>
        <v>5</v>
      </c>
      <c r="AD100" s="103">
        <f>T100-HLOOKUP(V100,[5]Minimas!$C$3:$CD$12,4,FALSE)</f>
        <v>-20</v>
      </c>
      <c r="AE100" s="103">
        <f>T100-HLOOKUP(V100,[5]Minimas!$C$3:$CD$12,5,FALSE)</f>
        <v>-45</v>
      </c>
      <c r="AF100" s="103">
        <f>T100-HLOOKUP(V100,[5]Minimas!$C$3:$CD$12,6,FALSE)</f>
        <v>-75</v>
      </c>
      <c r="AG100" s="103">
        <f>T100-HLOOKUP(V100,[5]Minimas!$C$3:$CD$12,7,FALSE)</f>
        <v>-95</v>
      </c>
      <c r="AH100" s="103">
        <f>T100-HLOOKUP(V100,[5]Minimas!$C$3:$CD$12,8,FALSE)</f>
        <v>-115</v>
      </c>
      <c r="AI100" s="103">
        <f>T100-HLOOKUP(V100,[5]Minimas!$C$3:$CD$12,9,FALSE)</f>
        <v>-135</v>
      </c>
      <c r="AJ100" s="103">
        <f>T100-HLOOKUP(V100,[5]Minimas!$C$3:$CD$12,10,FALSE)</f>
        <v>-150</v>
      </c>
      <c r="AK100" s="104" t="str">
        <f t="shared" si="32"/>
        <v>DPT +</v>
      </c>
      <c r="AL100" s="105"/>
      <c r="AM100" s="105" t="str">
        <f t="shared" si="33"/>
        <v>DPT +</v>
      </c>
      <c r="AN100" s="105">
        <f t="shared" si="34"/>
        <v>5</v>
      </c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134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4"/>
      <c r="BX100" s="134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  <c r="CQ100" s="134"/>
      <c r="CR100" s="134"/>
      <c r="CS100" s="134"/>
      <c r="CT100" s="134"/>
      <c r="CU100" s="134"/>
      <c r="CV100" s="134"/>
      <c r="CW100" s="134"/>
      <c r="CX100" s="134"/>
      <c r="CY100" s="134"/>
      <c r="CZ100" s="134"/>
      <c r="DA100" s="134"/>
      <c r="DB100" s="134"/>
      <c r="DC100" s="134"/>
      <c r="DD100" s="134"/>
      <c r="DE100" s="134"/>
      <c r="DF100" s="134"/>
      <c r="DG100" s="134"/>
      <c r="DH100" s="134"/>
      <c r="DI100" s="134"/>
      <c r="DJ100" s="134"/>
      <c r="DK100" s="134"/>
      <c r="DL100" s="134"/>
      <c r="DM100" s="134"/>
      <c r="DN100" s="134"/>
      <c r="DO100" s="134"/>
      <c r="DP100" s="134"/>
      <c r="DQ100" s="134"/>
      <c r="DR100" s="134"/>
      <c r="DS100" s="134"/>
      <c r="DT100" s="134"/>
    </row>
    <row r="101" spans="2:124" s="133" customFormat="1" ht="35.1" customHeight="1" x14ac:dyDescent="0.2">
      <c r="B101" s="95" t="s">
        <v>202</v>
      </c>
      <c r="C101" s="302">
        <v>122918</v>
      </c>
      <c r="D101" s="154"/>
      <c r="E101" s="266" t="s">
        <v>40</v>
      </c>
      <c r="F101" s="303" t="s">
        <v>439</v>
      </c>
      <c r="G101" s="304" t="s">
        <v>328</v>
      </c>
      <c r="H101" s="269">
        <v>1951</v>
      </c>
      <c r="I101" s="203" t="s">
        <v>376</v>
      </c>
      <c r="J101" s="266" t="s">
        <v>44</v>
      </c>
      <c r="K101" s="270">
        <v>92.9</v>
      </c>
      <c r="L101" s="149">
        <v>50</v>
      </c>
      <c r="M101" s="150">
        <v>55</v>
      </c>
      <c r="N101" s="148">
        <v>-60</v>
      </c>
      <c r="O101" s="135">
        <f t="shared" si="28"/>
        <v>55</v>
      </c>
      <c r="P101" s="149">
        <v>65</v>
      </c>
      <c r="Q101" s="150">
        <v>70</v>
      </c>
      <c r="R101" s="148">
        <v>-75</v>
      </c>
      <c r="S101" s="135">
        <f t="shared" si="29"/>
        <v>70</v>
      </c>
      <c r="T101" s="274">
        <f t="shared" ref="T101:T103" si="36">IF(E101="","",O101+S101)</f>
        <v>125</v>
      </c>
      <c r="U101" s="264" t="str">
        <f t="shared" si="30"/>
        <v>DEB -30</v>
      </c>
      <c r="V101" s="264" t="str">
        <f>IF(E101=0," ",IF(E101="H",IF(H101&lt;2000,VLOOKUP(K101,[5]Minimas!$A$15:$F$29,6),IF(AND(H101&gt;1999,H101&lt;2003),VLOOKUP(K101,[5]Minimas!$A$15:$F$29,5),IF(AND(H101&gt;2002,H101&lt;2005),VLOOKUP(K101,[5]Minimas!$A$15:$F$29,4),IF(AND(H101&gt;2004,H101&lt;2007),VLOOKUP(K101,[5]Minimas!$A$15:$F$29,3),VLOOKUP(K101,[5]Minimas!$A$15:$F$29,2))))),IF(H101&lt;2000,VLOOKUP(K101,[5]Minimas!$G$15:$L$29,6),IF(AND(H101&gt;1999,H101&lt;2003),VLOOKUP(K101,[5]Minimas!$G$15:$L$29,5),IF(AND(H101&gt;2002,H101&lt;2005),VLOOKUP(K101,[5]Minimas!$G$15:$L$29,4),IF(AND(H101&gt;2004,H101&lt;2007),VLOOKUP(K101,[5]Minimas!$G$15:$L$29,3),VLOOKUP(K101,[5]Minimas!$G$15:$L$29,2)))))))</f>
        <v>SE M96</v>
      </c>
      <c r="W101" s="275">
        <f t="shared" si="31"/>
        <v>142.66155619915645</v>
      </c>
      <c r="X101" s="98">
        <v>43785</v>
      </c>
      <c r="Y101" s="96" t="s">
        <v>388</v>
      </c>
      <c r="Z101" s="129" t="s">
        <v>435</v>
      </c>
      <c r="AA101" s="105"/>
      <c r="AB101" s="103">
        <f>T101-HLOOKUP(V101,[5]Minimas!$C$3:$CD$12,2,FALSE)</f>
        <v>-30</v>
      </c>
      <c r="AC101" s="103">
        <f>T101-HLOOKUP(V101,[5]Minimas!$C$3:$CD$12,3,FALSE)</f>
        <v>-55</v>
      </c>
      <c r="AD101" s="103">
        <f>T101-HLOOKUP(V101,[5]Minimas!$C$3:$CD$12,4,FALSE)</f>
        <v>-80</v>
      </c>
      <c r="AE101" s="103">
        <f>T101-HLOOKUP(V101,[5]Minimas!$C$3:$CD$12,5,FALSE)</f>
        <v>-110</v>
      </c>
      <c r="AF101" s="103">
        <f>T101-HLOOKUP(V101,[5]Minimas!$C$3:$CD$12,6,FALSE)</f>
        <v>-140</v>
      </c>
      <c r="AG101" s="103">
        <f>T101-HLOOKUP(V101,[5]Minimas!$C$3:$CD$12,7,FALSE)</f>
        <v>-170</v>
      </c>
      <c r="AH101" s="103">
        <f>T101-HLOOKUP(V101,[5]Minimas!$C$3:$CD$12,8,FALSE)</f>
        <v>-195</v>
      </c>
      <c r="AI101" s="103">
        <f>T101-HLOOKUP(V101,[5]Minimas!$C$3:$CD$12,9,FALSE)</f>
        <v>-215</v>
      </c>
      <c r="AJ101" s="103">
        <f>T101-HLOOKUP(V101,[5]Minimas!$C$3:$CD$12,10,FALSE)</f>
        <v>-235</v>
      </c>
      <c r="AK101" s="104" t="str">
        <f t="shared" si="32"/>
        <v>DEB</v>
      </c>
      <c r="AL101" s="105"/>
      <c r="AM101" s="105" t="str">
        <f t="shared" si="33"/>
        <v>DEB</v>
      </c>
      <c r="AN101" s="105">
        <f t="shared" si="34"/>
        <v>-30</v>
      </c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  <c r="CQ101" s="134"/>
      <c r="CR101" s="134"/>
      <c r="CS101" s="134"/>
      <c r="CT101" s="134"/>
      <c r="CU101" s="134"/>
      <c r="CV101" s="134"/>
      <c r="CW101" s="134"/>
      <c r="CX101" s="134"/>
      <c r="CY101" s="134"/>
      <c r="CZ101" s="134"/>
      <c r="DA101" s="134"/>
      <c r="DB101" s="134"/>
      <c r="DC101" s="134"/>
      <c r="DD101" s="134"/>
      <c r="DE101" s="134"/>
      <c r="DF101" s="134"/>
      <c r="DG101" s="134"/>
      <c r="DH101" s="134"/>
      <c r="DI101" s="134"/>
      <c r="DJ101" s="134"/>
      <c r="DK101" s="134"/>
      <c r="DL101" s="134"/>
      <c r="DM101" s="134"/>
      <c r="DN101" s="134"/>
      <c r="DO101" s="134"/>
      <c r="DP101" s="134"/>
      <c r="DQ101" s="134"/>
      <c r="DR101" s="134"/>
      <c r="DS101" s="134"/>
      <c r="DT101" s="134"/>
    </row>
    <row r="102" spans="2:124" s="133" customFormat="1" ht="35.1" customHeight="1" x14ac:dyDescent="0.2">
      <c r="B102" s="95" t="s">
        <v>202</v>
      </c>
      <c r="C102" s="302">
        <v>8027</v>
      </c>
      <c r="D102" s="154"/>
      <c r="E102" s="266" t="s">
        <v>40</v>
      </c>
      <c r="F102" s="303" t="s">
        <v>369</v>
      </c>
      <c r="G102" s="304" t="s">
        <v>440</v>
      </c>
      <c r="H102" s="306">
        <v>1951</v>
      </c>
      <c r="I102" s="203" t="s">
        <v>376</v>
      </c>
      <c r="J102" s="337" t="s">
        <v>44</v>
      </c>
      <c r="K102" s="270">
        <v>54</v>
      </c>
      <c r="L102" s="152">
        <v>-45</v>
      </c>
      <c r="M102" s="150">
        <v>45</v>
      </c>
      <c r="N102" s="150">
        <v>47</v>
      </c>
      <c r="O102" s="135">
        <f t="shared" si="28"/>
        <v>47</v>
      </c>
      <c r="P102" s="149">
        <v>52</v>
      </c>
      <c r="Q102" s="150">
        <v>55</v>
      </c>
      <c r="R102" s="148">
        <v>-60</v>
      </c>
      <c r="S102" s="135">
        <f t="shared" si="29"/>
        <v>55</v>
      </c>
      <c r="T102" s="274">
        <f t="shared" si="36"/>
        <v>102</v>
      </c>
      <c r="U102" s="264" t="str">
        <f t="shared" si="30"/>
        <v>DEB 7</v>
      </c>
      <c r="V102" s="264" t="str">
        <f>IF(E102=0," ",IF(E102="H",IF(H102&lt;2000,VLOOKUP(K102,[5]Minimas!$A$15:$F$29,6),IF(AND(H102&gt;1999,H102&lt;2003),VLOOKUP(K102,[5]Minimas!$A$15:$F$29,5),IF(AND(H102&gt;2002,H102&lt;2005),VLOOKUP(K102,[5]Minimas!$A$15:$F$29,4),IF(AND(H102&gt;2004,H102&lt;2007),VLOOKUP(K102,[5]Minimas!$A$15:$F$29,3),VLOOKUP(K102,[5]Minimas!$A$15:$F$29,2))))),IF(H102&lt;2000,VLOOKUP(K102,[5]Minimas!$G$15:$L$29,6),IF(AND(H102&gt;1999,H102&lt;2003),VLOOKUP(K102,[5]Minimas!$G$15:$L$29,5),IF(AND(H102&gt;2002,H102&lt;2005),VLOOKUP(K102,[5]Minimas!$G$15:$L$29,4),IF(AND(H102&gt;2004,H102&lt;2007),VLOOKUP(K102,[5]Minimas!$G$15:$L$29,3),VLOOKUP(K102,[5]Minimas!$G$15:$L$29,2)))))))</f>
        <v>SE M55</v>
      </c>
      <c r="W102" s="275">
        <f t="shared" si="31"/>
        <v>160.56226603717991</v>
      </c>
      <c r="X102" s="98">
        <v>43785</v>
      </c>
      <c r="Y102" s="96" t="s">
        <v>388</v>
      </c>
      <c r="Z102" s="129" t="s">
        <v>435</v>
      </c>
      <c r="AA102" s="105"/>
      <c r="AB102" s="103">
        <f>T102-HLOOKUP(V102,[5]Minimas!$C$3:$CD$12,2,FALSE)</f>
        <v>7</v>
      </c>
      <c r="AC102" s="103">
        <f>T102-HLOOKUP(V102,[5]Minimas!$C$3:$CD$12,3,FALSE)</f>
        <v>-13</v>
      </c>
      <c r="AD102" s="103">
        <f>T102-HLOOKUP(V102,[5]Minimas!$C$3:$CD$12,4,FALSE)</f>
        <v>-28</v>
      </c>
      <c r="AE102" s="103">
        <f>T102-HLOOKUP(V102,[5]Minimas!$C$3:$CD$12,5,FALSE)</f>
        <v>-43</v>
      </c>
      <c r="AF102" s="103">
        <f>T102-HLOOKUP(V102,[5]Minimas!$C$3:$CD$12,6,FALSE)</f>
        <v>-68</v>
      </c>
      <c r="AG102" s="103">
        <f>T102-HLOOKUP(V102,[5]Minimas!$C$3:$CD$12,7,FALSE)</f>
        <v>-88</v>
      </c>
      <c r="AH102" s="103">
        <f>T102-HLOOKUP(V102,[5]Minimas!$C$3:$CD$12,8,FALSE)</f>
        <v>-108</v>
      </c>
      <c r="AI102" s="103">
        <f>T102-HLOOKUP(V102,[5]Minimas!$C$3:$CD$12,9,FALSE)</f>
        <v>-128</v>
      </c>
      <c r="AJ102" s="103">
        <f>T102-HLOOKUP(V102,[5]Minimas!$C$3:$CD$12,10,FALSE)</f>
        <v>-173</v>
      </c>
      <c r="AK102" s="104" t="str">
        <f t="shared" si="32"/>
        <v>DEB</v>
      </c>
      <c r="AL102" s="105"/>
      <c r="AM102" s="105" t="str">
        <f t="shared" si="33"/>
        <v>DEB</v>
      </c>
      <c r="AN102" s="105">
        <f t="shared" si="34"/>
        <v>7</v>
      </c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4"/>
      <c r="BR102" s="134"/>
      <c r="BS102" s="134"/>
      <c r="BT102" s="134"/>
      <c r="BU102" s="134"/>
      <c r="BV102" s="134"/>
      <c r="BW102" s="134"/>
      <c r="BX102" s="134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4"/>
      <c r="CQ102" s="134"/>
      <c r="CR102" s="134"/>
      <c r="CS102" s="134"/>
      <c r="CT102" s="134"/>
      <c r="CU102" s="134"/>
      <c r="CV102" s="134"/>
      <c r="CW102" s="134"/>
      <c r="CX102" s="134"/>
      <c r="CY102" s="134"/>
      <c r="CZ102" s="134"/>
      <c r="DA102" s="134"/>
      <c r="DB102" s="134"/>
      <c r="DC102" s="134"/>
      <c r="DD102" s="134"/>
      <c r="DE102" s="134"/>
      <c r="DF102" s="134"/>
      <c r="DG102" s="134"/>
      <c r="DH102" s="134"/>
      <c r="DI102" s="134"/>
      <c r="DJ102" s="134"/>
      <c r="DK102" s="134"/>
      <c r="DL102" s="134"/>
      <c r="DM102" s="134"/>
      <c r="DN102" s="134"/>
      <c r="DO102" s="134"/>
      <c r="DP102" s="134"/>
      <c r="DQ102" s="134"/>
      <c r="DR102" s="134"/>
      <c r="DS102" s="134"/>
      <c r="DT102" s="134"/>
    </row>
    <row r="103" spans="2:124" s="133" customFormat="1" ht="35.1" customHeight="1" thickBot="1" x14ac:dyDescent="0.25">
      <c r="B103" s="95" t="s">
        <v>202</v>
      </c>
      <c r="C103" s="308">
        <v>37253</v>
      </c>
      <c r="D103" s="154"/>
      <c r="E103" s="278" t="s">
        <v>40</v>
      </c>
      <c r="F103" s="309" t="s">
        <v>367</v>
      </c>
      <c r="G103" s="310" t="s">
        <v>441</v>
      </c>
      <c r="H103" s="323">
        <v>1956</v>
      </c>
      <c r="I103" s="203" t="s">
        <v>376</v>
      </c>
      <c r="J103" s="338" t="s">
        <v>44</v>
      </c>
      <c r="K103" s="282">
        <v>59.9</v>
      </c>
      <c r="L103" s="312">
        <v>-45</v>
      </c>
      <c r="M103" s="313">
        <v>45</v>
      </c>
      <c r="N103" s="324">
        <v>-48</v>
      </c>
      <c r="O103" s="135">
        <f t="shared" si="28"/>
        <v>45</v>
      </c>
      <c r="P103" s="314">
        <v>55</v>
      </c>
      <c r="Q103" s="313">
        <v>60</v>
      </c>
      <c r="R103" s="324">
        <v>-65</v>
      </c>
      <c r="S103" s="135">
        <f t="shared" si="29"/>
        <v>60</v>
      </c>
      <c r="T103" s="315">
        <f t="shared" si="36"/>
        <v>105</v>
      </c>
      <c r="U103" s="316" t="str">
        <f t="shared" si="30"/>
        <v>DEB -5</v>
      </c>
      <c r="V103" s="316" t="str">
        <f>IF(E103=0," ",IF(E103="H",IF(H103&lt;2000,VLOOKUP(K103,[5]Minimas!$A$15:$F$29,6),IF(AND(H103&gt;1999,H103&lt;2003),VLOOKUP(K103,[5]Minimas!$A$15:$F$29,5),IF(AND(H103&gt;2002,H103&lt;2005),VLOOKUP(K103,[5]Minimas!$A$15:$F$29,4),IF(AND(H103&gt;2004,H103&lt;2007),VLOOKUP(K103,[5]Minimas!$A$15:$F$29,3),VLOOKUP(K103,[5]Minimas!$A$15:$F$29,2))))),IF(H103&lt;2000,VLOOKUP(K103,[5]Minimas!$G$15:$L$29,6),IF(AND(H103&gt;1999,H103&lt;2003),VLOOKUP(K103,[5]Minimas!$G$15:$L$29,5),IF(AND(H103&gt;2002,H103&lt;2005),VLOOKUP(K103,[5]Minimas!$G$15:$L$29,4),IF(AND(H103&gt;2004,H103&lt;2007),VLOOKUP(K103,[5]Minimas!$G$15:$L$29,3),VLOOKUP(K103,[5]Minimas!$G$15:$L$29,2)))))))</f>
        <v>SE M61</v>
      </c>
      <c r="W103" s="317">
        <f t="shared" si="31"/>
        <v>153.14013191644906</v>
      </c>
      <c r="X103" s="98">
        <v>43785</v>
      </c>
      <c r="Y103" s="96" t="s">
        <v>388</v>
      </c>
      <c r="Z103" s="129" t="s">
        <v>435</v>
      </c>
      <c r="AA103" s="105"/>
      <c r="AB103" s="103">
        <f>T103-HLOOKUP(V103,[5]Minimas!$C$3:$CD$12,2,FALSE)</f>
        <v>-5</v>
      </c>
      <c r="AC103" s="103">
        <f>T103-HLOOKUP(V103,[5]Minimas!$C$3:$CD$12,3,FALSE)</f>
        <v>-25</v>
      </c>
      <c r="AD103" s="103">
        <f>T103-HLOOKUP(V103,[5]Minimas!$C$3:$CD$12,4,FALSE)</f>
        <v>-45</v>
      </c>
      <c r="AE103" s="103">
        <f>T103-HLOOKUP(V103,[5]Minimas!$C$3:$CD$12,5,FALSE)</f>
        <v>-65</v>
      </c>
      <c r="AF103" s="103">
        <f>T103-HLOOKUP(V103,[5]Minimas!$C$3:$CD$12,6,FALSE)</f>
        <v>-90</v>
      </c>
      <c r="AG103" s="103">
        <f>T103-HLOOKUP(V103,[5]Minimas!$C$3:$CD$12,7,FALSE)</f>
        <v>-110</v>
      </c>
      <c r="AH103" s="103">
        <f>T103-HLOOKUP(V103,[5]Minimas!$C$3:$CD$12,8,FALSE)</f>
        <v>-130</v>
      </c>
      <c r="AI103" s="103">
        <f>T103-HLOOKUP(V103,[5]Minimas!$C$3:$CD$12,9,FALSE)</f>
        <v>-155</v>
      </c>
      <c r="AJ103" s="103">
        <f>T103-HLOOKUP(V103,[5]Minimas!$C$3:$CD$12,10,FALSE)</f>
        <v>-170</v>
      </c>
      <c r="AK103" s="104" t="str">
        <f t="shared" si="32"/>
        <v>DEB</v>
      </c>
      <c r="AL103" s="105"/>
      <c r="AM103" s="105" t="str">
        <f t="shared" si="33"/>
        <v>DEB</v>
      </c>
      <c r="AN103" s="105">
        <f t="shared" si="34"/>
        <v>-5</v>
      </c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  <c r="CQ103" s="134"/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4"/>
      <c r="DF103" s="134"/>
      <c r="DG103" s="134"/>
      <c r="DH103" s="134"/>
      <c r="DI103" s="134"/>
      <c r="DJ103" s="134"/>
      <c r="DK103" s="134"/>
      <c r="DL103" s="134"/>
      <c r="DM103" s="134"/>
      <c r="DN103" s="134"/>
      <c r="DO103" s="134"/>
      <c r="DP103" s="134"/>
      <c r="DQ103" s="134"/>
      <c r="DR103" s="134"/>
      <c r="DS103" s="134"/>
      <c r="DT103" s="134"/>
    </row>
    <row r="104" spans="2:124" s="133" customFormat="1" ht="35.1" customHeight="1" x14ac:dyDescent="0.2">
      <c r="B104" s="95" t="s">
        <v>202</v>
      </c>
      <c r="C104" s="318">
        <v>377631</v>
      </c>
      <c r="D104" s="154"/>
      <c r="E104" s="287" t="s">
        <v>40</v>
      </c>
      <c r="F104" s="319" t="s">
        <v>179</v>
      </c>
      <c r="G104" s="320" t="s">
        <v>442</v>
      </c>
      <c r="H104" s="290">
        <v>1998</v>
      </c>
      <c r="I104" s="203" t="s">
        <v>227</v>
      </c>
      <c r="J104" s="287" t="s">
        <v>44</v>
      </c>
      <c r="K104" s="291">
        <v>77.7</v>
      </c>
      <c r="L104" s="321">
        <v>90</v>
      </c>
      <c r="M104" s="322">
        <v>-95</v>
      </c>
      <c r="N104" s="151">
        <v>95</v>
      </c>
      <c r="O104" s="135">
        <f t="shared" si="28"/>
        <v>95</v>
      </c>
      <c r="P104" s="321">
        <v>110</v>
      </c>
      <c r="Q104" s="151">
        <v>115</v>
      </c>
      <c r="R104" s="322">
        <v>-120</v>
      </c>
      <c r="S104" s="135">
        <f t="shared" si="29"/>
        <v>115</v>
      </c>
      <c r="T104" s="136">
        <f>IF(E104="","",O104+S104)</f>
        <v>210</v>
      </c>
      <c r="U104" s="138" t="str">
        <f t="shared" si="30"/>
        <v>REG + 15</v>
      </c>
      <c r="V104" s="138" t="str">
        <f>IF(E104=0," ",IF(E104="H",IF(H104&lt;2000,VLOOKUP(K104,[5]Minimas!$A$15:$F$29,6),IF(AND(H104&gt;1999,H104&lt;2003),VLOOKUP(K104,[5]Minimas!$A$15:$F$29,5),IF(AND(H104&gt;2002,H104&lt;2005),VLOOKUP(K104,[5]Minimas!$A$15:$F$29,4),IF(AND(H104&gt;2004,H104&lt;2007),VLOOKUP(K104,[5]Minimas!$A$15:$F$29,3),VLOOKUP(K104,[5]Minimas!$A$15:$F$29,2))))),IF(H104&lt;2000,VLOOKUP(K104,[5]Minimas!$G$15:$L$29,6),IF(AND(H104&gt;1999,H104&lt;2003),VLOOKUP(K104,[5]Minimas!$G$15:$L$29,5),IF(AND(H104&gt;2002,H104&lt;2005),VLOOKUP(K104,[5]Minimas!$G$15:$L$29,4),IF(AND(H104&gt;2004,H104&lt;2007),VLOOKUP(K104,[5]Minimas!$G$15:$L$29,3),VLOOKUP(K104,[5]Minimas!$G$15:$L$29,2)))))))</f>
        <v>SE M81</v>
      </c>
      <c r="W104" s="139">
        <f t="shared" si="31"/>
        <v>260.84587960395731</v>
      </c>
      <c r="X104" s="98">
        <v>43785</v>
      </c>
      <c r="Y104" s="96" t="s">
        <v>388</v>
      </c>
      <c r="Z104" s="129" t="s">
        <v>435</v>
      </c>
      <c r="AA104" s="105"/>
      <c r="AB104" s="103">
        <f>T104-HLOOKUP(V104,[5]Minimas!$C$3:$CD$12,2,FALSE)</f>
        <v>65</v>
      </c>
      <c r="AC104" s="103">
        <f>T104-HLOOKUP(V104,[5]Minimas!$C$3:$CD$12,3,FALSE)</f>
        <v>40</v>
      </c>
      <c r="AD104" s="103">
        <f>T104-HLOOKUP(V104,[5]Minimas!$C$3:$CD$12,4,FALSE)</f>
        <v>15</v>
      </c>
      <c r="AE104" s="103">
        <f>T104-HLOOKUP(V104,[5]Minimas!$C$3:$CD$12,5,FALSE)</f>
        <v>-10</v>
      </c>
      <c r="AF104" s="103">
        <f>T104-HLOOKUP(V104,[5]Minimas!$C$3:$CD$12,6,FALSE)</f>
        <v>-40</v>
      </c>
      <c r="AG104" s="103">
        <f>T104-HLOOKUP(V104,[5]Minimas!$C$3:$CD$12,7,FALSE)</f>
        <v>-65</v>
      </c>
      <c r="AH104" s="103">
        <f>T104-HLOOKUP(V104,[5]Minimas!$C$3:$CD$12,8,FALSE)</f>
        <v>-85</v>
      </c>
      <c r="AI104" s="103">
        <f>T104-HLOOKUP(V104,[5]Minimas!$C$3:$CD$12,9,FALSE)</f>
        <v>-110</v>
      </c>
      <c r="AJ104" s="103">
        <f>T104-HLOOKUP(V104,[5]Minimas!$C$3:$CD$12,10,FALSE)</f>
        <v>-125</v>
      </c>
      <c r="AK104" s="104" t="str">
        <f t="shared" si="32"/>
        <v>REG +</v>
      </c>
      <c r="AL104" s="105"/>
      <c r="AM104" s="105" t="str">
        <f t="shared" si="33"/>
        <v>REG +</v>
      </c>
      <c r="AN104" s="105">
        <f t="shared" si="34"/>
        <v>15</v>
      </c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  <c r="BR104" s="134"/>
      <c r="BS104" s="134"/>
      <c r="BT104" s="134"/>
      <c r="BU104" s="134"/>
      <c r="BV104" s="134"/>
      <c r="BW104" s="134"/>
      <c r="BX104" s="134"/>
      <c r="BY104" s="134"/>
      <c r="BZ104" s="134"/>
      <c r="CA104" s="134"/>
      <c r="CB104" s="134"/>
      <c r="CC104" s="134"/>
      <c r="CD104" s="134"/>
      <c r="CE104" s="134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  <c r="CQ104" s="134"/>
      <c r="CR104" s="134"/>
      <c r="CS104" s="134"/>
      <c r="CT104" s="134"/>
      <c r="CU104" s="134"/>
      <c r="CV104" s="134"/>
      <c r="CW104" s="134"/>
      <c r="CX104" s="134"/>
      <c r="CY104" s="134"/>
      <c r="CZ104" s="134"/>
      <c r="DA104" s="134"/>
      <c r="DB104" s="134"/>
      <c r="DC104" s="134"/>
      <c r="DD104" s="134"/>
      <c r="DE104" s="134"/>
      <c r="DF104" s="134"/>
      <c r="DG104" s="134"/>
      <c r="DH104" s="134"/>
      <c r="DI104" s="134"/>
      <c r="DJ104" s="134"/>
      <c r="DK104" s="134"/>
      <c r="DL104" s="134"/>
      <c r="DM104" s="134"/>
      <c r="DN104" s="134"/>
      <c r="DO104" s="134"/>
      <c r="DP104" s="134"/>
      <c r="DQ104" s="134"/>
      <c r="DR104" s="134"/>
      <c r="DS104" s="134"/>
      <c r="DT104" s="134"/>
    </row>
    <row r="105" spans="2:124" s="133" customFormat="1" ht="35.1" customHeight="1" x14ac:dyDescent="0.2">
      <c r="B105" s="95" t="s">
        <v>202</v>
      </c>
      <c r="C105" s="302">
        <v>446609</v>
      </c>
      <c r="D105" s="154"/>
      <c r="E105" s="266" t="s">
        <v>40</v>
      </c>
      <c r="F105" s="303" t="s">
        <v>176</v>
      </c>
      <c r="G105" s="304" t="s">
        <v>443</v>
      </c>
      <c r="H105" s="269">
        <v>1985</v>
      </c>
      <c r="I105" s="203" t="s">
        <v>227</v>
      </c>
      <c r="J105" s="266" t="s">
        <v>44</v>
      </c>
      <c r="K105" s="270">
        <v>83.4</v>
      </c>
      <c r="L105" s="149">
        <v>88</v>
      </c>
      <c r="M105" s="150">
        <v>93</v>
      </c>
      <c r="N105" s="150">
        <v>97</v>
      </c>
      <c r="O105" s="135">
        <f t="shared" si="28"/>
        <v>97</v>
      </c>
      <c r="P105" s="149">
        <v>117</v>
      </c>
      <c r="Q105" s="150">
        <v>122</v>
      </c>
      <c r="R105" s="150">
        <v>127</v>
      </c>
      <c r="S105" s="135">
        <f t="shared" si="29"/>
        <v>127</v>
      </c>
      <c r="T105" s="274">
        <f>IF(E105="","",O105+S105)</f>
        <v>224</v>
      </c>
      <c r="U105" s="264" t="str">
        <f t="shared" si="30"/>
        <v>REG + 24</v>
      </c>
      <c r="V105" s="264" t="str">
        <f>IF(E105=0," ",IF(E105="H",IF(H105&lt;2000,VLOOKUP(K105,[5]Minimas!$A$15:$F$29,6),IF(AND(H105&gt;1999,H105&lt;2003),VLOOKUP(K105,[5]Minimas!$A$15:$F$29,5),IF(AND(H105&gt;2002,H105&lt;2005),VLOOKUP(K105,[5]Minimas!$A$15:$F$29,4),IF(AND(H105&gt;2004,H105&lt;2007),VLOOKUP(K105,[5]Minimas!$A$15:$F$29,3),VLOOKUP(K105,[5]Minimas!$A$15:$F$29,2))))),IF(H105&lt;2000,VLOOKUP(K105,[5]Minimas!$G$15:$L$29,6),IF(AND(H105&gt;1999,H105&lt;2003),VLOOKUP(K105,[5]Minimas!$G$15:$L$29,5),IF(AND(H105&gt;2002,H105&lt;2005),VLOOKUP(K105,[5]Minimas!$G$15:$L$29,4),IF(AND(H105&gt;2004,H105&lt;2007),VLOOKUP(K105,[5]Minimas!$G$15:$L$29,3),VLOOKUP(K105,[5]Minimas!$G$15:$L$29,2)))))))</f>
        <v>SE M89</v>
      </c>
      <c r="W105" s="275">
        <f t="shared" si="31"/>
        <v>268.38687497770832</v>
      </c>
      <c r="X105" s="98">
        <v>43785</v>
      </c>
      <c r="Y105" s="96" t="s">
        <v>388</v>
      </c>
      <c r="Z105" s="129" t="s">
        <v>435</v>
      </c>
      <c r="AA105" s="105"/>
      <c r="AB105" s="103">
        <f>T105-HLOOKUP(V105,[5]Minimas!$C$3:$CD$12,2,FALSE)</f>
        <v>74</v>
      </c>
      <c r="AC105" s="103">
        <f>T105-HLOOKUP(V105,[5]Minimas!$C$3:$CD$12,3,FALSE)</f>
        <v>49</v>
      </c>
      <c r="AD105" s="103">
        <f>T105-HLOOKUP(V105,[5]Minimas!$C$3:$CD$12,4,FALSE)</f>
        <v>24</v>
      </c>
      <c r="AE105" s="103">
        <f>T105-HLOOKUP(V105,[5]Minimas!$C$3:$CD$12,5,FALSE)</f>
        <v>-6</v>
      </c>
      <c r="AF105" s="103">
        <f>T105-HLOOKUP(V105,[5]Minimas!$C$3:$CD$12,6,FALSE)</f>
        <v>-36</v>
      </c>
      <c r="AG105" s="103">
        <f>T105-HLOOKUP(V105,[5]Minimas!$C$3:$CD$12,7,FALSE)</f>
        <v>-63</v>
      </c>
      <c r="AH105" s="103">
        <f>T105-HLOOKUP(V105,[5]Minimas!$C$3:$CD$12,8,FALSE)</f>
        <v>-86</v>
      </c>
      <c r="AI105" s="103">
        <f>T105-HLOOKUP(V105,[5]Minimas!$C$3:$CD$12,9,FALSE)</f>
        <v>-106</v>
      </c>
      <c r="AJ105" s="103">
        <f>T105-HLOOKUP(V105,[5]Minimas!$C$3:$CD$12,10,FALSE)</f>
        <v>-136</v>
      </c>
      <c r="AK105" s="104" t="str">
        <f t="shared" si="32"/>
        <v>REG +</v>
      </c>
      <c r="AL105" s="105"/>
      <c r="AM105" s="105" t="str">
        <f t="shared" si="33"/>
        <v>REG +</v>
      </c>
      <c r="AN105" s="105">
        <f t="shared" si="34"/>
        <v>24</v>
      </c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  <c r="CQ105" s="134"/>
      <c r="CR105" s="134"/>
      <c r="CS105" s="134"/>
      <c r="CT105" s="134"/>
      <c r="CU105" s="134"/>
      <c r="CV105" s="134"/>
      <c r="CW105" s="134"/>
      <c r="CX105" s="134"/>
      <c r="CY105" s="134"/>
      <c r="CZ105" s="134"/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  <c r="DO105" s="134"/>
      <c r="DP105" s="134"/>
      <c r="DQ105" s="134"/>
      <c r="DR105" s="134"/>
      <c r="DS105" s="134"/>
      <c r="DT105" s="134"/>
    </row>
    <row r="106" spans="2:124" s="133" customFormat="1" ht="35.1" customHeight="1" x14ac:dyDescent="0.2">
      <c r="B106" s="95" t="s">
        <v>202</v>
      </c>
      <c r="C106" s="302">
        <v>147966</v>
      </c>
      <c r="D106" s="154"/>
      <c r="E106" s="266" t="s">
        <v>40</v>
      </c>
      <c r="F106" s="303" t="s">
        <v>444</v>
      </c>
      <c r="G106" s="304" t="s">
        <v>445</v>
      </c>
      <c r="H106" s="269">
        <v>1991</v>
      </c>
      <c r="I106" s="203" t="s">
        <v>227</v>
      </c>
      <c r="J106" s="266" t="s">
        <v>44</v>
      </c>
      <c r="K106" s="270">
        <v>75.8</v>
      </c>
      <c r="L106" s="149">
        <v>85</v>
      </c>
      <c r="M106" s="150">
        <v>89</v>
      </c>
      <c r="N106" s="150">
        <v>92</v>
      </c>
      <c r="O106" s="135">
        <f t="shared" si="28"/>
        <v>92</v>
      </c>
      <c r="P106" s="149">
        <v>105</v>
      </c>
      <c r="Q106" s="150">
        <v>109</v>
      </c>
      <c r="R106" s="150">
        <v>112</v>
      </c>
      <c r="S106" s="135">
        <f t="shared" si="29"/>
        <v>112</v>
      </c>
      <c r="T106" s="274">
        <f t="shared" ref="T106:T108" si="37">IF(E106="","",O106+S106)</f>
        <v>204</v>
      </c>
      <c r="U106" s="264" t="str">
        <f t="shared" si="30"/>
        <v>REG + 9</v>
      </c>
      <c r="V106" s="264" t="str">
        <f>IF(E106=0," ",IF(E106="H",IF(H106&lt;2000,VLOOKUP(K106,[5]Minimas!$A$15:$F$29,6),IF(AND(H106&gt;1999,H106&lt;2003),VLOOKUP(K106,[5]Minimas!$A$15:$F$29,5),IF(AND(H106&gt;2002,H106&lt;2005),VLOOKUP(K106,[5]Minimas!$A$15:$F$29,4),IF(AND(H106&gt;2004,H106&lt;2007),VLOOKUP(K106,[5]Minimas!$A$15:$F$29,3),VLOOKUP(K106,[5]Minimas!$A$15:$F$29,2))))),IF(H106&lt;2000,VLOOKUP(K106,[5]Minimas!$G$15:$L$29,6),IF(AND(H106&gt;1999,H106&lt;2003),VLOOKUP(K106,[5]Minimas!$G$15:$L$29,5),IF(AND(H106&gt;2002,H106&lt;2005),VLOOKUP(K106,[5]Minimas!$G$15:$L$29,4),IF(AND(H106&gt;2004,H106&lt;2007),VLOOKUP(K106,[5]Minimas!$G$15:$L$29,3),VLOOKUP(K106,[5]Minimas!$G$15:$L$29,2)))))))</f>
        <v>SE M81</v>
      </c>
      <c r="W106" s="275">
        <f t="shared" si="31"/>
        <v>256.80518719356314</v>
      </c>
      <c r="X106" s="98">
        <v>43785</v>
      </c>
      <c r="Y106" s="96" t="s">
        <v>388</v>
      </c>
      <c r="Z106" s="129" t="s">
        <v>435</v>
      </c>
      <c r="AA106" s="105"/>
      <c r="AB106" s="103">
        <f>T106-HLOOKUP(V106,[5]Minimas!$C$3:$CD$12,2,FALSE)</f>
        <v>59</v>
      </c>
      <c r="AC106" s="103">
        <f>T106-HLOOKUP(V106,[5]Minimas!$C$3:$CD$12,3,FALSE)</f>
        <v>34</v>
      </c>
      <c r="AD106" s="103">
        <f>T106-HLOOKUP(V106,[5]Minimas!$C$3:$CD$12,4,FALSE)</f>
        <v>9</v>
      </c>
      <c r="AE106" s="103">
        <f>T106-HLOOKUP(V106,[5]Minimas!$C$3:$CD$12,5,FALSE)</f>
        <v>-16</v>
      </c>
      <c r="AF106" s="103">
        <f>T106-HLOOKUP(V106,[5]Minimas!$C$3:$CD$12,6,FALSE)</f>
        <v>-46</v>
      </c>
      <c r="AG106" s="103">
        <f>T106-HLOOKUP(V106,[5]Minimas!$C$3:$CD$12,7,FALSE)</f>
        <v>-71</v>
      </c>
      <c r="AH106" s="103">
        <f>T106-HLOOKUP(V106,[5]Minimas!$C$3:$CD$12,8,FALSE)</f>
        <v>-91</v>
      </c>
      <c r="AI106" s="103">
        <f>T106-HLOOKUP(V106,[5]Minimas!$C$3:$CD$12,9,FALSE)</f>
        <v>-116</v>
      </c>
      <c r="AJ106" s="103">
        <f>T106-HLOOKUP(V106,[5]Minimas!$C$3:$CD$12,10,FALSE)</f>
        <v>-131</v>
      </c>
      <c r="AK106" s="104" t="str">
        <f t="shared" si="32"/>
        <v>REG +</v>
      </c>
      <c r="AL106" s="105"/>
      <c r="AM106" s="105" t="str">
        <f t="shared" si="33"/>
        <v>REG +</v>
      </c>
      <c r="AN106" s="105">
        <f t="shared" si="34"/>
        <v>9</v>
      </c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  <c r="CQ106" s="134"/>
      <c r="CR106" s="134"/>
      <c r="CS106" s="134"/>
      <c r="CT106" s="134"/>
      <c r="CU106" s="134"/>
      <c r="CV106" s="134"/>
      <c r="CW106" s="134"/>
      <c r="CX106" s="134"/>
      <c r="CY106" s="134"/>
      <c r="CZ106" s="134"/>
      <c r="DA106" s="134"/>
      <c r="DB106" s="134"/>
      <c r="DC106" s="134"/>
      <c r="DD106" s="134"/>
      <c r="DE106" s="134"/>
      <c r="DF106" s="134"/>
      <c r="DG106" s="134"/>
      <c r="DH106" s="134"/>
      <c r="DI106" s="134"/>
      <c r="DJ106" s="134"/>
      <c r="DK106" s="134"/>
      <c r="DL106" s="134"/>
      <c r="DM106" s="134"/>
      <c r="DN106" s="134"/>
      <c r="DO106" s="134"/>
      <c r="DP106" s="134"/>
      <c r="DQ106" s="134"/>
      <c r="DR106" s="134"/>
      <c r="DS106" s="134"/>
      <c r="DT106" s="134"/>
    </row>
    <row r="107" spans="2:124" s="133" customFormat="1" ht="35.1" customHeight="1" x14ac:dyDescent="0.2">
      <c r="B107" s="95" t="s">
        <v>202</v>
      </c>
      <c r="C107" s="302">
        <v>383200</v>
      </c>
      <c r="D107" s="154"/>
      <c r="E107" s="266" t="s">
        <v>40</v>
      </c>
      <c r="F107" s="303" t="s">
        <v>426</v>
      </c>
      <c r="G107" s="304" t="s">
        <v>436</v>
      </c>
      <c r="H107" s="306">
        <v>1987</v>
      </c>
      <c r="I107" s="203" t="s">
        <v>227</v>
      </c>
      <c r="J107" s="337" t="s">
        <v>44</v>
      </c>
      <c r="K107" s="270">
        <v>102.4</v>
      </c>
      <c r="L107" s="149">
        <v>100</v>
      </c>
      <c r="M107" s="150">
        <v>105</v>
      </c>
      <c r="N107" s="148">
        <v>-110</v>
      </c>
      <c r="O107" s="135">
        <f t="shared" si="28"/>
        <v>105</v>
      </c>
      <c r="P107" s="149">
        <v>120</v>
      </c>
      <c r="Q107" s="150">
        <v>127</v>
      </c>
      <c r="R107" s="150">
        <v>132</v>
      </c>
      <c r="S107" s="135">
        <f t="shared" si="29"/>
        <v>132</v>
      </c>
      <c r="T107" s="274">
        <f t="shared" si="37"/>
        <v>237</v>
      </c>
      <c r="U107" s="264" t="str">
        <f t="shared" si="30"/>
        <v>REG + 22</v>
      </c>
      <c r="V107" s="264" t="str">
        <f>IF(E107=0," ",IF(E107="H",IF(H107&lt;2000,VLOOKUP(K107,[5]Minimas!$A$15:$F$29,6),IF(AND(H107&gt;1999,H107&lt;2003),VLOOKUP(K107,[5]Minimas!$A$15:$F$29,5),IF(AND(H107&gt;2002,H107&lt;2005),VLOOKUP(K107,[5]Minimas!$A$15:$F$29,4),IF(AND(H107&gt;2004,H107&lt;2007),VLOOKUP(K107,[5]Minimas!$A$15:$F$29,3),VLOOKUP(K107,[5]Minimas!$A$15:$F$29,2))))),IF(H107&lt;2000,VLOOKUP(K107,[5]Minimas!$G$15:$L$29,6),IF(AND(H107&gt;1999,H107&lt;2003),VLOOKUP(K107,[5]Minimas!$G$15:$L$29,5),IF(AND(H107&gt;2002,H107&lt;2005),VLOOKUP(K107,[5]Minimas!$G$15:$L$29,4),IF(AND(H107&gt;2004,H107&lt;2007),VLOOKUP(K107,[5]Minimas!$G$15:$L$29,3),VLOOKUP(K107,[5]Minimas!$G$15:$L$29,2)))))))</f>
        <v>SE M109</v>
      </c>
      <c r="W107" s="275">
        <f t="shared" si="31"/>
        <v>260.56781937476467</v>
      </c>
      <c r="X107" s="98">
        <v>43785</v>
      </c>
      <c r="Y107" s="96" t="s">
        <v>388</v>
      </c>
      <c r="Z107" s="129" t="s">
        <v>435</v>
      </c>
      <c r="AA107" s="105"/>
      <c r="AB107" s="103">
        <f>T107-HLOOKUP(V107,[5]Minimas!$C$3:$CD$12,2,FALSE)</f>
        <v>72</v>
      </c>
      <c r="AC107" s="103">
        <f>T107-HLOOKUP(V107,[5]Minimas!$C$3:$CD$12,3,FALSE)</f>
        <v>47</v>
      </c>
      <c r="AD107" s="103">
        <f>T107-HLOOKUP(V107,[5]Minimas!$C$3:$CD$12,4,FALSE)</f>
        <v>22</v>
      </c>
      <c r="AE107" s="103">
        <f>T107-HLOOKUP(V107,[5]Minimas!$C$3:$CD$12,5,FALSE)</f>
        <v>-8</v>
      </c>
      <c r="AF107" s="103">
        <f>T107-HLOOKUP(V107,[5]Minimas!$C$3:$CD$12,6,FALSE)</f>
        <v>-38</v>
      </c>
      <c r="AG107" s="103">
        <f>T107-HLOOKUP(V107,[5]Minimas!$C$3:$CD$12,7,FALSE)</f>
        <v>-73</v>
      </c>
      <c r="AH107" s="103">
        <f>T107-HLOOKUP(V107,[5]Minimas!$C$3:$CD$12,8,FALSE)</f>
        <v>-98</v>
      </c>
      <c r="AI107" s="103">
        <f>T107-HLOOKUP(V107,[5]Minimas!$C$3:$CD$12,9,FALSE)</f>
        <v>-123</v>
      </c>
      <c r="AJ107" s="103">
        <f>T107-HLOOKUP(V107,[5]Minimas!$C$3:$CD$12,10,FALSE)</f>
        <v>-143</v>
      </c>
      <c r="AK107" s="104" t="str">
        <f t="shared" si="32"/>
        <v>REG +</v>
      </c>
      <c r="AL107" s="105"/>
      <c r="AM107" s="105" t="str">
        <f t="shared" si="33"/>
        <v>REG +</v>
      </c>
      <c r="AN107" s="105">
        <f t="shared" si="34"/>
        <v>22</v>
      </c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4"/>
      <c r="BX107" s="134"/>
      <c r="BY107" s="134"/>
      <c r="BZ107" s="134"/>
      <c r="CA107" s="134"/>
      <c r="CB107" s="134"/>
      <c r="CC107" s="134"/>
      <c r="CD107" s="134"/>
      <c r="CE107" s="134"/>
      <c r="CF107" s="134"/>
      <c r="CG107" s="134"/>
      <c r="CH107" s="134"/>
      <c r="CI107" s="134"/>
      <c r="CJ107" s="134"/>
      <c r="CK107" s="134"/>
      <c r="CL107" s="134"/>
      <c r="CM107" s="134"/>
      <c r="CN107" s="134"/>
      <c r="CO107" s="134"/>
      <c r="CP107" s="134"/>
      <c r="CQ107" s="134"/>
      <c r="CR107" s="134"/>
      <c r="CS107" s="134"/>
      <c r="CT107" s="134"/>
      <c r="CU107" s="134"/>
      <c r="CV107" s="134"/>
      <c r="CW107" s="134"/>
      <c r="CX107" s="134"/>
      <c r="CY107" s="134"/>
      <c r="CZ107" s="134"/>
      <c r="DA107" s="134"/>
      <c r="DB107" s="134"/>
      <c r="DC107" s="134"/>
      <c r="DD107" s="134"/>
      <c r="DE107" s="134"/>
      <c r="DF107" s="134"/>
      <c r="DG107" s="134"/>
      <c r="DH107" s="134"/>
      <c r="DI107" s="134"/>
      <c r="DJ107" s="134"/>
      <c r="DK107" s="134"/>
      <c r="DL107" s="134"/>
      <c r="DM107" s="134"/>
      <c r="DN107" s="134"/>
      <c r="DO107" s="134"/>
      <c r="DP107" s="134"/>
      <c r="DQ107" s="134"/>
      <c r="DR107" s="134"/>
      <c r="DS107" s="134"/>
      <c r="DT107" s="134"/>
    </row>
    <row r="108" spans="2:124" s="133" customFormat="1" ht="35.1" customHeight="1" thickBot="1" x14ac:dyDescent="0.25">
      <c r="B108" s="95" t="s">
        <v>202</v>
      </c>
      <c r="C108" s="308">
        <v>453192</v>
      </c>
      <c r="D108" s="154"/>
      <c r="E108" s="278" t="s">
        <v>40</v>
      </c>
      <c r="F108" s="309" t="s">
        <v>446</v>
      </c>
      <c r="G108" s="310" t="s">
        <v>447</v>
      </c>
      <c r="H108" s="323">
        <v>1988</v>
      </c>
      <c r="I108" s="203" t="s">
        <v>227</v>
      </c>
      <c r="J108" s="338" t="s">
        <v>44</v>
      </c>
      <c r="K108" s="282">
        <v>94.6</v>
      </c>
      <c r="L108" s="314">
        <v>75</v>
      </c>
      <c r="M108" s="313">
        <v>80</v>
      </c>
      <c r="N108" s="313">
        <v>85</v>
      </c>
      <c r="O108" s="135">
        <f t="shared" si="28"/>
        <v>85</v>
      </c>
      <c r="P108" s="314">
        <v>95</v>
      </c>
      <c r="Q108" s="313">
        <v>100</v>
      </c>
      <c r="R108" s="313">
        <v>105</v>
      </c>
      <c r="S108" s="135">
        <f t="shared" si="29"/>
        <v>105</v>
      </c>
      <c r="T108" s="315">
        <f t="shared" si="37"/>
        <v>190</v>
      </c>
      <c r="U108" s="316" t="str">
        <f t="shared" si="30"/>
        <v>DPT + 10</v>
      </c>
      <c r="V108" s="316" t="str">
        <f>IF(E108=0," ",IF(E108="H",IF(H108&lt;2000,VLOOKUP(K108,[5]Minimas!$A$15:$F$29,6),IF(AND(H108&gt;1999,H108&lt;2003),VLOOKUP(K108,[5]Minimas!$A$15:$F$29,5),IF(AND(H108&gt;2002,H108&lt;2005),VLOOKUP(K108,[5]Minimas!$A$15:$F$29,4),IF(AND(H108&gt;2004,H108&lt;2007),VLOOKUP(K108,[5]Minimas!$A$15:$F$29,3),VLOOKUP(K108,[5]Minimas!$A$15:$F$29,2))))),IF(H108&lt;2000,VLOOKUP(K108,[5]Minimas!$G$15:$L$29,6),IF(AND(H108&gt;1999,H108&lt;2003),VLOOKUP(K108,[5]Minimas!$G$15:$L$29,5),IF(AND(H108&gt;2002,H108&lt;2005),VLOOKUP(K108,[5]Minimas!$G$15:$L$29,4),IF(AND(H108&gt;2004,H108&lt;2007),VLOOKUP(K108,[5]Minimas!$G$15:$L$29,3),VLOOKUP(K108,[5]Minimas!$G$15:$L$29,2)))))))</f>
        <v>SE M96</v>
      </c>
      <c r="W108" s="317">
        <f t="shared" si="31"/>
        <v>215.24098535560594</v>
      </c>
      <c r="X108" s="98">
        <v>43785</v>
      </c>
      <c r="Y108" s="96" t="s">
        <v>388</v>
      </c>
      <c r="Z108" s="129" t="s">
        <v>435</v>
      </c>
      <c r="AA108" s="105"/>
      <c r="AB108" s="103">
        <f>T108-HLOOKUP(V108,[5]Minimas!$C$3:$CD$12,2,FALSE)</f>
        <v>35</v>
      </c>
      <c r="AC108" s="103">
        <f>T108-HLOOKUP(V108,[5]Minimas!$C$3:$CD$12,3,FALSE)</f>
        <v>10</v>
      </c>
      <c r="AD108" s="103">
        <f>T108-HLOOKUP(V108,[5]Minimas!$C$3:$CD$12,4,FALSE)</f>
        <v>-15</v>
      </c>
      <c r="AE108" s="103">
        <f>T108-HLOOKUP(V108,[5]Minimas!$C$3:$CD$12,5,FALSE)</f>
        <v>-45</v>
      </c>
      <c r="AF108" s="103">
        <f>T108-HLOOKUP(V108,[5]Minimas!$C$3:$CD$12,6,FALSE)</f>
        <v>-75</v>
      </c>
      <c r="AG108" s="103">
        <f>T108-HLOOKUP(V108,[5]Minimas!$C$3:$CD$12,7,FALSE)</f>
        <v>-105</v>
      </c>
      <c r="AH108" s="103">
        <f>T108-HLOOKUP(V108,[5]Minimas!$C$3:$CD$12,8,FALSE)</f>
        <v>-130</v>
      </c>
      <c r="AI108" s="103">
        <f>T108-HLOOKUP(V108,[5]Minimas!$C$3:$CD$12,9,FALSE)</f>
        <v>-150</v>
      </c>
      <c r="AJ108" s="103">
        <f>T108-HLOOKUP(V108,[5]Minimas!$C$3:$CD$12,10,FALSE)</f>
        <v>-170</v>
      </c>
      <c r="AK108" s="104" t="str">
        <f t="shared" si="32"/>
        <v>DPT +</v>
      </c>
      <c r="AL108" s="105"/>
      <c r="AM108" s="105" t="str">
        <f t="shared" si="33"/>
        <v>DPT +</v>
      </c>
      <c r="AN108" s="105">
        <f t="shared" si="34"/>
        <v>10</v>
      </c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134"/>
      <c r="BL108" s="134"/>
      <c r="BM108" s="134"/>
      <c r="BN108" s="134"/>
      <c r="BO108" s="134"/>
      <c r="BP108" s="134"/>
      <c r="BQ108" s="134"/>
      <c r="BR108" s="134"/>
      <c r="BS108" s="134"/>
      <c r="BT108" s="134"/>
      <c r="BU108" s="134"/>
      <c r="BV108" s="134"/>
      <c r="BW108" s="134"/>
      <c r="BX108" s="134"/>
      <c r="BY108" s="134"/>
      <c r="BZ108" s="134"/>
      <c r="CA108" s="134"/>
      <c r="CB108" s="134"/>
      <c r="CC108" s="134"/>
      <c r="CD108" s="134"/>
      <c r="CE108" s="134"/>
      <c r="CF108" s="134"/>
      <c r="CG108" s="134"/>
      <c r="CH108" s="134"/>
      <c r="CI108" s="134"/>
      <c r="CJ108" s="134"/>
      <c r="CK108" s="134"/>
      <c r="CL108" s="134"/>
      <c r="CM108" s="134"/>
      <c r="CN108" s="134"/>
      <c r="CO108" s="134"/>
      <c r="CP108" s="134"/>
      <c r="CQ108" s="134"/>
      <c r="CR108" s="134"/>
      <c r="CS108" s="134"/>
      <c r="CT108" s="134"/>
      <c r="CU108" s="134"/>
      <c r="CV108" s="134"/>
      <c r="CW108" s="134"/>
      <c r="CX108" s="134"/>
      <c r="CY108" s="134"/>
      <c r="CZ108" s="134"/>
      <c r="DA108" s="134"/>
      <c r="DB108" s="134"/>
      <c r="DC108" s="134"/>
      <c r="DD108" s="134"/>
      <c r="DE108" s="134"/>
      <c r="DF108" s="134"/>
      <c r="DG108" s="134"/>
      <c r="DH108" s="134"/>
      <c r="DI108" s="134"/>
      <c r="DJ108" s="134"/>
      <c r="DK108" s="134"/>
      <c r="DL108" s="134"/>
      <c r="DM108" s="134"/>
      <c r="DN108" s="134"/>
      <c r="DO108" s="134"/>
      <c r="DP108" s="134"/>
      <c r="DQ108" s="134"/>
      <c r="DR108" s="134"/>
      <c r="DS108" s="134"/>
      <c r="DT108" s="134"/>
    </row>
    <row r="109" spans="2:124" s="133" customFormat="1" ht="35.1" customHeight="1" x14ac:dyDescent="0.2">
      <c r="B109" s="95" t="s">
        <v>202</v>
      </c>
      <c r="C109" s="295">
        <v>453206</v>
      </c>
      <c r="D109" s="154"/>
      <c r="E109" s="252" t="s">
        <v>40</v>
      </c>
      <c r="F109" s="296" t="s">
        <v>448</v>
      </c>
      <c r="G109" s="297" t="s">
        <v>449</v>
      </c>
      <c r="H109" s="290">
        <v>1997</v>
      </c>
      <c r="I109" s="203" t="s">
        <v>239</v>
      </c>
      <c r="J109" s="287" t="s">
        <v>44</v>
      </c>
      <c r="K109" s="291">
        <v>65.3</v>
      </c>
      <c r="L109" s="298">
        <v>35</v>
      </c>
      <c r="M109" s="299">
        <v>40</v>
      </c>
      <c r="N109" s="299">
        <v>45</v>
      </c>
      <c r="O109" s="135">
        <f t="shared" si="28"/>
        <v>45</v>
      </c>
      <c r="P109" s="298">
        <v>45</v>
      </c>
      <c r="Q109" s="299">
        <v>50</v>
      </c>
      <c r="R109" s="299">
        <v>55</v>
      </c>
      <c r="S109" s="135">
        <f t="shared" si="29"/>
        <v>55</v>
      </c>
      <c r="T109" s="262">
        <f>IF(E109="","",O109+S109)</f>
        <v>100</v>
      </c>
      <c r="U109" s="263" t="str">
        <f t="shared" si="30"/>
        <v>DEB -25</v>
      </c>
      <c r="V109" s="263" t="str">
        <f>IF(E109=0," ",IF(E109="H",IF(H109&lt;2000,VLOOKUP(K109,[5]Minimas!$A$15:$F$29,6),IF(AND(H109&gt;1999,H109&lt;2003),VLOOKUP(K109,[5]Minimas!$A$15:$F$29,5),IF(AND(H109&gt;2002,H109&lt;2005),VLOOKUP(K109,[5]Minimas!$A$15:$F$29,4),IF(AND(H109&gt;2004,H109&lt;2007),VLOOKUP(K109,[5]Minimas!$A$15:$F$29,3),VLOOKUP(K109,[5]Minimas!$A$15:$F$29,2))))),IF(H109&lt;2000,VLOOKUP(K109,[5]Minimas!$G$15:$L$29,6),IF(AND(H109&gt;1999,H109&lt;2003),VLOOKUP(K109,[5]Minimas!$G$15:$L$29,5),IF(AND(H109&gt;2002,H109&lt;2005),VLOOKUP(K109,[5]Minimas!$G$15:$L$29,4),IF(AND(H109&gt;2004,H109&lt;2007),VLOOKUP(K109,[5]Minimas!$G$15:$L$29,3),VLOOKUP(K109,[5]Minimas!$G$15:$L$29,2)))))))</f>
        <v>SE M67</v>
      </c>
      <c r="W109" s="265">
        <f t="shared" si="31"/>
        <v>137.605692573558</v>
      </c>
      <c r="X109" s="98">
        <v>43785</v>
      </c>
      <c r="Y109" s="96" t="s">
        <v>388</v>
      </c>
      <c r="Z109" s="129" t="s">
        <v>435</v>
      </c>
      <c r="AA109" s="105"/>
      <c r="AB109" s="103">
        <f>T109-HLOOKUP(V109,[5]Minimas!$C$3:$CD$12,2,FALSE)</f>
        <v>-25</v>
      </c>
      <c r="AC109" s="103">
        <f>T109-HLOOKUP(V109,[5]Minimas!$C$3:$CD$12,3,FALSE)</f>
        <v>-45</v>
      </c>
      <c r="AD109" s="103">
        <f>T109-HLOOKUP(V109,[5]Minimas!$C$3:$CD$12,4,FALSE)</f>
        <v>-70</v>
      </c>
      <c r="AE109" s="103">
        <f>T109-HLOOKUP(V109,[5]Minimas!$C$3:$CD$12,5,FALSE)</f>
        <v>-95</v>
      </c>
      <c r="AF109" s="103">
        <f>T109-HLOOKUP(V109,[5]Minimas!$C$3:$CD$12,6,FALSE)</f>
        <v>-125</v>
      </c>
      <c r="AG109" s="103">
        <f>T109-HLOOKUP(V109,[5]Minimas!$C$3:$CD$12,7,FALSE)</f>
        <v>-140</v>
      </c>
      <c r="AH109" s="103">
        <f>T109-HLOOKUP(V109,[5]Minimas!$C$3:$CD$12,8,FALSE)</f>
        <v>-160</v>
      </c>
      <c r="AI109" s="103">
        <f>T109-HLOOKUP(V109,[5]Minimas!$C$3:$CD$12,9,FALSE)</f>
        <v>-180</v>
      </c>
      <c r="AJ109" s="103">
        <f>T109-HLOOKUP(V109,[5]Minimas!$C$3:$CD$12,10,FALSE)</f>
        <v>-195</v>
      </c>
      <c r="AK109" s="104" t="str">
        <f t="shared" si="32"/>
        <v>DEB</v>
      </c>
      <c r="AL109" s="105"/>
      <c r="AM109" s="105" t="str">
        <f t="shared" si="33"/>
        <v>DEB</v>
      </c>
      <c r="AN109" s="105">
        <f t="shared" si="34"/>
        <v>-25</v>
      </c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  <c r="CQ109" s="134"/>
      <c r="CR109" s="134"/>
      <c r="CS109" s="134"/>
      <c r="CT109" s="134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  <c r="DO109" s="134"/>
      <c r="DP109" s="134"/>
      <c r="DQ109" s="134"/>
      <c r="DR109" s="134"/>
      <c r="DS109" s="134"/>
      <c r="DT109" s="134"/>
    </row>
    <row r="110" spans="2:124" s="133" customFormat="1" ht="35.1" customHeight="1" x14ac:dyDescent="0.2">
      <c r="B110" s="95" t="s">
        <v>202</v>
      </c>
      <c r="C110" s="302">
        <v>446451</v>
      </c>
      <c r="D110" s="154"/>
      <c r="E110" s="266" t="s">
        <v>40</v>
      </c>
      <c r="F110" s="303" t="s">
        <v>192</v>
      </c>
      <c r="G110" s="304" t="s">
        <v>450</v>
      </c>
      <c r="H110" s="269">
        <v>2001</v>
      </c>
      <c r="I110" s="203" t="s">
        <v>239</v>
      </c>
      <c r="J110" s="266" t="s">
        <v>44</v>
      </c>
      <c r="K110" s="270">
        <v>80.5</v>
      </c>
      <c r="L110" s="149">
        <v>50</v>
      </c>
      <c r="M110" s="150">
        <v>55</v>
      </c>
      <c r="N110" s="148">
        <v>-60</v>
      </c>
      <c r="O110" s="135">
        <f t="shared" si="28"/>
        <v>55</v>
      </c>
      <c r="P110" s="149">
        <v>60</v>
      </c>
      <c r="Q110" s="150">
        <v>65</v>
      </c>
      <c r="R110" s="150">
        <v>70</v>
      </c>
      <c r="S110" s="135">
        <f t="shared" si="29"/>
        <v>70</v>
      </c>
      <c r="T110" s="274">
        <f>IF(E110="","",O110+S110)</f>
        <v>125</v>
      </c>
      <c r="U110" s="264" t="str">
        <f t="shared" si="30"/>
        <v>DEB -5</v>
      </c>
      <c r="V110" s="264" t="str">
        <f>IF(E110=0," ",IF(E110="H",IF(H110&lt;2000,VLOOKUP(K110,[5]Minimas!$A$15:$F$29,6),IF(AND(H110&gt;1999,H110&lt;2003),VLOOKUP(K110,[5]Minimas!$A$15:$F$29,5),IF(AND(H110&gt;2002,H110&lt;2005),VLOOKUP(K110,[5]Minimas!$A$15:$F$29,4),IF(AND(H110&gt;2004,H110&lt;2007),VLOOKUP(K110,[5]Minimas!$A$15:$F$29,3),VLOOKUP(K110,[5]Minimas!$A$15:$F$29,2))))),IF(H110&lt;2000,VLOOKUP(K110,[5]Minimas!$G$15:$L$29,6),IF(AND(H110&gt;1999,H110&lt;2003),VLOOKUP(K110,[5]Minimas!$G$15:$L$29,5),IF(AND(H110&gt;2002,H110&lt;2005),VLOOKUP(K110,[5]Minimas!$G$15:$L$29,4),IF(AND(H110&gt;2004,H110&lt;2007),VLOOKUP(K110,[5]Minimas!$G$15:$L$29,3),VLOOKUP(K110,[5]Minimas!$G$15:$L$29,2)))))))</f>
        <v>U20 M81</v>
      </c>
      <c r="W110" s="275">
        <f t="shared" si="31"/>
        <v>152.42987527293684</v>
      </c>
      <c r="X110" s="98">
        <v>43785</v>
      </c>
      <c r="Y110" s="96" t="s">
        <v>388</v>
      </c>
      <c r="Z110" s="129" t="s">
        <v>435</v>
      </c>
      <c r="AA110" s="105"/>
      <c r="AB110" s="103">
        <f>T110-HLOOKUP(V110,[5]Minimas!$C$3:$CD$12,2,FALSE)</f>
        <v>-5</v>
      </c>
      <c r="AC110" s="103">
        <f>T110-HLOOKUP(V110,[5]Minimas!$C$3:$CD$12,3,FALSE)</f>
        <v>-25</v>
      </c>
      <c r="AD110" s="103">
        <f>T110-HLOOKUP(V110,[5]Minimas!$C$3:$CD$12,4,FALSE)</f>
        <v>-45</v>
      </c>
      <c r="AE110" s="103">
        <f>T110-HLOOKUP(V110,[5]Minimas!$C$3:$CD$12,5,FALSE)</f>
        <v>-65</v>
      </c>
      <c r="AF110" s="103">
        <f>T110-HLOOKUP(V110,[5]Minimas!$C$3:$CD$12,6,FALSE)</f>
        <v>-90</v>
      </c>
      <c r="AG110" s="103">
        <f>T110-HLOOKUP(V110,[5]Minimas!$C$3:$CD$12,7,FALSE)</f>
        <v>-120</v>
      </c>
      <c r="AH110" s="103">
        <f>T110-HLOOKUP(V110,[5]Minimas!$C$3:$CD$12,8,FALSE)</f>
        <v>-145</v>
      </c>
      <c r="AI110" s="103">
        <f>T110-HLOOKUP(V110,[5]Minimas!$C$3:$CD$12,9,FALSE)</f>
        <v>-170</v>
      </c>
      <c r="AJ110" s="103">
        <f>T110-HLOOKUP(V110,[5]Minimas!$C$3:$CD$12,10,FALSE)</f>
        <v>-210</v>
      </c>
      <c r="AK110" s="104" t="str">
        <f t="shared" si="32"/>
        <v>DEB</v>
      </c>
      <c r="AL110" s="105"/>
      <c r="AM110" s="105" t="str">
        <f t="shared" si="33"/>
        <v>DEB</v>
      </c>
      <c r="AN110" s="105">
        <f t="shared" si="34"/>
        <v>-5</v>
      </c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134"/>
      <c r="BL110" s="134"/>
      <c r="BM110" s="134"/>
      <c r="BN110" s="134"/>
      <c r="BO110" s="134"/>
      <c r="BP110" s="134"/>
      <c r="BQ110" s="134"/>
      <c r="BR110" s="134"/>
      <c r="BS110" s="134"/>
      <c r="BT110" s="134"/>
      <c r="BU110" s="134"/>
      <c r="BV110" s="134"/>
      <c r="BW110" s="134"/>
      <c r="BX110" s="134"/>
      <c r="BY110" s="134"/>
      <c r="BZ110" s="134"/>
      <c r="CA110" s="134"/>
      <c r="CB110" s="134"/>
      <c r="CC110" s="134"/>
      <c r="CD110" s="134"/>
      <c r="CE110" s="134"/>
      <c r="CF110" s="134"/>
      <c r="CG110" s="134"/>
      <c r="CH110" s="134"/>
      <c r="CI110" s="134"/>
      <c r="CJ110" s="134"/>
      <c r="CK110" s="134"/>
      <c r="CL110" s="134"/>
      <c r="CM110" s="134"/>
      <c r="CN110" s="134"/>
      <c r="CO110" s="134"/>
      <c r="CP110" s="134"/>
      <c r="CQ110" s="134"/>
      <c r="CR110" s="134"/>
      <c r="CS110" s="134"/>
      <c r="CT110" s="134"/>
      <c r="CU110" s="134"/>
      <c r="CV110" s="134"/>
      <c r="CW110" s="134"/>
      <c r="CX110" s="134"/>
      <c r="CY110" s="134"/>
      <c r="CZ110" s="134"/>
      <c r="DA110" s="134"/>
      <c r="DB110" s="134"/>
      <c r="DC110" s="134"/>
      <c r="DD110" s="134"/>
      <c r="DE110" s="134"/>
      <c r="DF110" s="134"/>
      <c r="DG110" s="134"/>
      <c r="DH110" s="134"/>
      <c r="DI110" s="134"/>
      <c r="DJ110" s="134"/>
      <c r="DK110" s="134"/>
      <c r="DL110" s="134"/>
      <c r="DM110" s="134"/>
      <c r="DN110" s="134"/>
      <c r="DO110" s="134"/>
      <c r="DP110" s="134"/>
      <c r="DQ110" s="134"/>
      <c r="DR110" s="134"/>
      <c r="DS110" s="134"/>
      <c r="DT110" s="134"/>
    </row>
    <row r="111" spans="2:124" s="133" customFormat="1" ht="35.1" customHeight="1" x14ac:dyDescent="0.2">
      <c r="B111" s="95" t="s">
        <v>202</v>
      </c>
      <c r="C111" s="302">
        <v>430501</v>
      </c>
      <c r="D111" s="154"/>
      <c r="E111" s="266" t="s">
        <v>40</v>
      </c>
      <c r="F111" s="303" t="s">
        <v>451</v>
      </c>
      <c r="G111" s="304" t="s">
        <v>452</v>
      </c>
      <c r="H111" s="269">
        <v>1984</v>
      </c>
      <c r="I111" s="203" t="s">
        <v>239</v>
      </c>
      <c r="J111" s="266" t="s">
        <v>44</v>
      </c>
      <c r="K111" s="270">
        <v>84.7</v>
      </c>
      <c r="L111" s="149">
        <v>80</v>
      </c>
      <c r="M111" s="148">
        <v>-85</v>
      </c>
      <c r="N111" s="150">
        <v>85</v>
      </c>
      <c r="O111" s="135">
        <f t="shared" ref="O111:O113" si="38">IF(E111="","",IF(MAXA(L111:N111)&lt;=0,0,MAXA(L111:N111)))</f>
        <v>85</v>
      </c>
      <c r="P111" s="149">
        <v>90</v>
      </c>
      <c r="Q111" s="148" t="s">
        <v>453</v>
      </c>
      <c r="R111" s="148" t="s">
        <v>453</v>
      </c>
      <c r="S111" s="135">
        <f t="shared" ref="S111:S113" si="39">IF(E111="","",IF(MAXA(P111:R111)&lt;=0,0,MAXA(P111:R111)))</f>
        <v>90</v>
      </c>
      <c r="T111" s="274">
        <f t="shared" ref="T111:T113" si="40">IF(E111="","",O111+S111)</f>
        <v>175</v>
      </c>
      <c r="U111" s="264" t="str">
        <f t="shared" ref="U111:U113" si="41">+CONCATENATE(AM111," ",AN111)</f>
        <v>DPT + 0</v>
      </c>
      <c r="V111" s="264" t="str">
        <f>IF(E111=0," ",IF(E111="H",IF(H111&lt;2000,VLOOKUP(K111,[5]Minimas!$A$15:$F$29,6),IF(AND(H111&gt;1999,H111&lt;2003),VLOOKUP(K111,[5]Minimas!$A$15:$F$29,5),IF(AND(H111&gt;2002,H111&lt;2005),VLOOKUP(K111,[5]Minimas!$A$15:$F$29,4),IF(AND(H111&gt;2004,H111&lt;2007),VLOOKUP(K111,[5]Minimas!$A$15:$F$29,3),VLOOKUP(K111,[5]Minimas!$A$15:$F$29,2))))),IF(H111&lt;2000,VLOOKUP(K111,[5]Minimas!$G$15:$L$29,6),IF(AND(H111&gt;1999,H111&lt;2003),VLOOKUP(K111,[5]Minimas!$G$15:$L$29,5),IF(AND(H111&gt;2002,H111&lt;2005),VLOOKUP(K111,[5]Minimas!$G$15:$L$29,4),IF(AND(H111&gt;2004,H111&lt;2007),VLOOKUP(K111,[5]Minimas!$G$15:$L$29,3),VLOOKUP(K111,[5]Minimas!$G$15:$L$29,2)))))))</f>
        <v>SE M89</v>
      </c>
      <c r="W111" s="275">
        <f t="shared" si="31"/>
        <v>208.12339935074584</v>
      </c>
      <c r="X111" s="98">
        <v>43785</v>
      </c>
      <c r="Y111" s="96" t="s">
        <v>388</v>
      </c>
      <c r="Z111" s="129" t="s">
        <v>435</v>
      </c>
      <c r="AA111" s="105"/>
      <c r="AB111" s="103">
        <f>T111-HLOOKUP(V111,[5]Minimas!$C$3:$CD$12,2,FALSE)</f>
        <v>25</v>
      </c>
      <c r="AC111" s="103">
        <f>T111-HLOOKUP(V111,[5]Minimas!$C$3:$CD$12,3,FALSE)</f>
        <v>0</v>
      </c>
      <c r="AD111" s="103">
        <f>T111-HLOOKUP(V111,[5]Minimas!$C$3:$CD$12,4,FALSE)</f>
        <v>-25</v>
      </c>
      <c r="AE111" s="103">
        <f>T111-HLOOKUP(V111,[5]Minimas!$C$3:$CD$12,5,FALSE)</f>
        <v>-55</v>
      </c>
      <c r="AF111" s="103">
        <f>T111-HLOOKUP(V111,[5]Minimas!$C$3:$CD$12,6,FALSE)</f>
        <v>-85</v>
      </c>
      <c r="AG111" s="103">
        <f>T111-HLOOKUP(V111,[5]Minimas!$C$3:$CD$12,7,FALSE)</f>
        <v>-112</v>
      </c>
      <c r="AH111" s="103">
        <f>T111-HLOOKUP(V111,[5]Minimas!$C$3:$CD$12,8,FALSE)</f>
        <v>-135</v>
      </c>
      <c r="AI111" s="103">
        <f>T111-HLOOKUP(V111,[5]Minimas!$C$3:$CD$12,9,FALSE)</f>
        <v>-155</v>
      </c>
      <c r="AJ111" s="103">
        <f>T111-HLOOKUP(V111,[5]Minimas!$C$3:$CD$12,10,FALSE)</f>
        <v>-185</v>
      </c>
      <c r="AK111" s="104" t="str">
        <f t="shared" si="32"/>
        <v>DPT +</v>
      </c>
      <c r="AL111" s="105"/>
      <c r="AM111" s="105" t="str">
        <f t="shared" si="33"/>
        <v>DPT +</v>
      </c>
      <c r="AN111" s="105">
        <f t="shared" si="34"/>
        <v>0</v>
      </c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134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134"/>
      <c r="CA111" s="134"/>
      <c r="CB111" s="134"/>
      <c r="CC111" s="134"/>
      <c r="CD111" s="134"/>
      <c r="CE111" s="134"/>
      <c r="CF111" s="134"/>
      <c r="CG111" s="134"/>
      <c r="CH111" s="134"/>
      <c r="CI111" s="134"/>
      <c r="CJ111" s="134"/>
      <c r="CK111" s="134"/>
      <c r="CL111" s="134"/>
      <c r="CM111" s="134"/>
      <c r="CN111" s="134"/>
      <c r="CO111" s="134"/>
      <c r="CP111" s="134"/>
      <c r="CQ111" s="134"/>
      <c r="CR111" s="134"/>
      <c r="CS111" s="134"/>
      <c r="CT111" s="134"/>
      <c r="CU111" s="134"/>
      <c r="CV111" s="134"/>
      <c r="CW111" s="134"/>
      <c r="CX111" s="134"/>
      <c r="CY111" s="134"/>
      <c r="CZ111" s="134"/>
      <c r="DA111" s="134"/>
      <c r="DB111" s="134"/>
      <c r="DC111" s="134"/>
      <c r="DD111" s="134"/>
      <c r="DE111" s="134"/>
      <c r="DF111" s="134"/>
      <c r="DG111" s="134"/>
      <c r="DH111" s="134"/>
      <c r="DI111" s="134"/>
      <c r="DJ111" s="134"/>
      <c r="DK111" s="134"/>
      <c r="DL111" s="134"/>
      <c r="DM111" s="134"/>
      <c r="DN111" s="134"/>
      <c r="DO111" s="134"/>
      <c r="DP111" s="134"/>
      <c r="DQ111" s="134"/>
      <c r="DR111" s="134"/>
      <c r="DS111" s="134"/>
      <c r="DT111" s="134"/>
    </row>
    <row r="112" spans="2:124" s="133" customFormat="1" ht="35.1" customHeight="1" x14ac:dyDescent="0.2">
      <c r="B112" s="95" t="s">
        <v>202</v>
      </c>
      <c r="C112" s="302">
        <v>447479</v>
      </c>
      <c r="D112" s="154"/>
      <c r="E112" s="266" t="s">
        <v>40</v>
      </c>
      <c r="F112" s="303" t="s">
        <v>454</v>
      </c>
      <c r="G112" s="304" t="s">
        <v>429</v>
      </c>
      <c r="H112" s="306">
        <v>1995</v>
      </c>
      <c r="I112" s="203" t="s">
        <v>239</v>
      </c>
      <c r="J112" s="337" t="s">
        <v>44</v>
      </c>
      <c r="K112" s="270">
        <v>81</v>
      </c>
      <c r="L112" s="149">
        <v>55</v>
      </c>
      <c r="M112" s="150">
        <v>60</v>
      </c>
      <c r="N112" s="150">
        <v>63</v>
      </c>
      <c r="O112" s="135">
        <f t="shared" si="38"/>
        <v>63</v>
      </c>
      <c r="P112" s="149">
        <v>70</v>
      </c>
      <c r="Q112" s="150">
        <v>75</v>
      </c>
      <c r="R112" s="148">
        <v>-80</v>
      </c>
      <c r="S112" s="135">
        <f t="shared" si="39"/>
        <v>75</v>
      </c>
      <c r="T112" s="274">
        <f t="shared" si="40"/>
        <v>138</v>
      </c>
      <c r="U112" s="264" t="str">
        <f t="shared" si="41"/>
        <v>DEB -7</v>
      </c>
      <c r="V112" s="264" t="str">
        <f>IF(E112=0," ",IF(E112="H",IF(H112&lt;2000,VLOOKUP(K112,[5]Minimas!$A$15:$F$29,6),IF(AND(H112&gt;1999,H112&lt;2003),VLOOKUP(K112,[5]Minimas!$A$15:$F$29,5),IF(AND(H112&gt;2002,H112&lt;2005),VLOOKUP(K112,[5]Minimas!$A$15:$F$29,4),IF(AND(H112&gt;2004,H112&lt;2007),VLOOKUP(K112,[5]Minimas!$A$15:$F$29,3),VLOOKUP(K112,[5]Minimas!$A$15:$F$29,2))))),IF(H112&lt;2000,VLOOKUP(K112,[5]Minimas!$G$15:$L$29,6),IF(AND(H112&gt;1999,H112&lt;2003),VLOOKUP(K112,[5]Minimas!$G$15:$L$29,5),IF(AND(H112&gt;2002,H112&lt;2005),VLOOKUP(K112,[5]Minimas!$G$15:$L$29,4),IF(AND(H112&gt;2004,H112&lt;2007),VLOOKUP(K112,[5]Minimas!$G$15:$L$29,3),VLOOKUP(K112,[5]Minimas!$G$15:$L$29,2)))))))</f>
        <v>SE M81</v>
      </c>
      <c r="W112" s="275">
        <f t="shared" si="31"/>
        <v>167.75506825032386</v>
      </c>
      <c r="X112" s="98">
        <v>43785</v>
      </c>
      <c r="Y112" s="96" t="s">
        <v>388</v>
      </c>
      <c r="Z112" s="129" t="s">
        <v>435</v>
      </c>
      <c r="AA112" s="105"/>
      <c r="AB112" s="103">
        <f>T112-HLOOKUP(V112,[5]Minimas!$C$3:$CD$12,2,FALSE)</f>
        <v>-7</v>
      </c>
      <c r="AC112" s="103">
        <f>T112-HLOOKUP(V112,[5]Minimas!$C$3:$CD$12,3,FALSE)</f>
        <v>-32</v>
      </c>
      <c r="AD112" s="103">
        <f>T112-HLOOKUP(V112,[5]Minimas!$C$3:$CD$12,4,FALSE)</f>
        <v>-57</v>
      </c>
      <c r="AE112" s="103">
        <f>T112-HLOOKUP(V112,[5]Minimas!$C$3:$CD$12,5,FALSE)</f>
        <v>-82</v>
      </c>
      <c r="AF112" s="103">
        <f>T112-HLOOKUP(V112,[5]Minimas!$C$3:$CD$12,6,FALSE)</f>
        <v>-112</v>
      </c>
      <c r="AG112" s="103">
        <f>T112-HLOOKUP(V112,[5]Minimas!$C$3:$CD$12,7,FALSE)</f>
        <v>-137</v>
      </c>
      <c r="AH112" s="103">
        <f>T112-HLOOKUP(V112,[5]Minimas!$C$3:$CD$12,8,FALSE)</f>
        <v>-157</v>
      </c>
      <c r="AI112" s="103">
        <f>T112-HLOOKUP(V112,[5]Minimas!$C$3:$CD$12,9,FALSE)</f>
        <v>-182</v>
      </c>
      <c r="AJ112" s="103">
        <f>T112-HLOOKUP(V112,[5]Minimas!$C$3:$CD$12,10,FALSE)</f>
        <v>-197</v>
      </c>
      <c r="AK112" s="104" t="str">
        <f t="shared" si="32"/>
        <v>DEB</v>
      </c>
      <c r="AL112" s="105"/>
      <c r="AM112" s="105" t="str">
        <f t="shared" si="33"/>
        <v>DEB</v>
      </c>
      <c r="AN112" s="105">
        <f t="shared" si="34"/>
        <v>-7</v>
      </c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134"/>
      <c r="BL112" s="134"/>
      <c r="BM112" s="134"/>
      <c r="BN112" s="134"/>
      <c r="BO112" s="134"/>
      <c r="BP112" s="134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134"/>
      <c r="CA112" s="134"/>
      <c r="CB112" s="134"/>
      <c r="CC112" s="134"/>
      <c r="CD112" s="134"/>
      <c r="CE112" s="134"/>
      <c r="CF112" s="134"/>
      <c r="CG112" s="134"/>
      <c r="CH112" s="134"/>
      <c r="CI112" s="134"/>
      <c r="CJ112" s="134"/>
      <c r="CK112" s="134"/>
      <c r="CL112" s="134"/>
      <c r="CM112" s="134"/>
      <c r="CN112" s="134"/>
      <c r="CO112" s="134"/>
      <c r="CP112" s="134"/>
      <c r="CQ112" s="134"/>
      <c r="CR112" s="134"/>
      <c r="CS112" s="134"/>
      <c r="CT112" s="134"/>
      <c r="CU112" s="134"/>
      <c r="CV112" s="134"/>
      <c r="CW112" s="134"/>
      <c r="CX112" s="134"/>
      <c r="CY112" s="134"/>
      <c r="CZ112" s="134"/>
      <c r="DA112" s="134"/>
      <c r="DB112" s="134"/>
      <c r="DC112" s="134"/>
      <c r="DD112" s="134"/>
      <c r="DE112" s="134"/>
      <c r="DF112" s="134"/>
      <c r="DG112" s="134"/>
      <c r="DH112" s="134"/>
      <c r="DI112" s="134"/>
      <c r="DJ112" s="134"/>
      <c r="DK112" s="134"/>
      <c r="DL112" s="134"/>
      <c r="DM112" s="134"/>
      <c r="DN112" s="134"/>
      <c r="DO112" s="134"/>
      <c r="DP112" s="134"/>
      <c r="DQ112" s="134"/>
      <c r="DR112" s="134"/>
      <c r="DS112" s="134"/>
      <c r="DT112" s="134"/>
    </row>
    <row r="113" spans="2:124" s="133" customFormat="1" ht="35.1" customHeight="1" thickBot="1" x14ac:dyDescent="0.25">
      <c r="B113" s="95" t="s">
        <v>202</v>
      </c>
      <c r="C113" s="325">
        <v>418922</v>
      </c>
      <c r="D113" s="154"/>
      <c r="E113" s="326" t="s">
        <v>40</v>
      </c>
      <c r="F113" s="327" t="s">
        <v>455</v>
      </c>
      <c r="G113" s="328" t="s">
        <v>456</v>
      </c>
      <c r="H113" s="329">
        <v>1980</v>
      </c>
      <c r="I113" s="203" t="s">
        <v>239</v>
      </c>
      <c r="J113" s="339" t="s">
        <v>44</v>
      </c>
      <c r="K113" s="331">
        <v>74.599999999999994</v>
      </c>
      <c r="L113" s="174">
        <v>70</v>
      </c>
      <c r="M113" s="332">
        <v>-75</v>
      </c>
      <c r="N113" s="332">
        <v>-77</v>
      </c>
      <c r="O113" s="135">
        <f t="shared" si="38"/>
        <v>70</v>
      </c>
      <c r="P113" s="174">
        <v>85</v>
      </c>
      <c r="Q113" s="332">
        <v>-90</v>
      </c>
      <c r="R113" s="332">
        <v>-90</v>
      </c>
      <c r="S113" s="135">
        <f t="shared" si="39"/>
        <v>85</v>
      </c>
      <c r="T113" s="333">
        <f t="shared" si="40"/>
        <v>155</v>
      </c>
      <c r="U113" s="334" t="str">
        <f t="shared" si="41"/>
        <v>DEB 10</v>
      </c>
      <c r="V113" s="334" t="str">
        <f>IF(E113=0," ",IF(E113="H",IF(H113&lt;2000,VLOOKUP(K113,[5]Minimas!$A$15:$F$29,6),IF(AND(H113&gt;1999,H113&lt;2003),VLOOKUP(K113,[5]Minimas!$A$15:$F$29,5),IF(AND(H113&gt;2002,H113&lt;2005),VLOOKUP(K113,[5]Minimas!$A$15:$F$29,4),IF(AND(H113&gt;2004,H113&lt;2007),VLOOKUP(K113,[5]Minimas!$A$15:$F$29,3),VLOOKUP(K113,[5]Minimas!$A$15:$F$29,2))))),IF(H113&lt;2000,VLOOKUP(K113,[5]Minimas!$G$15:$L$29,6),IF(AND(H113&gt;1999,H113&lt;2003),VLOOKUP(K113,[5]Minimas!$G$15:$L$29,5),IF(AND(H113&gt;2002,H113&lt;2005),VLOOKUP(K113,[5]Minimas!$G$15:$L$29,4),IF(AND(H113&gt;2004,H113&lt;2007),VLOOKUP(K113,[5]Minimas!$G$15:$L$29,3),VLOOKUP(K113,[5]Minimas!$G$15:$L$29,2)))))))</f>
        <v>SE M81</v>
      </c>
      <c r="W113" s="335">
        <f t="shared" si="31"/>
        <v>196.85288347076772</v>
      </c>
      <c r="X113" s="98">
        <v>43785</v>
      </c>
      <c r="Y113" s="96" t="s">
        <v>388</v>
      </c>
      <c r="Z113" s="129" t="s">
        <v>435</v>
      </c>
      <c r="AA113" s="105"/>
      <c r="AB113" s="103">
        <f>T113-HLOOKUP(V113,[5]Minimas!$C$3:$CD$12,2,FALSE)</f>
        <v>10</v>
      </c>
      <c r="AC113" s="103">
        <f>T113-HLOOKUP(V113,[5]Minimas!$C$3:$CD$12,3,FALSE)</f>
        <v>-15</v>
      </c>
      <c r="AD113" s="103">
        <f>T113-HLOOKUP(V113,[5]Minimas!$C$3:$CD$12,4,FALSE)</f>
        <v>-40</v>
      </c>
      <c r="AE113" s="103">
        <f>T113-HLOOKUP(V113,[5]Minimas!$C$3:$CD$12,5,FALSE)</f>
        <v>-65</v>
      </c>
      <c r="AF113" s="103">
        <f>T113-HLOOKUP(V113,[5]Minimas!$C$3:$CD$12,6,FALSE)</f>
        <v>-95</v>
      </c>
      <c r="AG113" s="103">
        <f>T113-HLOOKUP(V113,[5]Minimas!$C$3:$CD$12,7,FALSE)</f>
        <v>-120</v>
      </c>
      <c r="AH113" s="103">
        <f>T113-HLOOKUP(V113,[5]Minimas!$C$3:$CD$12,8,FALSE)</f>
        <v>-140</v>
      </c>
      <c r="AI113" s="103">
        <f>T113-HLOOKUP(V113,[5]Minimas!$C$3:$CD$12,9,FALSE)</f>
        <v>-165</v>
      </c>
      <c r="AJ113" s="103">
        <f>T113-HLOOKUP(V113,[5]Minimas!$C$3:$CD$12,10,FALSE)</f>
        <v>-180</v>
      </c>
      <c r="AK113" s="104" t="str">
        <f t="shared" si="32"/>
        <v>DEB</v>
      </c>
      <c r="AL113" s="105"/>
      <c r="AM113" s="105" t="str">
        <f t="shared" si="33"/>
        <v>DEB</v>
      </c>
      <c r="AN113" s="105">
        <f t="shared" si="34"/>
        <v>10</v>
      </c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134"/>
      <c r="BL113" s="134"/>
      <c r="BM113" s="134"/>
      <c r="BN113" s="134"/>
      <c r="BO113" s="134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34"/>
      <c r="CJ113" s="134"/>
      <c r="CK113" s="134"/>
      <c r="CL113" s="134"/>
      <c r="CM113" s="134"/>
      <c r="CN113" s="134"/>
      <c r="CO113" s="134"/>
      <c r="CP113" s="134"/>
      <c r="CQ113" s="134"/>
      <c r="CR113" s="134"/>
      <c r="CS113" s="134"/>
      <c r="CT113" s="134"/>
      <c r="CU113" s="134"/>
      <c r="CV113" s="134"/>
      <c r="CW113" s="134"/>
      <c r="CX113" s="134"/>
      <c r="CY113" s="134"/>
      <c r="CZ113" s="134"/>
      <c r="DA113" s="134"/>
      <c r="DB113" s="134"/>
      <c r="DC113" s="134"/>
      <c r="DD113" s="134"/>
      <c r="DE113" s="134"/>
      <c r="DF113" s="134"/>
      <c r="DG113" s="134"/>
      <c r="DH113" s="134"/>
      <c r="DI113" s="134"/>
      <c r="DJ113" s="134"/>
      <c r="DK113" s="134"/>
      <c r="DL113" s="134"/>
      <c r="DM113" s="134"/>
      <c r="DN113" s="134"/>
      <c r="DO113" s="134"/>
      <c r="DP113" s="134"/>
      <c r="DQ113" s="134"/>
      <c r="DR113" s="134"/>
      <c r="DS113" s="134"/>
      <c r="DT113" s="134"/>
    </row>
    <row r="114" spans="2:124" s="133" customFormat="1" ht="35.1" customHeight="1" x14ac:dyDescent="0.2">
      <c r="B114" s="95" t="s">
        <v>202</v>
      </c>
      <c r="C114" s="295">
        <v>432760</v>
      </c>
      <c r="D114" s="154"/>
      <c r="E114" s="252" t="s">
        <v>40</v>
      </c>
      <c r="F114" s="296" t="s">
        <v>389</v>
      </c>
      <c r="G114" s="297" t="s">
        <v>154</v>
      </c>
      <c r="H114" s="255">
        <v>2002</v>
      </c>
      <c r="I114" s="203" t="s">
        <v>380</v>
      </c>
      <c r="J114" s="252" t="s">
        <v>44</v>
      </c>
      <c r="K114" s="256">
        <v>79.5</v>
      </c>
      <c r="L114" s="298">
        <v>66</v>
      </c>
      <c r="M114" s="299">
        <v>70</v>
      </c>
      <c r="N114" s="300">
        <v>-75</v>
      </c>
      <c r="O114" s="135">
        <f t="shared" ref="O114:O143" si="42">IF(E114="","",IF(MAXA(L114:N114)&lt;=0,0,MAXA(L114:N114)))</f>
        <v>70</v>
      </c>
      <c r="P114" s="298">
        <v>90</v>
      </c>
      <c r="Q114" s="299">
        <v>95</v>
      </c>
      <c r="R114" s="299">
        <v>100</v>
      </c>
      <c r="S114" s="135">
        <f t="shared" ref="S114:S143" si="43">IF(E114="","",IF(MAXA(P114:R114)&lt;=0,0,MAXA(P114:R114)))</f>
        <v>100</v>
      </c>
      <c r="T114" s="262">
        <f>IF(E114="","",O114+S114)</f>
        <v>170</v>
      </c>
      <c r="U114" s="263" t="str">
        <f t="shared" ref="U114:U143" si="44">+CONCATENATE(AM114," ",AN114)</f>
        <v>REG + 0</v>
      </c>
      <c r="V114" s="301" t="str">
        <f>IF(E114=0," ",IF(E114="H",IF(H114&lt;2000,VLOOKUP(K114,[6]Minimas!$A$15:$F$29,6),IF(AND(H114&gt;1999,H114&lt;2003),VLOOKUP(K114,[6]Minimas!$A$15:$F$29,5),IF(AND(H114&gt;2002,H114&lt;2005),VLOOKUP(K114,[6]Minimas!$A$15:$F$29,4),IF(AND(H114&gt;2004,H114&lt;2007),VLOOKUP(K114,[6]Minimas!$A$15:$F$29,3),VLOOKUP(K114,[6]Minimas!$A$15:$F$29,2))))),IF(H114&lt;2000,VLOOKUP(K114,[6]Minimas!$G$15:$L$29,6),IF(AND(H114&gt;1999,H114&lt;2003),VLOOKUP(K114,[6]Minimas!$G$15:$L$29,5),IF(AND(H114&gt;2002,H114&lt;2005),VLOOKUP(K114,[6]Minimas!$G$15:$L$29,4),IF(AND(H114&gt;2004,H114&lt;2007),VLOOKUP(K114,[6]Minimas!$G$15:$L$29,3),VLOOKUP(K114,[6]Minimas!$G$15:$L$29,2)))))))</f>
        <v>U20 M81</v>
      </c>
      <c r="W114" s="265">
        <f>IF(E114=" "," ",IF(E114="H",10^(0.75194503*LOG(K114/175.508)^2)*T114,IF(E114="F",10^(0.783497476* LOG(K114/153.655)^2)*T114,"")))</f>
        <v>208.63865248034642</v>
      </c>
      <c r="X114" s="98">
        <v>43786</v>
      </c>
      <c r="Y114" s="96" t="s">
        <v>388</v>
      </c>
      <c r="Z114" s="129" t="s">
        <v>386</v>
      </c>
      <c r="AA114" s="105"/>
      <c r="AB114" s="103">
        <f>T114-HLOOKUP(V114,[6]Minimas!$C$3:$CD$12,2,FALSE)</f>
        <v>40</v>
      </c>
      <c r="AC114" s="103">
        <f>T114-HLOOKUP(V114,[6]Minimas!$C$3:$CD$12,3,FALSE)</f>
        <v>20</v>
      </c>
      <c r="AD114" s="103">
        <f>T114-HLOOKUP(V114,[6]Minimas!$C$3:$CD$12,4,FALSE)</f>
        <v>0</v>
      </c>
      <c r="AE114" s="103">
        <f>T114-HLOOKUP(V114,[6]Minimas!$C$3:$CD$12,5,FALSE)</f>
        <v>-20</v>
      </c>
      <c r="AF114" s="103">
        <f>T114-HLOOKUP(V114,[6]Minimas!$C$3:$CD$12,6,FALSE)</f>
        <v>-45</v>
      </c>
      <c r="AG114" s="103">
        <f>T114-HLOOKUP(V114,[6]Minimas!$C$3:$CD$12,7,FALSE)</f>
        <v>-75</v>
      </c>
      <c r="AH114" s="103">
        <f>T114-HLOOKUP(V114,[6]Minimas!$C$3:$CD$12,8,FALSE)</f>
        <v>-100</v>
      </c>
      <c r="AI114" s="103">
        <f>T114-HLOOKUP(V114,[6]Minimas!$C$3:$CD$12,9,FALSE)</f>
        <v>-125</v>
      </c>
      <c r="AJ114" s="103">
        <f>T114-HLOOKUP(V114,[6]Minimas!$C$3:$CD$12,10,FALSE)</f>
        <v>-165</v>
      </c>
      <c r="AK114" s="104" t="str">
        <f>IF(E114=0," ",IF(AJ114&gt;=0,$AJ$5,IF(AI114&gt;=0,$AI$5,IF(AH114&gt;=0,$AH$5,IF(AG114&gt;=0,$AG$5,IF(AF114&gt;=0,$AF$5,IF(AE114&gt;=0,$AE$5,IF(AD114&gt;=0,$AD$5,IF(AC114&gt;=0,$AC$5,$AB$5)))))))))</f>
        <v>REG +</v>
      </c>
      <c r="AL114" s="105"/>
      <c r="AM114" s="105" t="str">
        <f>IF(AK114="","",AK114)</f>
        <v>REG +</v>
      </c>
      <c r="AN114" s="105">
        <f>IF(E114=0," ",IF(AJ114&gt;=0,AJ114,IF(AI114&gt;=0,AI114,IF(AH114&gt;=0,AH114,IF(AG114&gt;=0,AG114,IF(AF114&gt;=0,AF114,IF(AE114&gt;=0,AE114,IF(AD114&gt;=0,AD114,IF(AC114&gt;=0,AC114,AB114)))))))))</f>
        <v>0</v>
      </c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4"/>
      <c r="CD114" s="134"/>
      <c r="CE114" s="134"/>
      <c r="CF114" s="134"/>
      <c r="CG114" s="134"/>
      <c r="CH114" s="134"/>
      <c r="CI114" s="134"/>
      <c r="CJ114" s="134"/>
      <c r="CK114" s="134"/>
      <c r="CL114" s="134"/>
      <c r="CM114" s="134"/>
      <c r="CN114" s="134"/>
      <c r="CO114" s="134"/>
      <c r="CP114" s="134"/>
      <c r="CQ114" s="134"/>
      <c r="CR114" s="134"/>
      <c r="CS114" s="134"/>
      <c r="CT114" s="134"/>
      <c r="CU114" s="134"/>
      <c r="CV114" s="134"/>
      <c r="CW114" s="134"/>
      <c r="CX114" s="134"/>
      <c r="CY114" s="134"/>
      <c r="CZ114" s="134"/>
      <c r="DA114" s="134"/>
      <c r="DB114" s="134"/>
      <c r="DC114" s="134"/>
      <c r="DD114" s="134"/>
      <c r="DE114" s="134"/>
      <c r="DF114" s="134"/>
      <c r="DG114" s="134"/>
      <c r="DH114" s="134"/>
      <c r="DI114" s="134"/>
      <c r="DJ114" s="134"/>
      <c r="DK114" s="134"/>
      <c r="DL114" s="134"/>
      <c r="DM114" s="134"/>
      <c r="DN114" s="134"/>
      <c r="DO114" s="134"/>
      <c r="DP114" s="134"/>
      <c r="DQ114" s="134"/>
      <c r="DR114" s="134"/>
      <c r="DS114" s="134"/>
      <c r="DT114" s="134"/>
    </row>
    <row r="115" spans="2:124" s="133" customFormat="1" ht="35.1" customHeight="1" x14ac:dyDescent="0.2">
      <c r="B115" s="95" t="s">
        <v>202</v>
      </c>
      <c r="C115" s="302">
        <v>456526</v>
      </c>
      <c r="D115" s="154"/>
      <c r="E115" s="266" t="s">
        <v>40</v>
      </c>
      <c r="F115" s="303" t="s">
        <v>390</v>
      </c>
      <c r="G115" s="304" t="s">
        <v>391</v>
      </c>
      <c r="H115" s="269">
        <v>2004</v>
      </c>
      <c r="I115" s="203" t="s">
        <v>380</v>
      </c>
      <c r="J115" s="266" t="s">
        <v>44</v>
      </c>
      <c r="K115" s="270">
        <v>60.7</v>
      </c>
      <c r="L115" s="149">
        <v>40</v>
      </c>
      <c r="M115" s="150">
        <v>45</v>
      </c>
      <c r="N115" s="150">
        <v>50</v>
      </c>
      <c r="O115" s="135">
        <f t="shared" si="42"/>
        <v>50</v>
      </c>
      <c r="P115" s="149">
        <v>50</v>
      </c>
      <c r="Q115" s="150">
        <v>60</v>
      </c>
      <c r="R115" s="148">
        <v>-65</v>
      </c>
      <c r="S115" s="135">
        <f t="shared" si="43"/>
        <v>60</v>
      </c>
      <c r="T115" s="274">
        <f>IF(E115="","",O115+S115)</f>
        <v>110</v>
      </c>
      <c r="U115" s="264" t="str">
        <f t="shared" si="44"/>
        <v>DPT + 10</v>
      </c>
      <c r="V115" s="264" t="str">
        <f>IF(E115=0," ",IF(E115="H",IF(H115&lt;2000,VLOOKUP(K115,[6]Minimas!$A$15:$F$29,6),IF(AND(H115&gt;1999,H115&lt;2003),VLOOKUP(K115,[6]Minimas!$A$15:$F$29,5),IF(AND(H115&gt;2002,H115&lt;2005),VLOOKUP(K115,[6]Minimas!$A$15:$F$29,4),IF(AND(H115&gt;2004,H115&lt;2007),VLOOKUP(K115,[6]Minimas!$A$15:$F$29,3),VLOOKUP(K115,[6]Minimas!$A$15:$F$29,2))))),IF(H115&lt;2000,VLOOKUP(K115,[6]Minimas!$G$15:$L$29,6),IF(AND(H115&gt;1999,H115&lt;2003),VLOOKUP(K115,[6]Minimas!$G$15:$L$29,5),IF(AND(H115&gt;2002,H115&lt;2005),VLOOKUP(K115,[6]Minimas!$G$15:$L$29,4),IF(AND(H115&gt;2004,H115&lt;2007),VLOOKUP(K115,[6]Minimas!$G$15:$L$29,3),VLOOKUP(K115,[6]Minimas!$G$15:$L$29,2)))))))</f>
        <v>U17 M61</v>
      </c>
      <c r="W115" s="275">
        <f t="shared" ref="W115:W138" si="45">IF(E115=" "," ",IF(E115="H",10^(0.75194503*LOG(K115/175.508)^2)*T115,IF(E115="F",10^(0.783497476* LOG(K115/153.655)^2)*T115,"")))</f>
        <v>158.95413724198136</v>
      </c>
      <c r="X115" s="98">
        <v>43786</v>
      </c>
      <c r="Y115" s="96" t="s">
        <v>388</v>
      </c>
      <c r="Z115" s="129" t="s">
        <v>386</v>
      </c>
      <c r="AA115" s="105"/>
      <c r="AB115" s="103">
        <f>T115-HLOOKUP(V115,[6]Minimas!$C$3:$CD$12,2,FALSE)</f>
        <v>30</v>
      </c>
      <c r="AC115" s="103">
        <f>T115-HLOOKUP(V115,[6]Minimas!$C$3:$CD$12,3,FALSE)</f>
        <v>10</v>
      </c>
      <c r="AD115" s="103">
        <f>T115-HLOOKUP(V115,[6]Minimas!$C$3:$CD$12,4,FALSE)</f>
        <v>-10</v>
      </c>
      <c r="AE115" s="103">
        <f>T115-HLOOKUP(V115,[6]Minimas!$C$3:$CD$12,5,FALSE)</f>
        <v>-25</v>
      </c>
      <c r="AF115" s="103">
        <f>T115-HLOOKUP(V115,[6]Minimas!$C$3:$CD$12,6,FALSE)</f>
        <v>-40</v>
      </c>
      <c r="AG115" s="103">
        <f>T115-HLOOKUP(V115,[6]Minimas!$C$3:$CD$12,7,FALSE)</f>
        <v>-60</v>
      </c>
      <c r="AH115" s="103">
        <f>T115-HLOOKUP(V115,[6]Minimas!$C$3:$CD$12,8,FALSE)</f>
        <v>-80</v>
      </c>
      <c r="AI115" s="103">
        <f>T115-HLOOKUP(V115,[6]Minimas!$C$3:$CD$12,9,FALSE)</f>
        <v>-100</v>
      </c>
      <c r="AJ115" s="103">
        <f>T115-HLOOKUP(V115,[6]Minimas!$C$3:$CD$12,10,FALSE)</f>
        <v>-165</v>
      </c>
      <c r="AK115" s="104" t="str">
        <f t="shared" ref="AK115:AK138" si="46">IF(E115=0," ",IF(AJ115&gt;=0,$AJ$5,IF(AI115&gt;=0,$AI$5,IF(AH115&gt;=0,$AH$5,IF(AG115&gt;=0,$AG$5,IF(AF115&gt;=0,$AF$5,IF(AE115&gt;=0,$AE$5,IF(AD115&gt;=0,$AD$5,IF(AC115&gt;=0,$AC$5,$AB$5)))))))))</f>
        <v>DPT +</v>
      </c>
      <c r="AL115" s="105"/>
      <c r="AM115" s="105" t="str">
        <f t="shared" ref="AM115:AM138" si="47">IF(AK115="","",AK115)</f>
        <v>DPT +</v>
      </c>
      <c r="AN115" s="105">
        <f t="shared" ref="AN115:AN138" si="48">IF(E115=0," ",IF(AJ115&gt;=0,AJ115,IF(AI115&gt;=0,AI115,IF(AH115&gt;=0,AH115,IF(AG115&gt;=0,AG115,IF(AF115&gt;=0,AF115,IF(AE115&gt;=0,AE115,IF(AD115&gt;=0,AD115,IF(AC115&gt;=0,AC115,AB115)))))))))</f>
        <v>10</v>
      </c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4"/>
      <c r="DS115" s="134"/>
      <c r="DT115" s="134"/>
    </row>
    <row r="116" spans="2:124" s="133" customFormat="1" ht="35.1" customHeight="1" x14ac:dyDescent="0.2">
      <c r="B116" s="95" t="s">
        <v>202</v>
      </c>
      <c r="C116" s="302">
        <v>456525</v>
      </c>
      <c r="D116" s="154"/>
      <c r="E116" s="266" t="s">
        <v>40</v>
      </c>
      <c r="F116" s="303" t="s">
        <v>392</v>
      </c>
      <c r="G116" s="304" t="s">
        <v>393</v>
      </c>
      <c r="H116" s="269">
        <v>2004</v>
      </c>
      <c r="I116" s="203" t="s">
        <v>380</v>
      </c>
      <c r="J116" s="266" t="s">
        <v>44</v>
      </c>
      <c r="K116" s="270">
        <v>67.099999999999994</v>
      </c>
      <c r="L116" s="149">
        <v>35</v>
      </c>
      <c r="M116" s="150">
        <v>40</v>
      </c>
      <c r="N116" s="150">
        <v>47</v>
      </c>
      <c r="O116" s="135">
        <f t="shared" si="42"/>
        <v>47</v>
      </c>
      <c r="P116" s="149">
        <v>45</v>
      </c>
      <c r="Q116" s="150">
        <v>50</v>
      </c>
      <c r="R116" s="150">
        <v>60</v>
      </c>
      <c r="S116" s="135">
        <f t="shared" si="43"/>
        <v>60</v>
      </c>
      <c r="T116" s="274">
        <f t="shared" ref="T116:T118" si="49">IF(E116="","",O116+S116)</f>
        <v>107</v>
      </c>
      <c r="U116" s="264" t="str">
        <f t="shared" si="44"/>
        <v>DEB 7</v>
      </c>
      <c r="V116" s="264" t="str">
        <f>IF(E116=0," ",IF(E116="H",IF(H116&lt;2000,VLOOKUP(K116,[6]Minimas!$A$15:$F$29,6),IF(AND(H116&gt;1999,H116&lt;2003),VLOOKUP(K116,[6]Minimas!$A$15:$F$29,5),IF(AND(H116&gt;2002,H116&lt;2005),VLOOKUP(K116,[6]Minimas!$A$15:$F$29,4),IF(AND(H116&gt;2004,H116&lt;2007),VLOOKUP(K116,[6]Minimas!$A$15:$F$29,3),VLOOKUP(K116,[6]Minimas!$A$15:$F$29,2))))),IF(H116&lt;2000,VLOOKUP(K116,[6]Minimas!$G$15:$L$29,6),IF(AND(H116&gt;1999,H116&lt;2003),VLOOKUP(K116,[6]Minimas!$G$15:$L$29,5),IF(AND(H116&gt;2002,H116&lt;2005),VLOOKUP(K116,[6]Minimas!$G$15:$L$29,4),IF(AND(H116&gt;2004,H116&lt;2007),VLOOKUP(K116,[6]Minimas!$G$15:$L$29,3),VLOOKUP(K116,[6]Minimas!$G$15:$L$29,2)))))))</f>
        <v>U17 M73</v>
      </c>
      <c r="W116" s="275">
        <f t="shared" si="45"/>
        <v>144.71022281928759</v>
      </c>
      <c r="X116" s="98">
        <v>43786</v>
      </c>
      <c r="Y116" s="96" t="s">
        <v>388</v>
      </c>
      <c r="Z116" s="129" t="s">
        <v>386</v>
      </c>
      <c r="AA116" s="105"/>
      <c r="AB116" s="103">
        <f>T116-HLOOKUP(V116,[6]Minimas!$C$3:$CD$12,2,FALSE)</f>
        <v>7</v>
      </c>
      <c r="AC116" s="103">
        <f>T116-HLOOKUP(V116,[6]Minimas!$C$3:$CD$12,3,FALSE)</f>
        <v>-13</v>
      </c>
      <c r="AD116" s="103">
        <f>T116-HLOOKUP(V116,[6]Minimas!$C$3:$CD$12,4,FALSE)</f>
        <v>-33</v>
      </c>
      <c r="AE116" s="103">
        <f>T116-HLOOKUP(V116,[6]Minimas!$C$3:$CD$12,5,FALSE)</f>
        <v>-53</v>
      </c>
      <c r="AF116" s="103">
        <f>T116-HLOOKUP(V116,[6]Minimas!$C$3:$CD$12,6,FALSE)</f>
        <v>-73</v>
      </c>
      <c r="AG116" s="103">
        <f>T116-HLOOKUP(V116,[6]Minimas!$C$3:$CD$12,7,FALSE)</f>
        <v>-93</v>
      </c>
      <c r="AH116" s="103">
        <f>T116-HLOOKUP(V116,[6]Minimas!$C$3:$CD$12,8,FALSE)</f>
        <v>-113</v>
      </c>
      <c r="AI116" s="103">
        <f>T116-HLOOKUP(V116,[6]Minimas!$C$3:$CD$12,9,FALSE)</f>
        <v>-133</v>
      </c>
      <c r="AJ116" s="103">
        <f>T116-HLOOKUP(V116,[6]Minimas!$C$3:$CD$12,10,FALSE)</f>
        <v>-208</v>
      </c>
      <c r="AK116" s="104" t="str">
        <f t="shared" si="46"/>
        <v>DEB</v>
      </c>
      <c r="AL116" s="105"/>
      <c r="AM116" s="105" t="str">
        <f t="shared" si="47"/>
        <v>DEB</v>
      </c>
      <c r="AN116" s="105">
        <f t="shared" si="48"/>
        <v>7</v>
      </c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</row>
    <row r="117" spans="2:124" s="133" customFormat="1" ht="35.1" customHeight="1" x14ac:dyDescent="0.2">
      <c r="B117" s="95" t="s">
        <v>202</v>
      </c>
      <c r="C117" s="302">
        <v>456527</v>
      </c>
      <c r="D117" s="154"/>
      <c r="E117" s="266" t="s">
        <v>40</v>
      </c>
      <c r="F117" s="305" t="s">
        <v>394</v>
      </c>
      <c r="G117" s="304" t="s">
        <v>395</v>
      </c>
      <c r="H117" s="306">
        <v>1973</v>
      </c>
      <c r="I117" s="203" t="s">
        <v>380</v>
      </c>
      <c r="J117" s="307" t="s">
        <v>44</v>
      </c>
      <c r="K117" s="270">
        <v>68.5</v>
      </c>
      <c r="L117" s="149">
        <v>65</v>
      </c>
      <c r="M117" s="148" t="s">
        <v>323</v>
      </c>
      <c r="N117" s="148" t="s">
        <v>323</v>
      </c>
      <c r="O117" s="135">
        <f t="shared" si="42"/>
        <v>65</v>
      </c>
      <c r="P117" s="149">
        <v>85</v>
      </c>
      <c r="Q117" s="148" t="s">
        <v>323</v>
      </c>
      <c r="R117" s="148" t="s">
        <v>323</v>
      </c>
      <c r="S117" s="135">
        <f t="shared" si="43"/>
        <v>85</v>
      </c>
      <c r="T117" s="274">
        <f t="shared" si="49"/>
        <v>150</v>
      </c>
      <c r="U117" s="264" t="str">
        <f t="shared" si="44"/>
        <v>DEB 15</v>
      </c>
      <c r="V117" s="264" t="str">
        <f>IF(E117=0," ",IF(E117="H",IF(H117&lt;2000,VLOOKUP(K117,[6]Minimas!$A$15:$F$29,6),IF(AND(H117&gt;1999,H117&lt;2003),VLOOKUP(K117,[6]Minimas!$A$15:$F$29,5),IF(AND(H117&gt;2002,H117&lt;2005),VLOOKUP(K117,[6]Minimas!$A$15:$F$29,4),IF(AND(H117&gt;2004,H117&lt;2007),VLOOKUP(K117,[6]Minimas!$A$15:$F$29,3),VLOOKUP(K117,[6]Minimas!$A$15:$F$29,2))))),IF(H117&lt;2000,VLOOKUP(K117,[6]Minimas!$G$15:$L$29,6),IF(AND(H117&gt;1999,H117&lt;2003),VLOOKUP(K117,[6]Minimas!$G$15:$L$29,5),IF(AND(H117&gt;2002,H117&lt;2005),VLOOKUP(K117,[6]Minimas!$G$15:$L$29,4),IF(AND(H117&gt;2004,H117&lt;2007),VLOOKUP(K117,[6]Minimas!$G$15:$L$29,3),VLOOKUP(K117,[6]Minimas!$G$15:$L$29,2)))))))</f>
        <v>SE M73</v>
      </c>
      <c r="W117" s="275">
        <f t="shared" si="45"/>
        <v>200.27897448093583</v>
      </c>
      <c r="X117" s="98">
        <v>43786</v>
      </c>
      <c r="Y117" s="96" t="s">
        <v>388</v>
      </c>
      <c r="Z117" s="129" t="s">
        <v>386</v>
      </c>
      <c r="AA117" s="105"/>
      <c r="AB117" s="103">
        <f>T117-HLOOKUP(V117,[6]Minimas!$C$3:$CD$12,2,FALSE)</f>
        <v>15</v>
      </c>
      <c r="AC117" s="103">
        <f>T117-HLOOKUP(V117,[6]Minimas!$C$3:$CD$12,3,FALSE)</f>
        <v>-10</v>
      </c>
      <c r="AD117" s="103">
        <f>T117-HLOOKUP(V117,[6]Minimas!$C$3:$CD$12,4,FALSE)</f>
        <v>-35</v>
      </c>
      <c r="AE117" s="103">
        <f>T117-HLOOKUP(V117,[6]Minimas!$C$3:$CD$12,5,FALSE)</f>
        <v>-60</v>
      </c>
      <c r="AF117" s="103">
        <f>T117-HLOOKUP(V117,[6]Minimas!$C$3:$CD$12,6,FALSE)</f>
        <v>-90</v>
      </c>
      <c r="AG117" s="103">
        <f>T117-HLOOKUP(V117,[6]Minimas!$C$3:$CD$12,7,FALSE)</f>
        <v>-110</v>
      </c>
      <c r="AH117" s="103">
        <f>T117-HLOOKUP(V117,[6]Minimas!$C$3:$CD$12,8,FALSE)</f>
        <v>-130</v>
      </c>
      <c r="AI117" s="103">
        <f>T117-HLOOKUP(V117,[6]Minimas!$C$3:$CD$12,9,FALSE)</f>
        <v>-150</v>
      </c>
      <c r="AJ117" s="103">
        <f>T117-HLOOKUP(V117,[6]Minimas!$C$3:$CD$12,10,FALSE)</f>
        <v>-165</v>
      </c>
      <c r="AK117" s="104" t="str">
        <f t="shared" si="46"/>
        <v>DEB</v>
      </c>
      <c r="AL117" s="105"/>
      <c r="AM117" s="105" t="str">
        <f t="shared" si="47"/>
        <v>DEB</v>
      </c>
      <c r="AN117" s="105">
        <f t="shared" si="48"/>
        <v>15</v>
      </c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  <c r="CQ117" s="134"/>
      <c r="CR117" s="134"/>
      <c r="CS117" s="134"/>
      <c r="CT117" s="134"/>
      <c r="CU117" s="134"/>
      <c r="CV117" s="134"/>
      <c r="CW117" s="134"/>
      <c r="CX117" s="134"/>
      <c r="CY117" s="134"/>
      <c r="CZ117" s="134"/>
      <c r="DA117" s="134"/>
      <c r="DB117" s="134"/>
      <c r="DC117" s="134"/>
      <c r="DD117" s="134"/>
      <c r="DE117" s="134"/>
      <c r="DF117" s="134"/>
      <c r="DG117" s="134"/>
      <c r="DH117" s="134"/>
      <c r="DI117" s="134"/>
      <c r="DJ117" s="134"/>
      <c r="DK117" s="134"/>
      <c r="DL117" s="134"/>
      <c r="DM117" s="134"/>
      <c r="DN117" s="134"/>
      <c r="DO117" s="134"/>
      <c r="DP117" s="134"/>
      <c r="DQ117" s="134"/>
      <c r="DR117" s="134"/>
      <c r="DS117" s="134"/>
      <c r="DT117" s="134"/>
    </row>
    <row r="118" spans="2:124" s="133" customFormat="1" ht="35.1" customHeight="1" thickBot="1" x14ac:dyDescent="0.25">
      <c r="B118" s="95" t="s">
        <v>202</v>
      </c>
      <c r="C118" s="308">
        <v>456528</v>
      </c>
      <c r="D118" s="154"/>
      <c r="E118" s="278" t="s">
        <v>40</v>
      </c>
      <c r="F118" s="309" t="s">
        <v>396</v>
      </c>
      <c r="G118" s="310" t="s">
        <v>397</v>
      </c>
      <c r="H118" s="306">
        <v>1989</v>
      </c>
      <c r="I118" s="203" t="s">
        <v>380</v>
      </c>
      <c r="J118" s="311" t="s">
        <v>44</v>
      </c>
      <c r="K118" s="270">
        <v>67.8</v>
      </c>
      <c r="L118" s="312">
        <v>-56</v>
      </c>
      <c r="M118" s="313">
        <v>56</v>
      </c>
      <c r="N118" s="313">
        <v>60</v>
      </c>
      <c r="O118" s="135">
        <f t="shared" si="42"/>
        <v>60</v>
      </c>
      <c r="P118" s="314">
        <v>81</v>
      </c>
      <c r="Q118" s="313">
        <v>85</v>
      </c>
      <c r="R118" s="313">
        <v>90</v>
      </c>
      <c r="S118" s="135">
        <f t="shared" si="43"/>
        <v>90</v>
      </c>
      <c r="T118" s="315">
        <f t="shared" si="49"/>
        <v>150</v>
      </c>
      <c r="U118" s="316" t="str">
        <f t="shared" si="44"/>
        <v>DEB 15</v>
      </c>
      <c r="V118" s="264" t="str">
        <f>IF(E118=0," ",IF(E118="H",IF(H118&lt;2000,VLOOKUP(K118,[6]Minimas!$A$15:$F$29,6),IF(AND(H118&gt;1999,H118&lt;2003),VLOOKUP(K118,[6]Minimas!$A$15:$F$29,5),IF(AND(H118&gt;2002,H118&lt;2005),VLOOKUP(K118,[6]Minimas!$A$15:$F$29,4),IF(AND(H118&gt;2004,H118&lt;2007),VLOOKUP(K118,[6]Minimas!$A$15:$F$29,3),VLOOKUP(K118,[6]Minimas!$A$15:$F$29,2))))),IF(H118&lt;2000,VLOOKUP(K118,[6]Minimas!$G$15:$L$29,6),IF(AND(H118&gt;1999,H118&lt;2003),VLOOKUP(K118,[6]Minimas!$G$15:$L$29,5),IF(AND(H118&gt;2002,H118&lt;2005),VLOOKUP(K118,[6]Minimas!$G$15:$L$29,4),IF(AND(H118&gt;2004,H118&lt;2007),VLOOKUP(K118,[6]Minimas!$G$15:$L$29,3),VLOOKUP(K118,[6]Minimas!$G$15:$L$29,2)))))))</f>
        <v>SE M73</v>
      </c>
      <c r="W118" s="317">
        <f t="shared" si="45"/>
        <v>201.55404903959825</v>
      </c>
      <c r="X118" s="98">
        <v>43786</v>
      </c>
      <c r="Y118" s="96" t="s">
        <v>388</v>
      </c>
      <c r="Z118" s="129" t="s">
        <v>386</v>
      </c>
      <c r="AA118" s="105"/>
      <c r="AB118" s="103">
        <f>T118-HLOOKUP(V118,[6]Minimas!$C$3:$CD$12,2,FALSE)</f>
        <v>15</v>
      </c>
      <c r="AC118" s="103">
        <f>T118-HLOOKUP(V118,[6]Minimas!$C$3:$CD$12,3,FALSE)</f>
        <v>-10</v>
      </c>
      <c r="AD118" s="103">
        <f>T118-HLOOKUP(V118,[6]Minimas!$C$3:$CD$12,4,FALSE)</f>
        <v>-35</v>
      </c>
      <c r="AE118" s="103">
        <f>T118-HLOOKUP(V118,[6]Minimas!$C$3:$CD$12,5,FALSE)</f>
        <v>-60</v>
      </c>
      <c r="AF118" s="103">
        <f>T118-HLOOKUP(V118,[6]Minimas!$C$3:$CD$12,6,FALSE)</f>
        <v>-90</v>
      </c>
      <c r="AG118" s="103">
        <f>T118-HLOOKUP(V118,[6]Minimas!$C$3:$CD$12,7,FALSE)</f>
        <v>-110</v>
      </c>
      <c r="AH118" s="103">
        <f>T118-HLOOKUP(V118,[6]Minimas!$C$3:$CD$12,8,FALSE)</f>
        <v>-130</v>
      </c>
      <c r="AI118" s="103">
        <f>T118-HLOOKUP(V118,[6]Minimas!$C$3:$CD$12,9,FALSE)</f>
        <v>-150</v>
      </c>
      <c r="AJ118" s="103">
        <f>T118-HLOOKUP(V118,[6]Minimas!$C$3:$CD$12,10,FALSE)</f>
        <v>-165</v>
      </c>
      <c r="AK118" s="104" t="str">
        <f t="shared" si="46"/>
        <v>DEB</v>
      </c>
      <c r="AL118" s="105"/>
      <c r="AM118" s="105" t="str">
        <f t="shared" si="47"/>
        <v>DEB</v>
      </c>
      <c r="AN118" s="105">
        <f t="shared" si="48"/>
        <v>15</v>
      </c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134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  <c r="CQ118" s="134"/>
      <c r="CR118" s="134"/>
      <c r="CS118" s="134"/>
      <c r="CT118" s="134"/>
      <c r="CU118" s="134"/>
      <c r="CV118" s="134"/>
      <c r="CW118" s="134"/>
      <c r="CX118" s="134"/>
      <c r="CY118" s="134"/>
      <c r="CZ118" s="134"/>
      <c r="DA118" s="134"/>
      <c r="DB118" s="134"/>
      <c r="DC118" s="134"/>
      <c r="DD118" s="134"/>
      <c r="DE118" s="134"/>
      <c r="DF118" s="134"/>
      <c r="DG118" s="134"/>
      <c r="DH118" s="134"/>
      <c r="DI118" s="134"/>
      <c r="DJ118" s="134"/>
      <c r="DK118" s="134"/>
      <c r="DL118" s="134"/>
      <c r="DM118" s="134"/>
      <c r="DN118" s="134"/>
      <c r="DO118" s="134"/>
      <c r="DP118" s="134"/>
      <c r="DQ118" s="134"/>
      <c r="DR118" s="134"/>
      <c r="DS118" s="134"/>
      <c r="DT118" s="134"/>
    </row>
    <row r="119" spans="2:124" s="133" customFormat="1" ht="35.1" customHeight="1" x14ac:dyDescent="0.2">
      <c r="B119" s="95" t="s">
        <v>202</v>
      </c>
      <c r="C119" s="318">
        <v>443410</v>
      </c>
      <c r="D119" s="154"/>
      <c r="E119" s="287" t="s">
        <v>40</v>
      </c>
      <c r="F119" s="319" t="s">
        <v>398</v>
      </c>
      <c r="G119" s="320" t="s">
        <v>399</v>
      </c>
      <c r="H119" s="290">
        <v>1999</v>
      </c>
      <c r="I119" s="203" t="s">
        <v>400</v>
      </c>
      <c r="J119" s="287" t="s">
        <v>44</v>
      </c>
      <c r="K119" s="291">
        <v>97.9</v>
      </c>
      <c r="L119" s="321">
        <v>110</v>
      </c>
      <c r="M119" s="151">
        <v>118</v>
      </c>
      <c r="N119" s="322">
        <v>-125</v>
      </c>
      <c r="O119" s="135">
        <f t="shared" si="42"/>
        <v>118</v>
      </c>
      <c r="P119" s="321">
        <v>140</v>
      </c>
      <c r="Q119" s="322">
        <v>-151</v>
      </c>
      <c r="R119" s="322">
        <v>-151</v>
      </c>
      <c r="S119" s="135">
        <f t="shared" si="43"/>
        <v>140</v>
      </c>
      <c r="T119" s="136">
        <f>IF(E119="","",O119+S119)</f>
        <v>258</v>
      </c>
      <c r="U119" s="138" t="str">
        <f t="shared" si="44"/>
        <v>IRG + 18</v>
      </c>
      <c r="V119" s="138" t="str">
        <f>IF(E119=0," ",IF(E119="H",IF(H119&lt;2000,VLOOKUP(K119,[6]Minimas!$A$15:$F$29,6),IF(AND(H119&gt;1999,H119&lt;2003),VLOOKUP(K119,[6]Minimas!$A$15:$F$29,5),IF(AND(H119&gt;2002,H119&lt;2005),VLOOKUP(K119,[6]Minimas!$A$15:$F$29,4),IF(AND(H119&gt;2004,H119&lt;2007),VLOOKUP(K119,[6]Minimas!$A$15:$F$29,3),VLOOKUP(K119,[6]Minimas!$A$15:$F$29,2))))),IF(H119&lt;2000,VLOOKUP(K119,[6]Minimas!$G$15:$L$29,6),IF(AND(H119&gt;1999,H119&lt;2003),VLOOKUP(K119,[6]Minimas!$G$15:$L$29,5),IF(AND(H119&gt;2002,H119&lt;2005),VLOOKUP(K119,[6]Minimas!$G$15:$L$29,4),IF(AND(H119&gt;2004,H119&lt;2007),VLOOKUP(K119,[6]Minimas!$G$15:$L$29,3),VLOOKUP(K119,[6]Minimas!$G$15:$L$29,2)))))))</f>
        <v>SE M102</v>
      </c>
      <c r="W119" s="139">
        <f t="shared" si="45"/>
        <v>288.36782969590394</v>
      </c>
      <c r="X119" s="98">
        <v>43786</v>
      </c>
      <c r="Y119" s="96" t="s">
        <v>388</v>
      </c>
      <c r="Z119" s="129" t="s">
        <v>386</v>
      </c>
      <c r="AA119" s="105"/>
      <c r="AB119" s="103">
        <f>T119-HLOOKUP(V119,[6]Minimas!$C$3:$CD$12,2,FALSE)</f>
        <v>98</v>
      </c>
      <c r="AC119" s="103">
        <f>T119-HLOOKUP(V119,[6]Minimas!$C$3:$CD$12,3,FALSE)</f>
        <v>73</v>
      </c>
      <c r="AD119" s="103">
        <f>T119-HLOOKUP(V119,[6]Minimas!$C$3:$CD$12,4,FALSE)</f>
        <v>48</v>
      </c>
      <c r="AE119" s="103">
        <f>T119-HLOOKUP(V119,[6]Minimas!$C$3:$CD$12,5,FALSE)</f>
        <v>18</v>
      </c>
      <c r="AF119" s="103">
        <f>T119-HLOOKUP(V119,[6]Minimas!$C$3:$CD$12,6,FALSE)</f>
        <v>-12</v>
      </c>
      <c r="AG119" s="103">
        <f>T119-HLOOKUP(V119,[6]Minimas!$C$3:$CD$12,7,FALSE)</f>
        <v>-44</v>
      </c>
      <c r="AH119" s="103">
        <f>T119-HLOOKUP(V119,[6]Minimas!$C$3:$CD$12,8,FALSE)</f>
        <v>-72</v>
      </c>
      <c r="AI119" s="103">
        <f>T119-HLOOKUP(V119,[6]Minimas!$C$3:$CD$12,9,FALSE)</f>
        <v>-92</v>
      </c>
      <c r="AJ119" s="103">
        <f>T119-HLOOKUP(V119,[6]Minimas!$C$3:$CD$12,10,FALSE)</f>
        <v>-122</v>
      </c>
      <c r="AK119" s="104" t="str">
        <f t="shared" si="46"/>
        <v>IRG +</v>
      </c>
      <c r="AL119" s="105"/>
      <c r="AM119" s="105" t="str">
        <f t="shared" si="47"/>
        <v>IRG +</v>
      </c>
      <c r="AN119" s="105">
        <f t="shared" si="48"/>
        <v>18</v>
      </c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  <c r="CQ119" s="134"/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4"/>
      <c r="DF119" s="134"/>
      <c r="DG119" s="134"/>
      <c r="DH119" s="134"/>
      <c r="DI119" s="134"/>
      <c r="DJ119" s="134"/>
      <c r="DK119" s="134"/>
      <c r="DL119" s="134"/>
      <c r="DM119" s="134"/>
      <c r="DN119" s="134"/>
      <c r="DO119" s="134"/>
      <c r="DP119" s="134"/>
      <c r="DQ119" s="134"/>
      <c r="DR119" s="134"/>
      <c r="DS119" s="134"/>
      <c r="DT119" s="134"/>
    </row>
    <row r="120" spans="2:124" s="133" customFormat="1" ht="35.1" customHeight="1" x14ac:dyDescent="0.2">
      <c r="B120" s="95" t="s">
        <v>202</v>
      </c>
      <c r="C120" s="302">
        <v>429785</v>
      </c>
      <c r="D120" s="154"/>
      <c r="E120" s="266" t="s">
        <v>40</v>
      </c>
      <c r="F120" s="303" t="s">
        <v>401</v>
      </c>
      <c r="G120" s="304" t="s">
        <v>209</v>
      </c>
      <c r="H120" s="269">
        <v>1998</v>
      </c>
      <c r="I120" s="203" t="s">
        <v>400</v>
      </c>
      <c r="J120" s="266" t="s">
        <v>44</v>
      </c>
      <c r="K120" s="270">
        <v>76</v>
      </c>
      <c r="L120" s="149">
        <v>90</v>
      </c>
      <c r="M120" s="150">
        <v>100</v>
      </c>
      <c r="N120" s="148">
        <v>-110</v>
      </c>
      <c r="O120" s="135">
        <f t="shared" si="42"/>
        <v>100</v>
      </c>
      <c r="P120" s="149">
        <v>110</v>
      </c>
      <c r="Q120" s="150">
        <v>120</v>
      </c>
      <c r="R120" s="148">
        <v>-127</v>
      </c>
      <c r="S120" s="135">
        <f t="shared" si="43"/>
        <v>120</v>
      </c>
      <c r="T120" s="274">
        <f>IF(E120="","",O120+S120)</f>
        <v>220</v>
      </c>
      <c r="U120" s="264" t="str">
        <f t="shared" si="44"/>
        <v>IRG + 0</v>
      </c>
      <c r="V120" s="264" t="str">
        <f>IF(E120=0," ",IF(E120="H",IF(H120&lt;2000,VLOOKUP(K120,[6]Minimas!$A$15:$F$29,6),IF(AND(H120&gt;1999,H120&lt;2003),VLOOKUP(K120,[6]Minimas!$A$15:$F$29,5),IF(AND(H120&gt;2002,H120&lt;2005),VLOOKUP(K120,[6]Minimas!$A$15:$F$29,4),IF(AND(H120&gt;2004,H120&lt;2007),VLOOKUP(K120,[6]Minimas!$A$15:$F$29,3),VLOOKUP(K120,[6]Minimas!$A$15:$F$29,2))))),IF(H120&lt;2000,VLOOKUP(K120,[6]Minimas!$G$15:$L$29,6),IF(AND(H120&gt;1999,H120&lt;2003),VLOOKUP(K120,[6]Minimas!$G$15:$L$29,5),IF(AND(H120&gt;2002,H120&lt;2005),VLOOKUP(K120,[6]Minimas!$G$15:$L$29,4),IF(AND(H120&gt;2004,H120&lt;2007),VLOOKUP(K120,[6]Minimas!$G$15:$L$29,3),VLOOKUP(K120,[6]Minimas!$G$15:$L$29,2)))))))</f>
        <v>SE M81</v>
      </c>
      <c r="W120" s="275">
        <f t="shared" si="45"/>
        <v>276.54751101476097</v>
      </c>
      <c r="X120" s="98">
        <v>43786</v>
      </c>
      <c r="Y120" s="96" t="s">
        <v>388</v>
      </c>
      <c r="Z120" s="129" t="s">
        <v>386</v>
      </c>
      <c r="AA120" s="105"/>
      <c r="AB120" s="103">
        <f>T120-HLOOKUP(V120,[6]Minimas!$C$3:$CD$12,2,FALSE)</f>
        <v>75</v>
      </c>
      <c r="AC120" s="103">
        <f>T120-HLOOKUP(V120,[6]Minimas!$C$3:$CD$12,3,FALSE)</f>
        <v>50</v>
      </c>
      <c r="AD120" s="103">
        <f>T120-HLOOKUP(V120,[6]Minimas!$C$3:$CD$12,4,FALSE)</f>
        <v>25</v>
      </c>
      <c r="AE120" s="103">
        <f>T120-HLOOKUP(V120,[6]Minimas!$C$3:$CD$12,5,FALSE)</f>
        <v>0</v>
      </c>
      <c r="AF120" s="103">
        <f>T120-HLOOKUP(V120,[6]Minimas!$C$3:$CD$12,6,FALSE)</f>
        <v>-30</v>
      </c>
      <c r="AG120" s="103">
        <f>T120-HLOOKUP(V120,[6]Minimas!$C$3:$CD$12,7,FALSE)</f>
        <v>-55</v>
      </c>
      <c r="AH120" s="103">
        <f>T120-HLOOKUP(V120,[6]Minimas!$C$3:$CD$12,8,FALSE)</f>
        <v>-75</v>
      </c>
      <c r="AI120" s="103">
        <f>T120-HLOOKUP(V120,[6]Minimas!$C$3:$CD$12,9,FALSE)</f>
        <v>-100</v>
      </c>
      <c r="AJ120" s="103">
        <f>T120-HLOOKUP(V120,[6]Minimas!$C$3:$CD$12,10,FALSE)</f>
        <v>-115</v>
      </c>
      <c r="AK120" s="104" t="str">
        <f t="shared" si="46"/>
        <v>IRG +</v>
      </c>
      <c r="AL120" s="105"/>
      <c r="AM120" s="105" t="str">
        <f t="shared" si="47"/>
        <v>IRG +</v>
      </c>
      <c r="AN120" s="105">
        <f t="shared" si="48"/>
        <v>0</v>
      </c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4"/>
      <c r="CD120" s="134"/>
      <c r="CE120" s="134"/>
      <c r="CF120" s="134"/>
      <c r="CG120" s="134"/>
      <c r="CH120" s="134"/>
      <c r="CI120" s="134"/>
      <c r="CJ120" s="134"/>
      <c r="CK120" s="134"/>
      <c r="CL120" s="134"/>
      <c r="CM120" s="134"/>
      <c r="CN120" s="134"/>
      <c r="CO120" s="134"/>
      <c r="CP120" s="134"/>
      <c r="CQ120" s="134"/>
      <c r="CR120" s="134"/>
      <c r="CS120" s="134"/>
      <c r="CT120" s="134"/>
      <c r="CU120" s="134"/>
      <c r="CV120" s="134"/>
      <c r="CW120" s="134"/>
      <c r="CX120" s="134"/>
      <c r="CY120" s="134"/>
      <c r="CZ120" s="134"/>
      <c r="DA120" s="134"/>
      <c r="DB120" s="134"/>
      <c r="DC120" s="134"/>
      <c r="DD120" s="134"/>
      <c r="DE120" s="134"/>
      <c r="DF120" s="134"/>
      <c r="DG120" s="134"/>
      <c r="DH120" s="134"/>
      <c r="DI120" s="134"/>
      <c r="DJ120" s="134"/>
      <c r="DK120" s="134"/>
      <c r="DL120" s="134"/>
      <c r="DM120" s="134"/>
      <c r="DN120" s="134"/>
      <c r="DO120" s="134"/>
      <c r="DP120" s="134"/>
      <c r="DQ120" s="134"/>
      <c r="DR120" s="134"/>
      <c r="DS120" s="134"/>
      <c r="DT120" s="134"/>
    </row>
    <row r="121" spans="2:124" s="133" customFormat="1" ht="35.1" customHeight="1" x14ac:dyDescent="0.2">
      <c r="B121" s="95" t="s">
        <v>202</v>
      </c>
      <c r="C121" s="302">
        <v>301533</v>
      </c>
      <c r="D121" s="154"/>
      <c r="E121" s="266" t="s">
        <v>40</v>
      </c>
      <c r="F121" s="303" t="s">
        <v>402</v>
      </c>
      <c r="G121" s="304" t="s">
        <v>152</v>
      </c>
      <c r="H121" s="269">
        <v>1990</v>
      </c>
      <c r="I121" s="203" t="s">
        <v>400</v>
      </c>
      <c r="J121" s="266" t="s">
        <v>44</v>
      </c>
      <c r="K121" s="270">
        <v>78.599999999999994</v>
      </c>
      <c r="L121" s="149">
        <v>80</v>
      </c>
      <c r="M121" s="150">
        <v>85</v>
      </c>
      <c r="N121" s="148">
        <v>-90</v>
      </c>
      <c r="O121" s="135">
        <f t="shared" si="42"/>
        <v>85</v>
      </c>
      <c r="P121" s="149">
        <v>110</v>
      </c>
      <c r="Q121" s="150">
        <v>115</v>
      </c>
      <c r="R121" s="148">
        <v>-120</v>
      </c>
      <c r="S121" s="135">
        <f t="shared" si="43"/>
        <v>115</v>
      </c>
      <c r="T121" s="274">
        <f t="shared" ref="T121:T123" si="50">IF(E121="","",O121+S121)</f>
        <v>200</v>
      </c>
      <c r="U121" s="264" t="str">
        <f t="shared" si="44"/>
        <v>REG + 5</v>
      </c>
      <c r="V121" s="264" t="str">
        <f>IF(E121=0," ",IF(E121="H",IF(H121&lt;2000,VLOOKUP(K121,[6]Minimas!$A$15:$F$29,6),IF(AND(H121&gt;1999,H121&lt;2003),VLOOKUP(K121,[6]Minimas!$A$15:$F$29,5),IF(AND(H121&gt;2002,H121&lt;2005),VLOOKUP(K121,[6]Minimas!$A$15:$F$29,4),IF(AND(H121&gt;2004,H121&lt;2007),VLOOKUP(K121,[6]Minimas!$A$15:$F$29,3),VLOOKUP(K121,[6]Minimas!$A$15:$F$29,2))))),IF(H121&lt;2000,VLOOKUP(K121,[6]Minimas!$G$15:$L$29,6),IF(AND(H121&gt;1999,H121&lt;2003),VLOOKUP(K121,[6]Minimas!$G$15:$L$29,5),IF(AND(H121&gt;2002,H121&lt;2005),VLOOKUP(K121,[6]Minimas!$G$15:$L$29,4),IF(AND(H121&gt;2004,H121&lt;2007),VLOOKUP(K121,[6]Minimas!$G$15:$L$29,3),VLOOKUP(K121,[6]Minimas!$G$15:$L$29,2)))))))</f>
        <v>SE M81</v>
      </c>
      <c r="W121" s="275">
        <f t="shared" si="45"/>
        <v>246.917417984846</v>
      </c>
      <c r="X121" s="98">
        <v>43786</v>
      </c>
      <c r="Y121" s="96" t="s">
        <v>388</v>
      </c>
      <c r="Z121" s="129" t="s">
        <v>386</v>
      </c>
      <c r="AA121" s="105"/>
      <c r="AB121" s="103">
        <f>T121-HLOOKUP(V121,[6]Minimas!$C$3:$CD$12,2,FALSE)</f>
        <v>55</v>
      </c>
      <c r="AC121" s="103">
        <f>T121-HLOOKUP(V121,[6]Minimas!$C$3:$CD$12,3,FALSE)</f>
        <v>30</v>
      </c>
      <c r="AD121" s="103">
        <f>T121-HLOOKUP(V121,[6]Minimas!$C$3:$CD$12,4,FALSE)</f>
        <v>5</v>
      </c>
      <c r="AE121" s="103">
        <f>T121-HLOOKUP(V121,[6]Minimas!$C$3:$CD$12,5,FALSE)</f>
        <v>-20</v>
      </c>
      <c r="AF121" s="103">
        <f>T121-HLOOKUP(V121,[6]Minimas!$C$3:$CD$12,6,FALSE)</f>
        <v>-50</v>
      </c>
      <c r="AG121" s="103">
        <f>T121-HLOOKUP(V121,[6]Minimas!$C$3:$CD$12,7,FALSE)</f>
        <v>-75</v>
      </c>
      <c r="AH121" s="103">
        <f>T121-HLOOKUP(V121,[6]Minimas!$C$3:$CD$12,8,FALSE)</f>
        <v>-95</v>
      </c>
      <c r="AI121" s="103">
        <f>T121-HLOOKUP(V121,[6]Minimas!$C$3:$CD$12,9,FALSE)</f>
        <v>-120</v>
      </c>
      <c r="AJ121" s="103">
        <f>T121-HLOOKUP(V121,[6]Minimas!$C$3:$CD$12,10,FALSE)</f>
        <v>-135</v>
      </c>
      <c r="AK121" s="104" t="str">
        <f t="shared" si="46"/>
        <v>REG +</v>
      </c>
      <c r="AL121" s="105"/>
      <c r="AM121" s="105" t="str">
        <f t="shared" si="47"/>
        <v>REG +</v>
      </c>
      <c r="AN121" s="105">
        <f t="shared" si="48"/>
        <v>5</v>
      </c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34"/>
      <c r="CJ121" s="134"/>
      <c r="CK121" s="134"/>
      <c r="CL121" s="134"/>
      <c r="CM121" s="134"/>
      <c r="CN121" s="134"/>
      <c r="CO121" s="134"/>
      <c r="CP121" s="134"/>
      <c r="CQ121" s="134"/>
      <c r="CR121" s="134"/>
      <c r="CS121" s="134"/>
      <c r="CT121" s="134"/>
      <c r="CU121" s="134"/>
      <c r="CV121" s="134"/>
      <c r="CW121" s="134"/>
      <c r="CX121" s="134"/>
      <c r="CY121" s="134"/>
      <c r="CZ121" s="134"/>
      <c r="DA121" s="134"/>
      <c r="DB121" s="134"/>
      <c r="DC121" s="134"/>
      <c r="DD121" s="134"/>
      <c r="DE121" s="134"/>
      <c r="DF121" s="134"/>
      <c r="DG121" s="134"/>
      <c r="DH121" s="134"/>
      <c r="DI121" s="134"/>
      <c r="DJ121" s="134"/>
      <c r="DK121" s="134"/>
      <c r="DL121" s="134"/>
      <c r="DM121" s="134"/>
      <c r="DN121" s="134"/>
      <c r="DO121" s="134"/>
      <c r="DP121" s="134"/>
      <c r="DQ121" s="134"/>
      <c r="DR121" s="134"/>
      <c r="DS121" s="134"/>
      <c r="DT121" s="134"/>
    </row>
    <row r="122" spans="2:124" s="133" customFormat="1" ht="35.1" customHeight="1" x14ac:dyDescent="0.2">
      <c r="B122" s="95" t="s">
        <v>202</v>
      </c>
      <c r="C122" s="302">
        <v>445939</v>
      </c>
      <c r="D122" s="154"/>
      <c r="E122" s="266" t="s">
        <v>40</v>
      </c>
      <c r="F122" s="303" t="s">
        <v>403</v>
      </c>
      <c r="G122" s="304" t="s">
        <v>404</v>
      </c>
      <c r="H122" s="306">
        <v>1987</v>
      </c>
      <c r="I122" s="203" t="s">
        <v>400</v>
      </c>
      <c r="J122" s="307" t="s">
        <v>44</v>
      </c>
      <c r="K122" s="270">
        <v>87</v>
      </c>
      <c r="L122" s="149">
        <v>95</v>
      </c>
      <c r="M122" s="150">
        <v>100</v>
      </c>
      <c r="N122" s="148">
        <v>-105</v>
      </c>
      <c r="O122" s="135">
        <f t="shared" si="42"/>
        <v>100</v>
      </c>
      <c r="P122" s="149">
        <v>120</v>
      </c>
      <c r="Q122" s="150">
        <v>127</v>
      </c>
      <c r="R122" s="148">
        <v>-132</v>
      </c>
      <c r="S122" s="135">
        <f t="shared" si="43"/>
        <v>127</v>
      </c>
      <c r="T122" s="274">
        <f t="shared" si="50"/>
        <v>227</v>
      </c>
      <c r="U122" s="264" t="str">
        <f t="shared" si="44"/>
        <v>REG + 27</v>
      </c>
      <c r="V122" s="264" t="str">
        <f>IF(E122=0," ",IF(E122="H",IF(H122&lt;2000,VLOOKUP(K122,[6]Minimas!$A$15:$F$29,6),IF(AND(H122&gt;1999,H122&lt;2003),VLOOKUP(K122,[6]Minimas!$A$15:$F$29,5),IF(AND(H122&gt;2002,H122&lt;2005),VLOOKUP(K122,[6]Minimas!$A$15:$F$29,4),IF(AND(H122&gt;2004,H122&lt;2007),VLOOKUP(K122,[6]Minimas!$A$15:$F$29,3),VLOOKUP(K122,[6]Minimas!$A$15:$F$29,2))))),IF(H122&lt;2000,VLOOKUP(K122,[6]Minimas!$G$15:$L$29,6),IF(AND(H122&gt;1999,H122&lt;2003),VLOOKUP(K122,[6]Minimas!$G$15:$L$29,5),IF(AND(H122&gt;2002,H122&lt;2005),VLOOKUP(K122,[6]Minimas!$G$15:$L$29,4),IF(AND(H122&gt;2004,H122&lt;2007),VLOOKUP(K122,[6]Minimas!$G$15:$L$29,3),VLOOKUP(K122,[6]Minimas!$G$15:$L$29,2)))))))</f>
        <v>SE M89</v>
      </c>
      <c r="W122" s="275">
        <f t="shared" si="45"/>
        <v>266.60825880287973</v>
      </c>
      <c r="X122" s="98">
        <v>43786</v>
      </c>
      <c r="Y122" s="96" t="s">
        <v>388</v>
      </c>
      <c r="Z122" s="129" t="s">
        <v>386</v>
      </c>
      <c r="AA122" s="105"/>
      <c r="AB122" s="103">
        <f>T122-HLOOKUP(V122,[6]Minimas!$C$3:$CD$12,2,FALSE)</f>
        <v>77</v>
      </c>
      <c r="AC122" s="103">
        <f>T122-HLOOKUP(V122,[6]Minimas!$C$3:$CD$12,3,FALSE)</f>
        <v>52</v>
      </c>
      <c r="AD122" s="103">
        <f>T122-HLOOKUP(V122,[6]Minimas!$C$3:$CD$12,4,FALSE)</f>
        <v>27</v>
      </c>
      <c r="AE122" s="103">
        <f>T122-HLOOKUP(V122,[6]Minimas!$C$3:$CD$12,5,FALSE)</f>
        <v>-3</v>
      </c>
      <c r="AF122" s="103">
        <f>T122-HLOOKUP(V122,[6]Minimas!$C$3:$CD$12,6,FALSE)</f>
        <v>-33</v>
      </c>
      <c r="AG122" s="103">
        <f>T122-HLOOKUP(V122,[6]Minimas!$C$3:$CD$12,7,FALSE)</f>
        <v>-60</v>
      </c>
      <c r="AH122" s="103">
        <f>T122-HLOOKUP(V122,[6]Minimas!$C$3:$CD$12,8,FALSE)</f>
        <v>-83</v>
      </c>
      <c r="AI122" s="103">
        <f>T122-HLOOKUP(V122,[6]Minimas!$C$3:$CD$12,9,FALSE)</f>
        <v>-103</v>
      </c>
      <c r="AJ122" s="103">
        <f>T122-HLOOKUP(V122,[6]Minimas!$C$3:$CD$12,10,FALSE)</f>
        <v>-133</v>
      </c>
      <c r="AK122" s="104" t="str">
        <f t="shared" si="46"/>
        <v>REG +</v>
      </c>
      <c r="AL122" s="105"/>
      <c r="AM122" s="105" t="str">
        <f t="shared" si="47"/>
        <v>REG +</v>
      </c>
      <c r="AN122" s="105">
        <f t="shared" si="48"/>
        <v>27</v>
      </c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  <c r="CQ122" s="134"/>
      <c r="CR122" s="134"/>
      <c r="CS122" s="134"/>
      <c r="CT122" s="134"/>
      <c r="CU122" s="134"/>
      <c r="CV122" s="134"/>
      <c r="CW122" s="134"/>
      <c r="CX122" s="134"/>
      <c r="CY122" s="134"/>
      <c r="CZ122" s="134"/>
      <c r="DA122" s="134"/>
      <c r="DB122" s="134"/>
      <c r="DC122" s="134"/>
      <c r="DD122" s="134"/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  <c r="DO122" s="134"/>
      <c r="DP122" s="134"/>
      <c r="DQ122" s="134"/>
      <c r="DR122" s="134"/>
      <c r="DS122" s="134"/>
      <c r="DT122" s="134"/>
    </row>
    <row r="123" spans="2:124" s="133" customFormat="1" ht="35.1" customHeight="1" thickBot="1" x14ac:dyDescent="0.25">
      <c r="B123" s="95" t="s">
        <v>202</v>
      </c>
      <c r="C123" s="308">
        <v>413847</v>
      </c>
      <c r="D123" s="154"/>
      <c r="E123" s="278" t="s">
        <v>40</v>
      </c>
      <c r="F123" s="309" t="s">
        <v>405</v>
      </c>
      <c r="G123" s="310" t="s">
        <v>406</v>
      </c>
      <c r="H123" s="323">
        <v>1988</v>
      </c>
      <c r="I123" s="203" t="s">
        <v>400</v>
      </c>
      <c r="J123" s="311" t="s">
        <v>44</v>
      </c>
      <c r="K123" s="282">
        <v>72.3</v>
      </c>
      <c r="L123" s="314">
        <v>80</v>
      </c>
      <c r="M123" s="324">
        <v>-87</v>
      </c>
      <c r="N123" s="324">
        <v>-90</v>
      </c>
      <c r="O123" s="135">
        <f t="shared" si="42"/>
        <v>80</v>
      </c>
      <c r="P123" s="314">
        <v>110</v>
      </c>
      <c r="Q123" s="313">
        <v>117</v>
      </c>
      <c r="R123" s="324">
        <v>-131</v>
      </c>
      <c r="S123" s="135">
        <f t="shared" si="43"/>
        <v>117</v>
      </c>
      <c r="T123" s="315">
        <f t="shared" si="50"/>
        <v>197</v>
      </c>
      <c r="U123" s="316" t="str">
        <f t="shared" si="44"/>
        <v>REG + 12</v>
      </c>
      <c r="V123" s="316" t="str">
        <f>IF(E123=0," ",IF(E123="H",IF(H123&lt;2000,VLOOKUP(K123,[6]Minimas!$A$15:$F$29,6),IF(AND(H123&gt;1999,H123&lt;2003),VLOOKUP(K123,[6]Minimas!$A$15:$F$29,5),IF(AND(H123&gt;2002,H123&lt;2005),VLOOKUP(K123,[6]Minimas!$A$15:$F$29,4),IF(AND(H123&gt;2004,H123&lt;2007),VLOOKUP(K123,[6]Minimas!$A$15:$F$29,3),VLOOKUP(K123,[6]Minimas!$A$15:$F$29,2))))),IF(H123&lt;2000,VLOOKUP(K123,[6]Minimas!$G$15:$L$29,6),IF(AND(H123&gt;1999,H123&lt;2003),VLOOKUP(K123,[6]Minimas!$G$15:$L$29,5),IF(AND(H123&gt;2002,H123&lt;2005),VLOOKUP(K123,[6]Minimas!$G$15:$L$29,4),IF(AND(H123&gt;2004,H123&lt;2007),VLOOKUP(K123,[6]Minimas!$G$15:$L$29,3),VLOOKUP(K123,[6]Minimas!$G$15:$L$29,2)))))))</f>
        <v>SE M73</v>
      </c>
      <c r="W123" s="317">
        <f t="shared" si="45"/>
        <v>254.69190262669684</v>
      </c>
      <c r="X123" s="98">
        <v>43786</v>
      </c>
      <c r="Y123" s="96" t="s">
        <v>388</v>
      </c>
      <c r="Z123" s="129" t="s">
        <v>386</v>
      </c>
      <c r="AA123" s="105"/>
      <c r="AB123" s="103">
        <f>T123-HLOOKUP(V123,[6]Minimas!$C$3:$CD$12,2,FALSE)</f>
        <v>62</v>
      </c>
      <c r="AC123" s="103">
        <f>T123-HLOOKUP(V123,[6]Minimas!$C$3:$CD$12,3,FALSE)</f>
        <v>37</v>
      </c>
      <c r="AD123" s="103">
        <f>T123-HLOOKUP(V123,[6]Minimas!$C$3:$CD$12,4,FALSE)</f>
        <v>12</v>
      </c>
      <c r="AE123" s="103">
        <f>T123-HLOOKUP(V123,[6]Minimas!$C$3:$CD$12,5,FALSE)</f>
        <v>-13</v>
      </c>
      <c r="AF123" s="103">
        <f>T123-HLOOKUP(V123,[6]Minimas!$C$3:$CD$12,6,FALSE)</f>
        <v>-43</v>
      </c>
      <c r="AG123" s="103">
        <f>T123-HLOOKUP(V123,[6]Minimas!$C$3:$CD$12,7,FALSE)</f>
        <v>-63</v>
      </c>
      <c r="AH123" s="103">
        <f>T123-HLOOKUP(V123,[6]Minimas!$C$3:$CD$12,8,FALSE)</f>
        <v>-83</v>
      </c>
      <c r="AI123" s="103">
        <f>T123-HLOOKUP(V123,[6]Minimas!$C$3:$CD$12,9,FALSE)</f>
        <v>-103</v>
      </c>
      <c r="AJ123" s="103">
        <f>T123-HLOOKUP(V123,[6]Minimas!$C$3:$CD$12,10,FALSE)</f>
        <v>-118</v>
      </c>
      <c r="AK123" s="104" t="str">
        <f t="shared" si="46"/>
        <v>REG +</v>
      </c>
      <c r="AL123" s="105"/>
      <c r="AM123" s="105" t="str">
        <f t="shared" si="47"/>
        <v>REG +</v>
      </c>
      <c r="AN123" s="105">
        <f t="shared" si="48"/>
        <v>12</v>
      </c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/>
      <c r="CM123" s="134"/>
      <c r="CN123" s="134"/>
      <c r="CO123" s="134"/>
      <c r="CP123" s="134"/>
      <c r="CQ123" s="134"/>
      <c r="CR123" s="134"/>
      <c r="CS123" s="134"/>
      <c r="CT123" s="134"/>
      <c r="CU123" s="134"/>
      <c r="CV123" s="134"/>
      <c r="CW123" s="134"/>
      <c r="CX123" s="134"/>
      <c r="CY123" s="134"/>
      <c r="CZ123" s="134"/>
      <c r="DA123" s="134"/>
      <c r="DB123" s="134"/>
      <c r="DC123" s="134"/>
      <c r="DD123" s="134"/>
      <c r="DE123" s="134"/>
      <c r="DF123" s="134"/>
      <c r="DG123" s="134"/>
      <c r="DH123" s="134"/>
      <c r="DI123" s="134"/>
      <c r="DJ123" s="134"/>
      <c r="DK123" s="134"/>
      <c r="DL123" s="134"/>
      <c r="DM123" s="134"/>
      <c r="DN123" s="134"/>
      <c r="DO123" s="134"/>
      <c r="DP123" s="134"/>
      <c r="DQ123" s="134"/>
      <c r="DR123" s="134"/>
      <c r="DS123" s="134"/>
      <c r="DT123" s="134"/>
    </row>
    <row r="124" spans="2:124" s="133" customFormat="1" ht="35.1" customHeight="1" x14ac:dyDescent="0.2">
      <c r="B124" s="95" t="s">
        <v>202</v>
      </c>
      <c r="C124" s="295">
        <v>4481118</v>
      </c>
      <c r="D124" s="154"/>
      <c r="E124" s="252" t="s">
        <v>40</v>
      </c>
      <c r="F124" s="296" t="s">
        <v>213</v>
      </c>
      <c r="G124" s="297" t="s">
        <v>214</v>
      </c>
      <c r="H124" s="290">
        <v>1987</v>
      </c>
      <c r="I124" s="203" t="s">
        <v>189</v>
      </c>
      <c r="J124" s="287" t="s">
        <v>44</v>
      </c>
      <c r="K124" s="291">
        <v>72.7</v>
      </c>
      <c r="L124" s="298">
        <v>73</v>
      </c>
      <c r="M124" s="300">
        <v>-77</v>
      </c>
      <c r="N124" s="300">
        <v>-80</v>
      </c>
      <c r="O124" s="135">
        <f t="shared" si="42"/>
        <v>73</v>
      </c>
      <c r="P124" s="298">
        <v>93</v>
      </c>
      <c r="Q124" s="299">
        <v>98</v>
      </c>
      <c r="R124" s="300">
        <v>-102</v>
      </c>
      <c r="S124" s="135">
        <f t="shared" si="43"/>
        <v>98</v>
      </c>
      <c r="T124" s="262">
        <f>IF(E124="","",O124+S124)</f>
        <v>171</v>
      </c>
      <c r="U124" s="263" t="str">
        <f t="shared" si="44"/>
        <v>DPT + 11</v>
      </c>
      <c r="V124" s="263" t="str">
        <f>IF(E124=0," ",IF(E124="H",IF(H124&lt;2000,VLOOKUP(K124,[6]Minimas!$A$15:$F$29,6),IF(AND(H124&gt;1999,H124&lt;2003),VLOOKUP(K124,[6]Minimas!$A$15:$F$29,5),IF(AND(H124&gt;2002,H124&lt;2005),VLOOKUP(K124,[6]Minimas!$A$15:$F$29,4),IF(AND(H124&gt;2004,H124&lt;2007),VLOOKUP(K124,[6]Minimas!$A$15:$F$29,3),VLOOKUP(K124,[6]Minimas!$A$15:$F$29,2))))),IF(H124&lt;2000,VLOOKUP(K124,[6]Minimas!$G$15:$L$29,6),IF(AND(H124&gt;1999,H124&lt;2003),VLOOKUP(K124,[6]Minimas!$G$15:$L$29,5),IF(AND(H124&gt;2002,H124&lt;2005),VLOOKUP(K124,[6]Minimas!$G$15:$L$29,4),IF(AND(H124&gt;2004,H124&lt;2007),VLOOKUP(K124,[6]Minimas!$G$15:$L$29,3),VLOOKUP(K124,[6]Minimas!$G$15:$L$29,2)))))))</f>
        <v>SE M73</v>
      </c>
      <c r="W124" s="265">
        <f t="shared" si="45"/>
        <v>220.37454233935028</v>
      </c>
      <c r="X124" s="98">
        <v>43786</v>
      </c>
      <c r="Y124" s="96" t="s">
        <v>388</v>
      </c>
      <c r="Z124" s="129" t="s">
        <v>386</v>
      </c>
      <c r="AA124" s="105"/>
      <c r="AB124" s="103">
        <f>T124-HLOOKUP(V124,[6]Minimas!$C$3:$CD$12,2,FALSE)</f>
        <v>36</v>
      </c>
      <c r="AC124" s="103">
        <f>T124-HLOOKUP(V124,[6]Minimas!$C$3:$CD$12,3,FALSE)</f>
        <v>11</v>
      </c>
      <c r="AD124" s="103">
        <f>T124-HLOOKUP(V124,[6]Minimas!$C$3:$CD$12,4,FALSE)</f>
        <v>-14</v>
      </c>
      <c r="AE124" s="103">
        <f>T124-HLOOKUP(V124,[6]Minimas!$C$3:$CD$12,5,FALSE)</f>
        <v>-39</v>
      </c>
      <c r="AF124" s="103">
        <f>T124-HLOOKUP(V124,[6]Minimas!$C$3:$CD$12,6,FALSE)</f>
        <v>-69</v>
      </c>
      <c r="AG124" s="103">
        <f>T124-HLOOKUP(V124,[6]Minimas!$C$3:$CD$12,7,FALSE)</f>
        <v>-89</v>
      </c>
      <c r="AH124" s="103">
        <f>T124-HLOOKUP(V124,[6]Minimas!$C$3:$CD$12,8,FALSE)</f>
        <v>-109</v>
      </c>
      <c r="AI124" s="103">
        <f>T124-HLOOKUP(V124,[6]Minimas!$C$3:$CD$12,9,FALSE)</f>
        <v>-129</v>
      </c>
      <c r="AJ124" s="103">
        <f>T124-HLOOKUP(V124,[6]Minimas!$C$3:$CD$12,10,FALSE)</f>
        <v>-144</v>
      </c>
      <c r="AK124" s="104" t="str">
        <f t="shared" si="46"/>
        <v>DPT +</v>
      </c>
      <c r="AL124" s="105"/>
      <c r="AM124" s="105" t="str">
        <f t="shared" si="47"/>
        <v>DPT +</v>
      </c>
      <c r="AN124" s="105">
        <f t="shared" si="48"/>
        <v>11</v>
      </c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  <c r="CQ124" s="134"/>
      <c r="CR124" s="134"/>
      <c r="CS124" s="134"/>
      <c r="CT124" s="134"/>
      <c r="CU124" s="134"/>
      <c r="CV124" s="134"/>
      <c r="CW124" s="134"/>
      <c r="CX124" s="134"/>
      <c r="CY124" s="134"/>
      <c r="CZ124" s="134"/>
      <c r="DA124" s="134"/>
      <c r="DB124" s="134"/>
      <c r="DC124" s="134"/>
      <c r="DD124" s="134"/>
      <c r="DE124" s="134"/>
      <c r="DF124" s="134"/>
      <c r="DG124" s="134"/>
      <c r="DH124" s="134"/>
      <c r="DI124" s="134"/>
      <c r="DJ124" s="134"/>
      <c r="DK124" s="134"/>
      <c r="DL124" s="134"/>
      <c r="DM124" s="134"/>
      <c r="DN124" s="134"/>
      <c r="DO124" s="134"/>
      <c r="DP124" s="134"/>
      <c r="DQ124" s="134"/>
      <c r="DR124" s="134"/>
      <c r="DS124" s="134"/>
      <c r="DT124" s="134"/>
    </row>
    <row r="125" spans="2:124" s="133" customFormat="1" ht="35.1" customHeight="1" x14ac:dyDescent="0.2">
      <c r="B125" s="95" t="s">
        <v>202</v>
      </c>
      <c r="C125" s="302">
        <v>396712</v>
      </c>
      <c r="D125" s="154"/>
      <c r="E125" s="266" t="s">
        <v>40</v>
      </c>
      <c r="F125" s="303" t="s">
        <v>407</v>
      </c>
      <c r="G125" s="304" t="s">
        <v>254</v>
      </c>
      <c r="H125" s="269">
        <v>1995</v>
      </c>
      <c r="I125" s="203" t="s">
        <v>189</v>
      </c>
      <c r="J125" s="266" t="s">
        <v>44</v>
      </c>
      <c r="K125" s="270">
        <v>79.3</v>
      </c>
      <c r="L125" s="149">
        <v>95</v>
      </c>
      <c r="M125" s="148">
        <v>-98</v>
      </c>
      <c r="N125" s="150">
        <v>98</v>
      </c>
      <c r="O125" s="135">
        <f t="shared" si="42"/>
        <v>98</v>
      </c>
      <c r="P125" s="149">
        <v>130</v>
      </c>
      <c r="Q125" s="150">
        <v>135</v>
      </c>
      <c r="R125" s="148">
        <v>-140</v>
      </c>
      <c r="S125" s="135">
        <f t="shared" si="43"/>
        <v>135</v>
      </c>
      <c r="T125" s="274">
        <f>IF(E125="","",O125+S125)</f>
        <v>233</v>
      </c>
      <c r="U125" s="264" t="str">
        <f t="shared" si="44"/>
        <v>IRG + 13</v>
      </c>
      <c r="V125" s="264" t="str">
        <f>IF(E125=0," ",IF(E125="H",IF(H125&lt;2000,VLOOKUP(K125,[6]Minimas!$A$15:$F$29,6),IF(AND(H125&gt;1999,H125&lt;2003),VLOOKUP(K125,[6]Minimas!$A$15:$F$29,5),IF(AND(H125&gt;2002,H125&lt;2005),VLOOKUP(K125,[6]Minimas!$A$15:$F$29,4),IF(AND(H125&gt;2004,H125&lt;2007),VLOOKUP(K125,[6]Minimas!$A$15:$F$29,3),VLOOKUP(K125,[6]Minimas!$A$15:$F$29,2))))),IF(H125&lt;2000,VLOOKUP(K125,[6]Minimas!$G$15:$L$29,6),IF(AND(H125&gt;1999,H125&lt;2003),VLOOKUP(K125,[6]Minimas!$G$15:$L$29,5),IF(AND(H125&gt;2002,H125&lt;2005),VLOOKUP(K125,[6]Minimas!$G$15:$L$29,4),IF(AND(H125&gt;2004,H125&lt;2007),VLOOKUP(K125,[6]Minimas!$G$15:$L$29,3),VLOOKUP(K125,[6]Minimas!$G$15:$L$29,2)))))))</f>
        <v>SE M81</v>
      </c>
      <c r="W125" s="275">
        <f t="shared" si="45"/>
        <v>286.33107958141738</v>
      </c>
      <c r="X125" s="98">
        <v>43786</v>
      </c>
      <c r="Y125" s="96" t="s">
        <v>388</v>
      </c>
      <c r="Z125" s="129" t="s">
        <v>386</v>
      </c>
      <c r="AA125" s="105"/>
      <c r="AB125" s="103">
        <f>T125-HLOOKUP(V125,[6]Minimas!$C$3:$CD$12,2,FALSE)</f>
        <v>88</v>
      </c>
      <c r="AC125" s="103">
        <f>T125-HLOOKUP(V125,[6]Minimas!$C$3:$CD$12,3,FALSE)</f>
        <v>63</v>
      </c>
      <c r="AD125" s="103">
        <f>T125-HLOOKUP(V125,[6]Minimas!$C$3:$CD$12,4,FALSE)</f>
        <v>38</v>
      </c>
      <c r="AE125" s="103">
        <f>T125-HLOOKUP(V125,[6]Minimas!$C$3:$CD$12,5,FALSE)</f>
        <v>13</v>
      </c>
      <c r="AF125" s="103">
        <f>T125-HLOOKUP(V125,[6]Minimas!$C$3:$CD$12,6,FALSE)</f>
        <v>-17</v>
      </c>
      <c r="AG125" s="103">
        <f>T125-HLOOKUP(V125,[6]Minimas!$C$3:$CD$12,7,FALSE)</f>
        <v>-42</v>
      </c>
      <c r="AH125" s="103">
        <f>T125-HLOOKUP(V125,[6]Minimas!$C$3:$CD$12,8,FALSE)</f>
        <v>-62</v>
      </c>
      <c r="AI125" s="103">
        <f>T125-HLOOKUP(V125,[6]Minimas!$C$3:$CD$12,9,FALSE)</f>
        <v>-87</v>
      </c>
      <c r="AJ125" s="103">
        <f>T125-HLOOKUP(V125,[6]Minimas!$C$3:$CD$12,10,FALSE)</f>
        <v>-102</v>
      </c>
      <c r="AK125" s="104" t="str">
        <f t="shared" si="46"/>
        <v>IRG +</v>
      </c>
      <c r="AL125" s="105"/>
      <c r="AM125" s="105" t="str">
        <f t="shared" si="47"/>
        <v>IRG +</v>
      </c>
      <c r="AN125" s="105">
        <f t="shared" si="48"/>
        <v>13</v>
      </c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34"/>
      <c r="CQ125" s="134"/>
      <c r="CR125" s="134"/>
      <c r="CS125" s="134"/>
      <c r="CT125" s="134"/>
      <c r="CU125" s="134"/>
      <c r="CV125" s="134"/>
      <c r="CW125" s="134"/>
      <c r="CX125" s="134"/>
      <c r="CY125" s="134"/>
      <c r="CZ125" s="134"/>
      <c r="DA125" s="134"/>
      <c r="DB125" s="134"/>
      <c r="DC125" s="134"/>
      <c r="DD125" s="134"/>
      <c r="DE125" s="134"/>
      <c r="DF125" s="134"/>
      <c r="DG125" s="134"/>
      <c r="DH125" s="134"/>
      <c r="DI125" s="134"/>
      <c r="DJ125" s="134"/>
      <c r="DK125" s="134"/>
      <c r="DL125" s="134"/>
      <c r="DM125" s="134"/>
      <c r="DN125" s="134"/>
      <c r="DO125" s="134"/>
      <c r="DP125" s="134"/>
      <c r="DQ125" s="134"/>
      <c r="DR125" s="134"/>
      <c r="DS125" s="134"/>
      <c r="DT125" s="134"/>
    </row>
    <row r="126" spans="2:124" s="133" customFormat="1" ht="35.1" customHeight="1" x14ac:dyDescent="0.2">
      <c r="B126" s="95" t="s">
        <v>202</v>
      </c>
      <c r="C126" s="302">
        <v>440223</v>
      </c>
      <c r="D126" s="154"/>
      <c r="E126" s="266" t="s">
        <v>40</v>
      </c>
      <c r="F126" s="303" t="s">
        <v>255</v>
      </c>
      <c r="G126" s="304" t="s">
        <v>256</v>
      </c>
      <c r="H126" s="269">
        <v>1997</v>
      </c>
      <c r="I126" s="203" t="s">
        <v>189</v>
      </c>
      <c r="J126" s="266" t="s">
        <v>44</v>
      </c>
      <c r="K126" s="270">
        <v>79.599999999999994</v>
      </c>
      <c r="L126" s="149">
        <v>85</v>
      </c>
      <c r="M126" s="150">
        <v>90</v>
      </c>
      <c r="N126" s="150">
        <v>95</v>
      </c>
      <c r="O126" s="135">
        <f t="shared" si="42"/>
        <v>95</v>
      </c>
      <c r="P126" s="149">
        <v>110</v>
      </c>
      <c r="Q126" s="150">
        <v>115</v>
      </c>
      <c r="R126" s="150">
        <v>120</v>
      </c>
      <c r="S126" s="135">
        <f t="shared" si="43"/>
        <v>120</v>
      </c>
      <c r="T126" s="274">
        <f t="shared" ref="T126:T128" si="51">IF(E126="","",O126+S126)</f>
        <v>215</v>
      </c>
      <c r="U126" s="264" t="str">
        <f t="shared" si="44"/>
        <v>REG + 20</v>
      </c>
      <c r="V126" s="264" t="str">
        <f>IF(E126=0," ",IF(E126="H",IF(H126&lt;2000,VLOOKUP(K126,[6]Minimas!$A$15:$F$29,6),IF(AND(H126&gt;1999,H126&lt;2003),VLOOKUP(K126,[6]Minimas!$A$15:$F$29,5),IF(AND(H126&gt;2002,H126&lt;2005),VLOOKUP(K126,[6]Minimas!$A$15:$F$29,4),IF(AND(H126&gt;2004,H126&lt;2007),VLOOKUP(K126,[6]Minimas!$A$15:$F$29,3),VLOOKUP(K126,[6]Minimas!$A$15:$F$29,2))))),IF(H126&lt;2000,VLOOKUP(K126,[6]Minimas!$G$15:$L$29,6),IF(AND(H126&gt;1999,H126&lt;2003),VLOOKUP(K126,[6]Minimas!$G$15:$L$29,5),IF(AND(H126&gt;2002,H126&lt;2005),VLOOKUP(K126,[6]Minimas!$G$15:$L$29,4),IF(AND(H126&gt;2004,H126&lt;2007),VLOOKUP(K126,[6]Minimas!$G$15:$L$29,3),VLOOKUP(K126,[6]Minimas!$G$15:$L$29,2)))))))</f>
        <v>SE M81</v>
      </c>
      <c r="W126" s="275">
        <f t="shared" si="45"/>
        <v>263.69515738077183</v>
      </c>
      <c r="X126" s="98">
        <v>43786</v>
      </c>
      <c r="Y126" s="96" t="s">
        <v>388</v>
      </c>
      <c r="Z126" s="129" t="s">
        <v>386</v>
      </c>
      <c r="AA126" s="105"/>
      <c r="AB126" s="103">
        <f>T126-HLOOKUP(V126,[6]Minimas!$C$3:$CD$12,2,FALSE)</f>
        <v>70</v>
      </c>
      <c r="AC126" s="103">
        <f>T126-HLOOKUP(V126,[6]Minimas!$C$3:$CD$12,3,FALSE)</f>
        <v>45</v>
      </c>
      <c r="AD126" s="103">
        <f>T126-HLOOKUP(V126,[6]Minimas!$C$3:$CD$12,4,FALSE)</f>
        <v>20</v>
      </c>
      <c r="AE126" s="103">
        <f>T126-HLOOKUP(V126,[6]Minimas!$C$3:$CD$12,5,FALSE)</f>
        <v>-5</v>
      </c>
      <c r="AF126" s="103">
        <f>T126-HLOOKUP(V126,[6]Minimas!$C$3:$CD$12,6,FALSE)</f>
        <v>-35</v>
      </c>
      <c r="AG126" s="103">
        <f>T126-HLOOKUP(V126,[6]Minimas!$C$3:$CD$12,7,FALSE)</f>
        <v>-60</v>
      </c>
      <c r="AH126" s="103">
        <f>T126-HLOOKUP(V126,[6]Minimas!$C$3:$CD$12,8,FALSE)</f>
        <v>-80</v>
      </c>
      <c r="AI126" s="103">
        <f>T126-HLOOKUP(V126,[6]Minimas!$C$3:$CD$12,9,FALSE)</f>
        <v>-105</v>
      </c>
      <c r="AJ126" s="103">
        <f>T126-HLOOKUP(V126,[6]Minimas!$C$3:$CD$12,10,FALSE)</f>
        <v>-120</v>
      </c>
      <c r="AK126" s="104" t="str">
        <f t="shared" si="46"/>
        <v>REG +</v>
      </c>
      <c r="AL126" s="105"/>
      <c r="AM126" s="105" t="str">
        <f t="shared" si="47"/>
        <v>REG +</v>
      </c>
      <c r="AN126" s="105">
        <f t="shared" si="48"/>
        <v>20</v>
      </c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  <c r="CQ126" s="134"/>
      <c r="CR126" s="134"/>
      <c r="CS126" s="134"/>
      <c r="CT126" s="134"/>
      <c r="CU126" s="134"/>
      <c r="CV126" s="134"/>
      <c r="CW126" s="134"/>
      <c r="CX126" s="134"/>
      <c r="CY126" s="134"/>
      <c r="CZ126" s="134"/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  <c r="DO126" s="134"/>
      <c r="DP126" s="134"/>
      <c r="DQ126" s="134"/>
      <c r="DR126" s="134"/>
      <c r="DS126" s="134"/>
      <c r="DT126" s="134"/>
    </row>
    <row r="127" spans="2:124" s="133" customFormat="1" ht="35.1" customHeight="1" x14ac:dyDescent="0.2">
      <c r="B127" s="95" t="s">
        <v>202</v>
      </c>
      <c r="C127" s="302">
        <v>447456</v>
      </c>
      <c r="D127" s="154"/>
      <c r="E127" s="266" t="s">
        <v>40</v>
      </c>
      <c r="F127" s="303" t="s">
        <v>206</v>
      </c>
      <c r="G127" s="304" t="s">
        <v>408</v>
      </c>
      <c r="H127" s="306">
        <v>1987</v>
      </c>
      <c r="I127" s="203" t="s">
        <v>189</v>
      </c>
      <c r="J127" s="307" t="s">
        <v>44</v>
      </c>
      <c r="K127" s="270">
        <v>100.8</v>
      </c>
      <c r="L127" s="149">
        <v>93</v>
      </c>
      <c r="M127" s="148">
        <v>-97</v>
      </c>
      <c r="N127" s="150">
        <v>97</v>
      </c>
      <c r="O127" s="135">
        <f t="shared" si="42"/>
        <v>97</v>
      </c>
      <c r="P127" s="152">
        <v>-118</v>
      </c>
      <c r="Q127" s="150">
        <v>118</v>
      </c>
      <c r="R127" s="148">
        <v>-123</v>
      </c>
      <c r="S127" s="135">
        <f t="shared" si="43"/>
        <v>118</v>
      </c>
      <c r="T127" s="274">
        <f t="shared" si="51"/>
        <v>215</v>
      </c>
      <c r="U127" s="264" t="str">
        <f t="shared" si="44"/>
        <v>REG + 5</v>
      </c>
      <c r="V127" s="264" t="str">
        <f>IF(E127=0," ",IF(E127="H",IF(H127&lt;2000,VLOOKUP(K127,[6]Minimas!$A$15:$F$29,6),IF(AND(H127&gt;1999,H127&lt;2003),VLOOKUP(K127,[6]Minimas!$A$15:$F$29,5),IF(AND(H127&gt;2002,H127&lt;2005),VLOOKUP(K127,[6]Minimas!$A$15:$F$29,4),IF(AND(H127&gt;2004,H127&lt;2007),VLOOKUP(K127,[6]Minimas!$A$15:$F$29,3),VLOOKUP(K127,[6]Minimas!$A$15:$F$29,2))))),IF(H127&lt;2000,VLOOKUP(K127,[6]Minimas!$G$15:$L$29,6),IF(AND(H127&gt;1999,H127&lt;2003),VLOOKUP(K127,[6]Minimas!$G$15:$L$29,5),IF(AND(H127&gt;2002,H127&lt;2005),VLOOKUP(K127,[6]Minimas!$G$15:$L$29,4),IF(AND(H127&gt;2004,H127&lt;2007),VLOOKUP(K127,[6]Minimas!$G$15:$L$29,3),VLOOKUP(K127,[6]Minimas!$G$15:$L$29,2)))))))</f>
        <v>SE M102</v>
      </c>
      <c r="W127" s="275">
        <f t="shared" si="45"/>
        <v>237.71298149151792</v>
      </c>
      <c r="X127" s="98">
        <v>43786</v>
      </c>
      <c r="Y127" s="96" t="s">
        <v>388</v>
      </c>
      <c r="Z127" s="129" t="s">
        <v>386</v>
      </c>
      <c r="AA127" s="105"/>
      <c r="AB127" s="103">
        <f>T127-HLOOKUP(V127,[6]Minimas!$C$3:$CD$12,2,FALSE)</f>
        <v>55</v>
      </c>
      <c r="AC127" s="103">
        <f>T127-HLOOKUP(V127,[6]Minimas!$C$3:$CD$12,3,FALSE)</f>
        <v>30</v>
      </c>
      <c r="AD127" s="103">
        <f>T127-HLOOKUP(V127,[6]Minimas!$C$3:$CD$12,4,FALSE)</f>
        <v>5</v>
      </c>
      <c r="AE127" s="103">
        <f>T127-HLOOKUP(V127,[6]Minimas!$C$3:$CD$12,5,FALSE)</f>
        <v>-25</v>
      </c>
      <c r="AF127" s="103">
        <f>T127-HLOOKUP(V127,[6]Minimas!$C$3:$CD$12,6,FALSE)</f>
        <v>-55</v>
      </c>
      <c r="AG127" s="103">
        <f>T127-HLOOKUP(V127,[6]Minimas!$C$3:$CD$12,7,FALSE)</f>
        <v>-87</v>
      </c>
      <c r="AH127" s="103">
        <f>T127-HLOOKUP(V127,[6]Minimas!$C$3:$CD$12,8,FALSE)</f>
        <v>-115</v>
      </c>
      <c r="AI127" s="103">
        <f>T127-HLOOKUP(V127,[6]Minimas!$C$3:$CD$12,9,FALSE)</f>
        <v>-135</v>
      </c>
      <c r="AJ127" s="103">
        <f>T127-HLOOKUP(V127,[6]Minimas!$C$3:$CD$12,10,FALSE)</f>
        <v>-165</v>
      </c>
      <c r="AK127" s="104" t="str">
        <f t="shared" si="46"/>
        <v>REG +</v>
      </c>
      <c r="AL127" s="105"/>
      <c r="AM127" s="105" t="str">
        <f t="shared" si="47"/>
        <v>REG +</v>
      </c>
      <c r="AN127" s="105">
        <f t="shared" si="48"/>
        <v>5</v>
      </c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/>
      <c r="CN127" s="134"/>
      <c r="CO127" s="134"/>
      <c r="CP127" s="134"/>
      <c r="CQ127" s="134"/>
      <c r="CR127" s="134"/>
      <c r="CS127" s="134"/>
      <c r="CT127" s="134"/>
      <c r="CU127" s="134"/>
      <c r="CV127" s="134"/>
      <c r="CW127" s="134"/>
      <c r="CX127" s="134"/>
      <c r="CY127" s="134"/>
      <c r="CZ127" s="134"/>
      <c r="DA127" s="134"/>
      <c r="DB127" s="134"/>
      <c r="DC127" s="134"/>
      <c r="DD127" s="134"/>
      <c r="DE127" s="134"/>
      <c r="DF127" s="134"/>
      <c r="DG127" s="134"/>
      <c r="DH127" s="134"/>
      <c r="DI127" s="134"/>
      <c r="DJ127" s="134"/>
      <c r="DK127" s="134"/>
      <c r="DL127" s="134"/>
      <c r="DM127" s="134"/>
      <c r="DN127" s="134"/>
      <c r="DO127" s="134"/>
      <c r="DP127" s="134"/>
      <c r="DQ127" s="134"/>
      <c r="DR127" s="134"/>
      <c r="DS127" s="134"/>
      <c r="DT127" s="134"/>
    </row>
    <row r="128" spans="2:124" s="133" customFormat="1" ht="35.1" customHeight="1" thickBot="1" x14ac:dyDescent="0.25">
      <c r="B128" s="95" t="s">
        <v>202</v>
      </c>
      <c r="C128" s="325">
        <v>444750</v>
      </c>
      <c r="D128" s="154"/>
      <c r="E128" s="326" t="s">
        <v>40</v>
      </c>
      <c r="F128" s="327" t="s">
        <v>190</v>
      </c>
      <c r="G128" s="328" t="s">
        <v>236</v>
      </c>
      <c r="H128" s="329">
        <v>1994</v>
      </c>
      <c r="I128" s="203" t="s">
        <v>189</v>
      </c>
      <c r="J128" s="330" t="s">
        <v>44</v>
      </c>
      <c r="K128" s="331">
        <v>106.5</v>
      </c>
      <c r="L128" s="174">
        <v>95</v>
      </c>
      <c r="M128" s="175">
        <v>100</v>
      </c>
      <c r="N128" s="175">
        <v>103</v>
      </c>
      <c r="O128" s="135">
        <f t="shared" si="42"/>
        <v>103</v>
      </c>
      <c r="P128" s="174">
        <v>118</v>
      </c>
      <c r="Q128" s="332">
        <v>-123</v>
      </c>
      <c r="R128" s="332">
        <v>-123</v>
      </c>
      <c r="S128" s="135">
        <f t="shared" si="43"/>
        <v>118</v>
      </c>
      <c r="T128" s="333">
        <f t="shared" si="51"/>
        <v>221</v>
      </c>
      <c r="U128" s="334" t="str">
        <f t="shared" si="44"/>
        <v>REG + 6</v>
      </c>
      <c r="V128" s="334" t="str">
        <f>IF(E128=0," ",IF(E128="H",IF(H128&lt;2000,VLOOKUP(K128,[6]Minimas!$A$15:$F$29,6),IF(AND(H128&gt;1999,H128&lt;2003),VLOOKUP(K128,[6]Minimas!$A$15:$F$29,5),IF(AND(H128&gt;2002,H128&lt;2005),VLOOKUP(K128,[6]Minimas!$A$15:$F$29,4),IF(AND(H128&gt;2004,H128&lt;2007),VLOOKUP(K128,[6]Minimas!$A$15:$F$29,3),VLOOKUP(K128,[6]Minimas!$A$15:$F$29,2))))),IF(H128&lt;2000,VLOOKUP(K128,[6]Minimas!$G$15:$L$29,6),IF(AND(H128&gt;1999,H128&lt;2003),VLOOKUP(K128,[6]Minimas!$G$15:$L$29,5),IF(AND(H128&gt;2002,H128&lt;2005),VLOOKUP(K128,[6]Minimas!$G$15:$L$29,4),IF(AND(H128&gt;2004,H128&lt;2007),VLOOKUP(K128,[6]Minimas!$G$15:$L$29,3),VLOOKUP(K128,[6]Minimas!$G$15:$L$29,2)))))))</f>
        <v>SE M109</v>
      </c>
      <c r="W128" s="335">
        <f t="shared" si="45"/>
        <v>239.76369342205118</v>
      </c>
      <c r="X128" s="98">
        <v>43786</v>
      </c>
      <c r="Y128" s="96" t="s">
        <v>388</v>
      </c>
      <c r="Z128" s="129" t="s">
        <v>386</v>
      </c>
      <c r="AA128" s="105"/>
      <c r="AB128" s="103">
        <f>T128-HLOOKUP(V128,[6]Minimas!$C$3:$CD$12,2,FALSE)</f>
        <v>56</v>
      </c>
      <c r="AC128" s="103">
        <f>T128-HLOOKUP(V128,[6]Minimas!$C$3:$CD$12,3,FALSE)</f>
        <v>31</v>
      </c>
      <c r="AD128" s="103">
        <f>T128-HLOOKUP(V128,[6]Minimas!$C$3:$CD$12,4,FALSE)</f>
        <v>6</v>
      </c>
      <c r="AE128" s="103">
        <f>T128-HLOOKUP(V128,[6]Minimas!$C$3:$CD$12,5,FALSE)</f>
        <v>-24</v>
      </c>
      <c r="AF128" s="103">
        <f>T128-HLOOKUP(V128,[6]Minimas!$C$3:$CD$12,6,FALSE)</f>
        <v>-54</v>
      </c>
      <c r="AG128" s="103">
        <f>T128-HLOOKUP(V128,[6]Minimas!$C$3:$CD$12,7,FALSE)</f>
        <v>-89</v>
      </c>
      <c r="AH128" s="103">
        <f>T128-HLOOKUP(V128,[6]Minimas!$C$3:$CD$12,8,FALSE)</f>
        <v>-114</v>
      </c>
      <c r="AI128" s="103">
        <f>T128-HLOOKUP(V128,[6]Minimas!$C$3:$CD$12,9,FALSE)</f>
        <v>-139</v>
      </c>
      <c r="AJ128" s="103">
        <f>T128-HLOOKUP(V128,[6]Minimas!$C$3:$CD$12,10,FALSE)</f>
        <v>-159</v>
      </c>
      <c r="AK128" s="104" t="str">
        <f t="shared" si="46"/>
        <v>REG +</v>
      </c>
      <c r="AL128" s="105"/>
      <c r="AM128" s="105" t="str">
        <f t="shared" si="47"/>
        <v>REG +</v>
      </c>
      <c r="AN128" s="105">
        <f t="shared" si="48"/>
        <v>6</v>
      </c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  <c r="CQ128" s="134"/>
      <c r="CR128" s="134"/>
      <c r="CS128" s="134"/>
      <c r="CT128" s="134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  <c r="DO128" s="134"/>
      <c r="DP128" s="134"/>
      <c r="DQ128" s="134"/>
      <c r="DR128" s="134"/>
      <c r="DS128" s="134"/>
      <c r="DT128" s="134"/>
    </row>
    <row r="129" spans="2:124" s="133" customFormat="1" ht="35.1" customHeight="1" x14ac:dyDescent="0.2">
      <c r="B129" s="95" t="s">
        <v>202</v>
      </c>
      <c r="C129" s="295">
        <v>450929</v>
      </c>
      <c r="D129" s="154"/>
      <c r="E129" s="252" t="s">
        <v>40</v>
      </c>
      <c r="F129" s="296" t="s">
        <v>271</v>
      </c>
      <c r="G129" s="297" t="s">
        <v>272</v>
      </c>
      <c r="H129" s="290">
        <v>2003</v>
      </c>
      <c r="I129" s="203" t="s">
        <v>127</v>
      </c>
      <c r="J129" s="287" t="s">
        <v>44</v>
      </c>
      <c r="K129" s="291">
        <v>78.7</v>
      </c>
      <c r="L129" s="298">
        <v>35</v>
      </c>
      <c r="M129" s="299">
        <v>40</v>
      </c>
      <c r="N129" s="299">
        <v>45</v>
      </c>
      <c r="O129" s="135">
        <f t="shared" si="42"/>
        <v>45</v>
      </c>
      <c r="P129" s="298">
        <v>40</v>
      </c>
      <c r="Q129" s="299">
        <v>45</v>
      </c>
      <c r="R129" s="299">
        <v>-50</v>
      </c>
      <c r="S129" s="135">
        <f t="shared" si="43"/>
        <v>45</v>
      </c>
      <c r="T129" s="262">
        <f>IF(E129="","",O129+S129)</f>
        <v>90</v>
      </c>
      <c r="U129" s="263" t="str">
        <f t="shared" si="44"/>
        <v>DEB -20</v>
      </c>
      <c r="V129" s="263" t="str">
        <f>IF(E129=0," ",IF(E129="H",IF(H129&lt;2000,VLOOKUP(K129,[6]Minimas!$A$15:$F$29,6),IF(AND(H129&gt;1999,H129&lt;2003),VLOOKUP(K129,[6]Minimas!$A$15:$F$29,5),IF(AND(H129&gt;2002,H129&lt;2005),VLOOKUP(K129,[6]Minimas!$A$15:$F$29,4),IF(AND(H129&gt;2004,H129&lt;2007),VLOOKUP(K129,[6]Minimas!$A$15:$F$29,3),VLOOKUP(K129,[6]Minimas!$A$15:$F$29,2))))),IF(H129&lt;2000,VLOOKUP(K129,[6]Minimas!$G$15:$L$29,6),IF(AND(H129&gt;1999,H129&lt;2003),VLOOKUP(K129,[6]Minimas!$G$15:$L$29,5),IF(AND(H129&gt;2002,H129&lt;2005),VLOOKUP(K129,[6]Minimas!$G$15:$L$29,4),IF(AND(H129&gt;2004,H129&lt;2007),VLOOKUP(K129,[6]Minimas!$G$15:$L$29,3),VLOOKUP(K129,[6]Minimas!$G$15:$L$29,2)))))))</f>
        <v>U17 M81</v>
      </c>
      <c r="W129" s="265">
        <f t="shared" si="45"/>
        <v>111.03879881708953</v>
      </c>
      <c r="X129" s="98">
        <v>43786</v>
      </c>
      <c r="Y129" s="96" t="s">
        <v>388</v>
      </c>
      <c r="Z129" s="129" t="s">
        <v>386</v>
      </c>
      <c r="AA129" s="105"/>
      <c r="AB129" s="103">
        <f>T129-HLOOKUP(V129,[6]Minimas!$C$3:$CD$12,2,FALSE)</f>
        <v>-20</v>
      </c>
      <c r="AC129" s="103">
        <f>T129-HLOOKUP(V129,[6]Minimas!$C$3:$CD$12,3,FALSE)</f>
        <v>-40</v>
      </c>
      <c r="AD129" s="103">
        <f>T129-HLOOKUP(V129,[6]Minimas!$C$3:$CD$12,4,FALSE)</f>
        <v>-60</v>
      </c>
      <c r="AE129" s="103">
        <f>T129-HLOOKUP(V129,[6]Minimas!$C$3:$CD$12,5,FALSE)</f>
        <v>-80</v>
      </c>
      <c r="AF129" s="103">
        <f>T129-HLOOKUP(V129,[6]Minimas!$C$3:$CD$12,6,FALSE)</f>
        <v>-100</v>
      </c>
      <c r="AG129" s="103">
        <f>T129-HLOOKUP(V129,[6]Minimas!$C$3:$CD$12,7,FALSE)</f>
        <v>-120</v>
      </c>
      <c r="AH129" s="103">
        <f>T129-HLOOKUP(V129,[6]Minimas!$C$3:$CD$12,8,FALSE)</f>
        <v>-140</v>
      </c>
      <c r="AI129" s="103">
        <f>T129-HLOOKUP(V129,[6]Minimas!$C$3:$CD$12,9,FALSE)</f>
        <v>-170</v>
      </c>
      <c r="AJ129" s="103">
        <f>T129-HLOOKUP(V129,[6]Minimas!$C$3:$CD$12,10,FALSE)</f>
        <v>-245</v>
      </c>
      <c r="AK129" s="104" t="str">
        <f t="shared" si="46"/>
        <v>DEB</v>
      </c>
      <c r="AL129" s="105"/>
      <c r="AM129" s="105" t="str">
        <f t="shared" si="47"/>
        <v>DEB</v>
      </c>
      <c r="AN129" s="105">
        <f t="shared" si="48"/>
        <v>-20</v>
      </c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134"/>
      <c r="DP129" s="134"/>
      <c r="DQ129" s="134"/>
      <c r="DR129" s="134"/>
      <c r="DS129" s="134"/>
      <c r="DT129" s="134"/>
    </row>
    <row r="130" spans="2:124" s="133" customFormat="1" ht="35.1" customHeight="1" x14ac:dyDescent="0.2">
      <c r="B130" s="95" t="s">
        <v>202</v>
      </c>
      <c r="C130" s="302">
        <v>454699</v>
      </c>
      <c r="D130" s="154"/>
      <c r="E130" s="266" t="s">
        <v>40</v>
      </c>
      <c r="F130" s="303" t="s">
        <v>141</v>
      </c>
      <c r="G130" s="304" t="s">
        <v>270</v>
      </c>
      <c r="H130" s="269">
        <v>2004</v>
      </c>
      <c r="I130" s="203" t="s">
        <v>127</v>
      </c>
      <c r="J130" s="266" t="s">
        <v>44</v>
      </c>
      <c r="K130" s="270">
        <v>69.900000000000006</v>
      </c>
      <c r="L130" s="149">
        <v>45</v>
      </c>
      <c r="M130" s="150">
        <v>49</v>
      </c>
      <c r="N130" s="150">
        <v>52</v>
      </c>
      <c r="O130" s="135">
        <f t="shared" si="42"/>
        <v>52</v>
      </c>
      <c r="P130" s="149">
        <v>55</v>
      </c>
      <c r="Q130" s="148">
        <v>-58</v>
      </c>
      <c r="R130" s="150">
        <v>58</v>
      </c>
      <c r="S130" s="135">
        <f t="shared" si="43"/>
        <v>58</v>
      </c>
      <c r="T130" s="274">
        <f>IF(E130="","",O130+S130)</f>
        <v>110</v>
      </c>
      <c r="U130" s="264" t="str">
        <f t="shared" si="44"/>
        <v>DEB 10</v>
      </c>
      <c r="V130" s="264" t="str">
        <f>IF(E130=0," ",IF(E130="H",IF(H130&lt;2000,VLOOKUP(K130,[6]Minimas!$A$15:$F$29,6),IF(AND(H130&gt;1999,H130&lt;2003),VLOOKUP(K130,[6]Minimas!$A$15:$F$29,5),IF(AND(H130&gt;2002,H130&lt;2005),VLOOKUP(K130,[6]Minimas!$A$15:$F$29,4),IF(AND(H130&gt;2004,H130&lt;2007),VLOOKUP(K130,[6]Minimas!$A$15:$F$29,3),VLOOKUP(K130,[6]Minimas!$A$15:$F$29,2))))),IF(H130&lt;2000,VLOOKUP(K130,[6]Minimas!$G$15:$L$29,6),IF(AND(H130&gt;1999,H130&lt;2003),VLOOKUP(K130,[6]Minimas!$G$15:$L$29,5),IF(AND(H130&gt;2002,H130&lt;2005),VLOOKUP(K130,[6]Minimas!$G$15:$L$29,4),IF(AND(H130&gt;2004,H130&lt;2007),VLOOKUP(K130,[6]Minimas!$G$15:$L$29,3),VLOOKUP(K130,[6]Minimas!$G$15:$L$29,2)))))))</f>
        <v>U17 M73</v>
      </c>
      <c r="W130" s="275">
        <f t="shared" si="45"/>
        <v>145.07596859770743</v>
      </c>
      <c r="X130" s="98">
        <v>43786</v>
      </c>
      <c r="Y130" s="96" t="s">
        <v>388</v>
      </c>
      <c r="Z130" s="129" t="s">
        <v>386</v>
      </c>
      <c r="AA130" s="105"/>
      <c r="AB130" s="103">
        <f>T130-HLOOKUP(V130,[6]Minimas!$C$3:$CD$12,2,FALSE)</f>
        <v>10</v>
      </c>
      <c r="AC130" s="103">
        <f>T130-HLOOKUP(V130,[6]Minimas!$C$3:$CD$12,3,FALSE)</f>
        <v>-10</v>
      </c>
      <c r="AD130" s="103">
        <f>T130-HLOOKUP(V130,[6]Minimas!$C$3:$CD$12,4,FALSE)</f>
        <v>-30</v>
      </c>
      <c r="AE130" s="103">
        <f>T130-HLOOKUP(V130,[6]Minimas!$C$3:$CD$12,5,FALSE)</f>
        <v>-50</v>
      </c>
      <c r="AF130" s="103">
        <f>T130-HLOOKUP(V130,[6]Minimas!$C$3:$CD$12,6,FALSE)</f>
        <v>-70</v>
      </c>
      <c r="AG130" s="103">
        <f>T130-HLOOKUP(V130,[6]Minimas!$C$3:$CD$12,7,FALSE)</f>
        <v>-90</v>
      </c>
      <c r="AH130" s="103">
        <f>T130-HLOOKUP(V130,[6]Minimas!$C$3:$CD$12,8,FALSE)</f>
        <v>-110</v>
      </c>
      <c r="AI130" s="103">
        <f>T130-HLOOKUP(V130,[6]Minimas!$C$3:$CD$12,9,FALSE)</f>
        <v>-130</v>
      </c>
      <c r="AJ130" s="103">
        <f>T130-HLOOKUP(V130,[6]Minimas!$C$3:$CD$12,10,FALSE)</f>
        <v>-205</v>
      </c>
      <c r="AK130" s="104" t="str">
        <f t="shared" si="46"/>
        <v>DEB</v>
      </c>
      <c r="AL130" s="105"/>
      <c r="AM130" s="105" t="str">
        <f t="shared" si="47"/>
        <v>DEB</v>
      </c>
      <c r="AN130" s="105">
        <f t="shared" si="48"/>
        <v>10</v>
      </c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  <c r="CQ130" s="134"/>
      <c r="CR130" s="134"/>
      <c r="CS130" s="134"/>
      <c r="CT130" s="134"/>
      <c r="CU130" s="134"/>
      <c r="CV130" s="134"/>
      <c r="CW130" s="134"/>
      <c r="CX130" s="134"/>
      <c r="CY130" s="134"/>
      <c r="CZ130" s="134"/>
      <c r="DA130" s="134"/>
      <c r="DB130" s="134"/>
      <c r="DC130" s="134"/>
      <c r="DD130" s="134"/>
      <c r="DE130" s="134"/>
      <c r="DF130" s="134"/>
      <c r="DG130" s="134"/>
      <c r="DH130" s="134"/>
      <c r="DI130" s="134"/>
      <c r="DJ130" s="134"/>
      <c r="DK130" s="134"/>
      <c r="DL130" s="134"/>
      <c r="DM130" s="134"/>
      <c r="DN130" s="134"/>
      <c r="DO130" s="134"/>
      <c r="DP130" s="134"/>
      <c r="DQ130" s="134"/>
      <c r="DR130" s="134"/>
      <c r="DS130" s="134"/>
      <c r="DT130" s="134"/>
    </row>
    <row r="131" spans="2:124" s="133" customFormat="1" ht="35.1" customHeight="1" x14ac:dyDescent="0.2">
      <c r="B131" s="95" t="s">
        <v>202</v>
      </c>
      <c r="C131" s="302">
        <v>456140</v>
      </c>
      <c r="D131" s="154"/>
      <c r="E131" s="266" t="s">
        <v>40</v>
      </c>
      <c r="F131" s="303" t="s">
        <v>409</v>
      </c>
      <c r="G131" s="304" t="s">
        <v>410</v>
      </c>
      <c r="H131" s="269">
        <v>2003</v>
      </c>
      <c r="I131" s="203" t="s">
        <v>127</v>
      </c>
      <c r="J131" s="266" t="s">
        <v>44</v>
      </c>
      <c r="K131" s="270">
        <v>78.2</v>
      </c>
      <c r="L131" s="149">
        <v>45</v>
      </c>
      <c r="M131" s="150">
        <v>50</v>
      </c>
      <c r="N131" s="150">
        <v>58</v>
      </c>
      <c r="O131" s="135">
        <f t="shared" si="42"/>
        <v>58</v>
      </c>
      <c r="P131" s="149">
        <v>55</v>
      </c>
      <c r="Q131" s="150">
        <v>60</v>
      </c>
      <c r="R131" s="150">
        <v>65</v>
      </c>
      <c r="S131" s="135">
        <f t="shared" si="43"/>
        <v>65</v>
      </c>
      <c r="T131" s="274">
        <f t="shared" ref="T131:T133" si="52">IF(E131="","",O131+S131)</f>
        <v>123</v>
      </c>
      <c r="U131" s="264" t="str">
        <f t="shared" si="44"/>
        <v>DEB 13</v>
      </c>
      <c r="V131" s="264" t="str">
        <f>IF(E131=0," ",IF(E131="H",IF(H131&lt;2000,VLOOKUP(K131,[6]Minimas!$A$15:$F$29,6),IF(AND(H131&gt;1999,H131&lt;2003),VLOOKUP(K131,[6]Minimas!$A$15:$F$29,5),IF(AND(H131&gt;2002,H131&lt;2005),VLOOKUP(K131,[6]Minimas!$A$15:$F$29,4),IF(AND(H131&gt;2004,H131&lt;2007),VLOOKUP(K131,[6]Minimas!$A$15:$F$29,3),VLOOKUP(K131,[6]Minimas!$A$15:$F$29,2))))),IF(H131&lt;2000,VLOOKUP(K131,[6]Minimas!$G$15:$L$29,6),IF(AND(H131&gt;1999,H131&lt;2003),VLOOKUP(K131,[6]Minimas!$G$15:$L$29,5),IF(AND(H131&gt;2002,H131&lt;2005),VLOOKUP(K131,[6]Minimas!$G$15:$L$29,4),IF(AND(H131&gt;2004,H131&lt;2007),VLOOKUP(K131,[6]Minimas!$G$15:$L$29,3),VLOOKUP(K131,[6]Minimas!$G$15:$L$29,2)))))))</f>
        <v>U17 M81</v>
      </c>
      <c r="W131" s="275">
        <f t="shared" si="45"/>
        <v>152.2625475228165</v>
      </c>
      <c r="X131" s="98">
        <v>43786</v>
      </c>
      <c r="Y131" s="96" t="s">
        <v>388</v>
      </c>
      <c r="Z131" s="129" t="s">
        <v>386</v>
      </c>
      <c r="AA131" s="105"/>
      <c r="AB131" s="103">
        <f>T131-HLOOKUP(V131,[6]Minimas!$C$3:$CD$12,2,FALSE)</f>
        <v>13</v>
      </c>
      <c r="AC131" s="103">
        <f>T131-HLOOKUP(V131,[6]Minimas!$C$3:$CD$12,3,FALSE)</f>
        <v>-7</v>
      </c>
      <c r="AD131" s="103">
        <f>T131-HLOOKUP(V131,[6]Minimas!$C$3:$CD$12,4,FALSE)</f>
        <v>-27</v>
      </c>
      <c r="AE131" s="103">
        <f>T131-HLOOKUP(V131,[6]Minimas!$C$3:$CD$12,5,FALSE)</f>
        <v>-47</v>
      </c>
      <c r="AF131" s="103">
        <f>T131-HLOOKUP(V131,[6]Minimas!$C$3:$CD$12,6,FALSE)</f>
        <v>-67</v>
      </c>
      <c r="AG131" s="103">
        <f>T131-HLOOKUP(V131,[6]Minimas!$C$3:$CD$12,7,FALSE)</f>
        <v>-87</v>
      </c>
      <c r="AH131" s="103">
        <f>T131-HLOOKUP(V131,[6]Minimas!$C$3:$CD$12,8,FALSE)</f>
        <v>-107</v>
      </c>
      <c r="AI131" s="103">
        <f>T131-HLOOKUP(V131,[6]Minimas!$C$3:$CD$12,9,FALSE)</f>
        <v>-137</v>
      </c>
      <c r="AJ131" s="103">
        <f>T131-HLOOKUP(V131,[6]Minimas!$C$3:$CD$12,10,FALSE)</f>
        <v>-212</v>
      </c>
      <c r="AK131" s="104" t="str">
        <f t="shared" si="46"/>
        <v>DEB</v>
      </c>
      <c r="AL131" s="105"/>
      <c r="AM131" s="105" t="str">
        <f t="shared" si="47"/>
        <v>DEB</v>
      </c>
      <c r="AN131" s="105">
        <f t="shared" si="48"/>
        <v>13</v>
      </c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134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134"/>
      <c r="CJ131" s="134"/>
      <c r="CK131" s="134"/>
      <c r="CL131" s="134"/>
      <c r="CM131" s="134"/>
      <c r="CN131" s="134"/>
      <c r="CO131" s="134"/>
      <c r="CP131" s="134"/>
      <c r="CQ131" s="134"/>
      <c r="CR131" s="134"/>
      <c r="CS131" s="134"/>
      <c r="CT131" s="134"/>
      <c r="CU131" s="134"/>
      <c r="CV131" s="134"/>
      <c r="CW131" s="134"/>
      <c r="CX131" s="134"/>
      <c r="CY131" s="134"/>
      <c r="CZ131" s="134"/>
      <c r="DA131" s="134"/>
      <c r="DB131" s="134"/>
      <c r="DC131" s="134"/>
      <c r="DD131" s="134"/>
      <c r="DE131" s="134"/>
      <c r="DF131" s="134"/>
      <c r="DG131" s="134"/>
      <c r="DH131" s="134"/>
      <c r="DI131" s="134"/>
      <c r="DJ131" s="134"/>
      <c r="DK131" s="134"/>
      <c r="DL131" s="134"/>
      <c r="DM131" s="134"/>
      <c r="DN131" s="134"/>
      <c r="DO131" s="134"/>
      <c r="DP131" s="134"/>
      <c r="DQ131" s="134"/>
      <c r="DR131" s="134"/>
      <c r="DS131" s="134"/>
      <c r="DT131" s="134"/>
    </row>
    <row r="132" spans="2:124" s="133" customFormat="1" ht="35.1" customHeight="1" x14ac:dyDescent="0.2">
      <c r="B132" s="95" t="s">
        <v>202</v>
      </c>
      <c r="C132" s="302">
        <v>448991</v>
      </c>
      <c r="D132" s="154"/>
      <c r="E132" s="266" t="s">
        <v>40</v>
      </c>
      <c r="F132" s="303" t="s">
        <v>411</v>
      </c>
      <c r="G132" s="304" t="s">
        <v>354</v>
      </c>
      <c r="H132" s="306">
        <v>1990</v>
      </c>
      <c r="I132" s="203" t="s">
        <v>127</v>
      </c>
      <c r="J132" s="307" t="s">
        <v>44</v>
      </c>
      <c r="K132" s="270">
        <v>84</v>
      </c>
      <c r="L132" s="149">
        <v>70</v>
      </c>
      <c r="M132" s="150">
        <v>75</v>
      </c>
      <c r="N132" s="150">
        <v>78</v>
      </c>
      <c r="O132" s="135">
        <f t="shared" si="42"/>
        <v>78</v>
      </c>
      <c r="P132" s="152">
        <v>-95</v>
      </c>
      <c r="Q132" s="150">
        <v>95</v>
      </c>
      <c r="R132" s="150">
        <v>100</v>
      </c>
      <c r="S132" s="135">
        <f t="shared" si="43"/>
        <v>100</v>
      </c>
      <c r="T132" s="274">
        <f t="shared" si="52"/>
        <v>178</v>
      </c>
      <c r="U132" s="264" t="str">
        <f t="shared" si="44"/>
        <v>DPT + 3</v>
      </c>
      <c r="V132" s="264" t="str">
        <f>IF(E132=0," ",IF(E132="H",IF(H132&lt;2000,VLOOKUP(K132,[6]Minimas!$A$15:$F$29,6),IF(AND(H132&gt;1999,H132&lt;2003),VLOOKUP(K132,[6]Minimas!$A$15:$F$29,5),IF(AND(H132&gt;2002,H132&lt;2005),VLOOKUP(K132,[6]Minimas!$A$15:$F$29,4),IF(AND(H132&gt;2004,H132&lt;2007),VLOOKUP(K132,[6]Minimas!$A$15:$F$29,3),VLOOKUP(K132,[6]Minimas!$A$15:$F$29,2))))),IF(H132&lt;2000,VLOOKUP(K132,[6]Minimas!$G$15:$L$29,6),IF(AND(H132&gt;1999,H132&lt;2003),VLOOKUP(K132,[6]Minimas!$G$15:$L$29,5),IF(AND(H132&gt;2002,H132&lt;2005),VLOOKUP(K132,[6]Minimas!$G$15:$L$29,4),IF(AND(H132&gt;2004,H132&lt;2007),VLOOKUP(K132,[6]Minimas!$G$15:$L$29,3),VLOOKUP(K132,[6]Minimas!$G$15:$L$29,2)))))))</f>
        <v>SE M89</v>
      </c>
      <c r="W132" s="275">
        <f t="shared" si="45"/>
        <v>212.53362933963234</v>
      </c>
      <c r="X132" s="98">
        <v>43786</v>
      </c>
      <c r="Y132" s="96" t="s">
        <v>388</v>
      </c>
      <c r="Z132" s="129" t="s">
        <v>386</v>
      </c>
      <c r="AA132" s="105"/>
      <c r="AB132" s="103">
        <f>T132-HLOOKUP(V132,[6]Minimas!$C$3:$CD$12,2,FALSE)</f>
        <v>28</v>
      </c>
      <c r="AC132" s="103">
        <f>T132-HLOOKUP(V132,[6]Minimas!$C$3:$CD$12,3,FALSE)</f>
        <v>3</v>
      </c>
      <c r="AD132" s="103">
        <f>T132-HLOOKUP(V132,[6]Minimas!$C$3:$CD$12,4,FALSE)</f>
        <v>-22</v>
      </c>
      <c r="AE132" s="103">
        <f>T132-HLOOKUP(V132,[6]Minimas!$C$3:$CD$12,5,FALSE)</f>
        <v>-52</v>
      </c>
      <c r="AF132" s="103">
        <f>T132-HLOOKUP(V132,[6]Minimas!$C$3:$CD$12,6,FALSE)</f>
        <v>-82</v>
      </c>
      <c r="AG132" s="103">
        <f>T132-HLOOKUP(V132,[6]Minimas!$C$3:$CD$12,7,FALSE)</f>
        <v>-109</v>
      </c>
      <c r="AH132" s="103">
        <f>T132-HLOOKUP(V132,[6]Minimas!$C$3:$CD$12,8,FALSE)</f>
        <v>-132</v>
      </c>
      <c r="AI132" s="103">
        <f>T132-HLOOKUP(V132,[6]Minimas!$C$3:$CD$12,9,FALSE)</f>
        <v>-152</v>
      </c>
      <c r="AJ132" s="103">
        <f>T132-HLOOKUP(V132,[6]Minimas!$C$3:$CD$12,10,FALSE)</f>
        <v>-182</v>
      </c>
      <c r="AK132" s="104" t="str">
        <f t="shared" si="46"/>
        <v>DPT +</v>
      </c>
      <c r="AL132" s="105"/>
      <c r="AM132" s="105" t="str">
        <f t="shared" si="47"/>
        <v>DPT +</v>
      </c>
      <c r="AN132" s="105">
        <f t="shared" si="48"/>
        <v>3</v>
      </c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134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134"/>
      <c r="CJ132" s="134"/>
      <c r="CK132" s="134"/>
      <c r="CL132" s="134"/>
      <c r="CM132" s="134"/>
      <c r="CN132" s="134"/>
      <c r="CO132" s="134"/>
      <c r="CP132" s="134"/>
      <c r="CQ132" s="134"/>
      <c r="CR132" s="134"/>
      <c r="CS132" s="134"/>
      <c r="CT132" s="134"/>
      <c r="CU132" s="134"/>
      <c r="CV132" s="134"/>
      <c r="CW132" s="134"/>
      <c r="CX132" s="134"/>
      <c r="CY132" s="134"/>
      <c r="CZ132" s="134"/>
      <c r="DA132" s="134"/>
      <c r="DB132" s="134"/>
      <c r="DC132" s="134"/>
      <c r="DD132" s="134"/>
      <c r="DE132" s="134"/>
      <c r="DF132" s="134"/>
      <c r="DG132" s="134"/>
      <c r="DH132" s="134"/>
      <c r="DI132" s="134"/>
      <c r="DJ132" s="134"/>
      <c r="DK132" s="134"/>
      <c r="DL132" s="134"/>
      <c r="DM132" s="134"/>
      <c r="DN132" s="134"/>
      <c r="DO132" s="134"/>
      <c r="DP132" s="134"/>
      <c r="DQ132" s="134"/>
      <c r="DR132" s="134"/>
      <c r="DS132" s="134"/>
      <c r="DT132" s="134"/>
    </row>
    <row r="133" spans="2:124" s="133" customFormat="1" ht="35.1" customHeight="1" x14ac:dyDescent="0.2">
      <c r="B133" s="95" t="s">
        <v>202</v>
      </c>
      <c r="C133" s="325">
        <v>452907</v>
      </c>
      <c r="D133" s="154"/>
      <c r="E133" s="326" t="s">
        <v>40</v>
      </c>
      <c r="F133" s="327" t="s">
        <v>412</v>
      </c>
      <c r="G133" s="328" t="s">
        <v>413</v>
      </c>
      <c r="H133" s="329">
        <v>2001</v>
      </c>
      <c r="I133" s="203" t="s">
        <v>127</v>
      </c>
      <c r="J133" s="330" t="s">
        <v>44</v>
      </c>
      <c r="K133" s="331">
        <v>76.8</v>
      </c>
      <c r="L133" s="336">
        <v>-45</v>
      </c>
      <c r="M133" s="175">
        <v>45</v>
      </c>
      <c r="N133" s="332">
        <v>-50</v>
      </c>
      <c r="O133" s="135">
        <f t="shared" si="42"/>
        <v>45</v>
      </c>
      <c r="P133" s="174">
        <v>55</v>
      </c>
      <c r="Q133" s="175">
        <v>60</v>
      </c>
      <c r="R133" s="175">
        <v>65</v>
      </c>
      <c r="S133" s="135">
        <f t="shared" si="43"/>
        <v>65</v>
      </c>
      <c r="T133" s="333">
        <f t="shared" si="52"/>
        <v>110</v>
      </c>
      <c r="U133" s="334" t="str">
        <f t="shared" si="44"/>
        <v>DEB -20</v>
      </c>
      <c r="V133" s="334" t="str">
        <f>IF(E133=0," ",IF(E133="H",IF(H133&lt;2000,VLOOKUP(K133,[6]Minimas!$A$15:$F$29,6),IF(AND(H133&gt;1999,H133&lt;2003),VLOOKUP(K133,[6]Minimas!$A$15:$F$29,5),IF(AND(H133&gt;2002,H133&lt;2005),VLOOKUP(K133,[6]Minimas!$A$15:$F$29,4),IF(AND(H133&gt;2004,H133&lt;2007),VLOOKUP(K133,[6]Minimas!$A$15:$F$29,3),VLOOKUP(K133,[6]Minimas!$A$15:$F$29,2))))),IF(H133&lt;2000,VLOOKUP(K133,[6]Minimas!$G$15:$L$29,6),IF(AND(H133&gt;1999,H133&lt;2003),VLOOKUP(K133,[6]Minimas!$G$15:$L$29,5),IF(AND(H133&gt;2002,H133&lt;2005),VLOOKUP(K133,[6]Minimas!$G$15:$L$29,4),IF(AND(H133&gt;2004,H133&lt;2007),VLOOKUP(K133,[6]Minimas!$G$15:$L$29,3),VLOOKUP(K133,[6]Minimas!$G$15:$L$29,2)))))))</f>
        <v>U20 M81</v>
      </c>
      <c r="W133" s="335">
        <f t="shared" si="45"/>
        <v>137.48945765287044</v>
      </c>
      <c r="X133" s="98">
        <v>43786</v>
      </c>
      <c r="Y133" s="96" t="s">
        <v>388</v>
      </c>
      <c r="Z133" s="129" t="s">
        <v>386</v>
      </c>
      <c r="AA133" s="105"/>
      <c r="AB133" s="103">
        <f>T133-HLOOKUP(V133,[6]Minimas!$C$3:$CD$12,2,FALSE)</f>
        <v>-20</v>
      </c>
      <c r="AC133" s="103">
        <f>T133-HLOOKUP(V133,[6]Minimas!$C$3:$CD$12,3,FALSE)</f>
        <v>-40</v>
      </c>
      <c r="AD133" s="103">
        <f>T133-HLOOKUP(V133,[6]Minimas!$C$3:$CD$12,4,FALSE)</f>
        <v>-60</v>
      </c>
      <c r="AE133" s="103">
        <f>T133-HLOOKUP(V133,[6]Minimas!$C$3:$CD$12,5,FALSE)</f>
        <v>-80</v>
      </c>
      <c r="AF133" s="103">
        <f>T133-HLOOKUP(V133,[6]Minimas!$C$3:$CD$12,6,FALSE)</f>
        <v>-105</v>
      </c>
      <c r="AG133" s="103">
        <f>T133-HLOOKUP(V133,[6]Minimas!$C$3:$CD$12,7,FALSE)</f>
        <v>-135</v>
      </c>
      <c r="AH133" s="103">
        <f>T133-HLOOKUP(V133,[6]Minimas!$C$3:$CD$12,8,FALSE)</f>
        <v>-160</v>
      </c>
      <c r="AI133" s="103">
        <f>T133-HLOOKUP(V133,[6]Minimas!$C$3:$CD$12,9,FALSE)</f>
        <v>-185</v>
      </c>
      <c r="AJ133" s="103">
        <f>T133-HLOOKUP(V133,[6]Minimas!$C$3:$CD$12,10,FALSE)</f>
        <v>-225</v>
      </c>
      <c r="AK133" s="104" t="str">
        <f t="shared" si="46"/>
        <v>DEB</v>
      </c>
      <c r="AL133" s="105"/>
      <c r="AM133" s="105" t="str">
        <f t="shared" si="47"/>
        <v>DEB</v>
      </c>
      <c r="AN133" s="105">
        <f t="shared" si="48"/>
        <v>-20</v>
      </c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  <c r="CQ133" s="134"/>
      <c r="CR133" s="134"/>
      <c r="CS133" s="134"/>
      <c r="CT133" s="134"/>
      <c r="CU133" s="134"/>
      <c r="CV133" s="134"/>
      <c r="CW133" s="134"/>
      <c r="CX133" s="134"/>
      <c r="CY133" s="134"/>
      <c r="CZ133" s="134"/>
      <c r="DA133" s="134"/>
      <c r="DB133" s="134"/>
      <c r="DC133" s="134"/>
      <c r="DD133" s="134"/>
      <c r="DE133" s="134"/>
      <c r="DF133" s="134"/>
      <c r="DG133" s="134"/>
      <c r="DH133" s="134"/>
      <c r="DI133" s="134"/>
      <c r="DJ133" s="134"/>
      <c r="DK133" s="134"/>
      <c r="DL133" s="134"/>
      <c r="DM133" s="134"/>
      <c r="DN133" s="134"/>
      <c r="DO133" s="134"/>
      <c r="DP133" s="134"/>
      <c r="DQ133" s="134"/>
      <c r="DR133" s="134"/>
      <c r="DS133" s="134"/>
      <c r="DT133" s="134"/>
    </row>
    <row r="134" spans="2:124" s="133" customFormat="1" ht="35.1" customHeight="1" x14ac:dyDescent="0.2">
      <c r="B134" s="95" t="s">
        <v>202</v>
      </c>
      <c r="C134" s="318">
        <v>443400</v>
      </c>
      <c r="D134" s="154"/>
      <c r="E134" s="287" t="s">
        <v>40</v>
      </c>
      <c r="F134" s="319" t="s">
        <v>414</v>
      </c>
      <c r="G134" s="320" t="s">
        <v>415</v>
      </c>
      <c r="H134" s="290">
        <v>1997</v>
      </c>
      <c r="I134" s="203" t="s">
        <v>127</v>
      </c>
      <c r="J134" s="287" t="s">
        <v>44</v>
      </c>
      <c r="K134" s="291">
        <v>70.8</v>
      </c>
      <c r="L134" s="321">
        <v>55</v>
      </c>
      <c r="M134" s="322">
        <v>-60</v>
      </c>
      <c r="N134" s="151">
        <v>60</v>
      </c>
      <c r="O134" s="135">
        <f t="shared" si="42"/>
        <v>60</v>
      </c>
      <c r="P134" s="321">
        <v>67</v>
      </c>
      <c r="Q134" s="151">
        <v>72</v>
      </c>
      <c r="R134" s="151">
        <v>75</v>
      </c>
      <c r="S134" s="135">
        <f t="shared" si="43"/>
        <v>75</v>
      </c>
      <c r="T134" s="136">
        <f>IF(E134="","",O134+S134)</f>
        <v>135</v>
      </c>
      <c r="U134" s="138" t="str">
        <f t="shared" si="44"/>
        <v>DEB 0</v>
      </c>
      <c r="V134" s="138" t="str">
        <f>IF(E134=0," ",IF(E134="H",IF(H134&lt;2000,VLOOKUP(K134,[6]Minimas!$A$15:$F$29,6),IF(AND(H134&gt;1999,H134&lt;2003),VLOOKUP(K134,[6]Minimas!$A$15:$F$29,5),IF(AND(H134&gt;2002,H134&lt;2005),VLOOKUP(K134,[6]Minimas!$A$15:$F$29,4),IF(AND(H134&gt;2004,H134&lt;2007),VLOOKUP(K134,[6]Minimas!$A$15:$F$29,3),VLOOKUP(K134,[6]Minimas!$A$15:$F$29,2))))),IF(H134&lt;2000,VLOOKUP(K134,[6]Minimas!$G$15:$L$29,6),IF(AND(H134&gt;1999,H134&lt;2003),VLOOKUP(K134,[6]Minimas!$G$15:$L$29,5),IF(AND(H134&gt;2002,H134&lt;2005),VLOOKUP(K134,[6]Minimas!$G$15:$L$29,4),IF(AND(H134&gt;2004,H134&lt;2007),VLOOKUP(K134,[6]Minimas!$G$15:$L$29,3),VLOOKUP(K134,[6]Minimas!$G$15:$L$29,2)))))))</f>
        <v>SE M73</v>
      </c>
      <c r="W134" s="139">
        <f t="shared" si="45"/>
        <v>176.69285427992563</v>
      </c>
      <c r="X134" s="98">
        <v>43786</v>
      </c>
      <c r="Y134" s="96" t="s">
        <v>388</v>
      </c>
      <c r="Z134" s="129" t="s">
        <v>386</v>
      </c>
      <c r="AA134" s="105"/>
      <c r="AB134" s="103">
        <f>T134-HLOOKUP(V134,[6]Minimas!$C$3:$CD$12,2,FALSE)</f>
        <v>0</v>
      </c>
      <c r="AC134" s="103">
        <f>T134-HLOOKUP(V134,[6]Minimas!$C$3:$CD$12,3,FALSE)</f>
        <v>-25</v>
      </c>
      <c r="AD134" s="103">
        <f>T134-HLOOKUP(V134,[6]Minimas!$C$3:$CD$12,4,FALSE)</f>
        <v>-50</v>
      </c>
      <c r="AE134" s="103">
        <f>T134-HLOOKUP(V134,[6]Minimas!$C$3:$CD$12,5,FALSE)</f>
        <v>-75</v>
      </c>
      <c r="AF134" s="103">
        <f>T134-HLOOKUP(V134,[6]Minimas!$C$3:$CD$12,6,FALSE)</f>
        <v>-105</v>
      </c>
      <c r="AG134" s="103">
        <f>T134-HLOOKUP(V134,[6]Minimas!$C$3:$CD$12,7,FALSE)</f>
        <v>-125</v>
      </c>
      <c r="AH134" s="103">
        <f>T134-HLOOKUP(V134,[6]Minimas!$C$3:$CD$12,8,FALSE)</f>
        <v>-145</v>
      </c>
      <c r="AI134" s="103">
        <f>T134-HLOOKUP(V134,[6]Minimas!$C$3:$CD$12,9,FALSE)</f>
        <v>-165</v>
      </c>
      <c r="AJ134" s="103">
        <f>T134-HLOOKUP(V134,[6]Minimas!$C$3:$CD$12,10,FALSE)</f>
        <v>-180</v>
      </c>
      <c r="AK134" s="104" t="str">
        <f t="shared" si="46"/>
        <v>DEB</v>
      </c>
      <c r="AL134" s="105"/>
      <c r="AM134" s="105" t="str">
        <f t="shared" si="47"/>
        <v>DEB</v>
      </c>
      <c r="AN134" s="105">
        <f t="shared" si="48"/>
        <v>0</v>
      </c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  <c r="CQ134" s="134"/>
      <c r="CR134" s="134"/>
      <c r="CS134" s="134"/>
      <c r="CT134" s="134"/>
      <c r="CU134" s="134"/>
      <c r="CV134" s="134"/>
      <c r="CW134" s="134"/>
      <c r="CX134" s="134"/>
      <c r="CY134" s="134"/>
      <c r="CZ134" s="134"/>
      <c r="DA134" s="134"/>
      <c r="DB134" s="134"/>
      <c r="DC134" s="134"/>
      <c r="DD134" s="134"/>
      <c r="DE134" s="134"/>
      <c r="DF134" s="134"/>
      <c r="DG134" s="134"/>
      <c r="DH134" s="134"/>
      <c r="DI134" s="134"/>
      <c r="DJ134" s="134"/>
      <c r="DK134" s="134"/>
      <c r="DL134" s="134"/>
      <c r="DM134" s="134"/>
      <c r="DN134" s="134"/>
      <c r="DO134" s="134"/>
      <c r="DP134" s="134"/>
      <c r="DQ134" s="134"/>
      <c r="DR134" s="134"/>
      <c r="DS134" s="134"/>
      <c r="DT134" s="134"/>
    </row>
    <row r="135" spans="2:124" s="133" customFormat="1" ht="35.1" customHeight="1" x14ac:dyDescent="0.2">
      <c r="B135" s="95" t="s">
        <v>202</v>
      </c>
      <c r="C135" s="302">
        <v>455207</v>
      </c>
      <c r="D135" s="154"/>
      <c r="E135" s="266" t="s">
        <v>40</v>
      </c>
      <c r="F135" s="303" t="s">
        <v>416</v>
      </c>
      <c r="G135" s="304" t="s">
        <v>362</v>
      </c>
      <c r="H135" s="269">
        <v>1989</v>
      </c>
      <c r="I135" s="203" t="s">
        <v>127</v>
      </c>
      <c r="J135" s="266" t="s">
        <v>44</v>
      </c>
      <c r="K135" s="270">
        <v>77.2</v>
      </c>
      <c r="L135" s="149">
        <v>52</v>
      </c>
      <c r="M135" s="150">
        <v>56</v>
      </c>
      <c r="N135" s="150">
        <v>60</v>
      </c>
      <c r="O135" s="135">
        <f t="shared" si="42"/>
        <v>60</v>
      </c>
      <c r="P135" s="149">
        <v>75</v>
      </c>
      <c r="Q135" s="150">
        <v>80</v>
      </c>
      <c r="R135" s="150">
        <v>85</v>
      </c>
      <c r="S135" s="135">
        <f t="shared" si="43"/>
        <v>85</v>
      </c>
      <c r="T135" s="274">
        <f>IF(E135="","",O135+S135)</f>
        <v>145</v>
      </c>
      <c r="U135" s="264" t="str">
        <f t="shared" si="44"/>
        <v>DEB 0</v>
      </c>
      <c r="V135" s="264" t="str">
        <f>IF(E135=0," ",IF(E135="H",IF(H135&lt;2000,VLOOKUP(K135,[6]Minimas!$A$15:$F$29,6),IF(AND(H135&gt;1999,H135&lt;2003),VLOOKUP(K135,[6]Minimas!$A$15:$F$29,5),IF(AND(H135&gt;2002,H135&lt;2005),VLOOKUP(K135,[6]Minimas!$A$15:$F$29,4),IF(AND(H135&gt;2004,H135&lt;2007),VLOOKUP(K135,[6]Minimas!$A$15:$F$29,3),VLOOKUP(K135,[6]Minimas!$A$15:$F$29,2))))),IF(H135&lt;2000,VLOOKUP(K135,[6]Minimas!$G$15:$L$29,6),IF(AND(H135&gt;1999,H135&lt;2003),VLOOKUP(K135,[6]Minimas!$G$15:$L$29,5),IF(AND(H135&gt;2002,H135&lt;2005),VLOOKUP(K135,[6]Minimas!$G$15:$L$29,4),IF(AND(H135&gt;2004,H135&lt;2007),VLOOKUP(K135,[6]Minimas!$G$15:$L$29,3),VLOOKUP(K135,[6]Minimas!$G$15:$L$29,2)))))))</f>
        <v>SE M81</v>
      </c>
      <c r="W135" s="275">
        <f t="shared" si="45"/>
        <v>180.73019262543181</v>
      </c>
      <c r="X135" s="98">
        <v>43786</v>
      </c>
      <c r="Y135" s="96" t="s">
        <v>388</v>
      </c>
      <c r="Z135" s="129" t="s">
        <v>386</v>
      </c>
      <c r="AA135" s="105"/>
      <c r="AB135" s="103">
        <f>T135-HLOOKUP(V135,[6]Minimas!$C$3:$CD$12,2,FALSE)</f>
        <v>0</v>
      </c>
      <c r="AC135" s="103">
        <f>T135-HLOOKUP(V135,[6]Minimas!$C$3:$CD$12,3,FALSE)</f>
        <v>-25</v>
      </c>
      <c r="AD135" s="103">
        <f>T135-HLOOKUP(V135,[6]Minimas!$C$3:$CD$12,4,FALSE)</f>
        <v>-50</v>
      </c>
      <c r="AE135" s="103">
        <f>T135-HLOOKUP(V135,[6]Minimas!$C$3:$CD$12,5,FALSE)</f>
        <v>-75</v>
      </c>
      <c r="AF135" s="103">
        <f>T135-HLOOKUP(V135,[6]Minimas!$C$3:$CD$12,6,FALSE)</f>
        <v>-105</v>
      </c>
      <c r="AG135" s="103">
        <f>T135-HLOOKUP(V135,[6]Minimas!$C$3:$CD$12,7,FALSE)</f>
        <v>-130</v>
      </c>
      <c r="AH135" s="103">
        <f>T135-HLOOKUP(V135,[6]Minimas!$C$3:$CD$12,8,FALSE)</f>
        <v>-150</v>
      </c>
      <c r="AI135" s="103">
        <f>T135-HLOOKUP(V135,[6]Minimas!$C$3:$CD$12,9,FALSE)</f>
        <v>-175</v>
      </c>
      <c r="AJ135" s="103">
        <f>T135-HLOOKUP(V135,[6]Minimas!$C$3:$CD$12,10,FALSE)</f>
        <v>-190</v>
      </c>
      <c r="AK135" s="104" t="str">
        <f t="shared" si="46"/>
        <v>DEB</v>
      </c>
      <c r="AL135" s="105"/>
      <c r="AM135" s="105" t="str">
        <f t="shared" si="47"/>
        <v>DEB</v>
      </c>
      <c r="AN135" s="105">
        <f t="shared" si="48"/>
        <v>0</v>
      </c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4"/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4"/>
      <c r="DF135" s="134"/>
      <c r="DG135" s="134"/>
      <c r="DH135" s="134"/>
      <c r="DI135" s="134"/>
      <c r="DJ135" s="134"/>
      <c r="DK135" s="134"/>
      <c r="DL135" s="134"/>
      <c r="DM135" s="134"/>
      <c r="DN135" s="134"/>
      <c r="DO135" s="134"/>
      <c r="DP135" s="134"/>
      <c r="DQ135" s="134"/>
      <c r="DR135" s="134"/>
      <c r="DS135" s="134"/>
      <c r="DT135" s="134"/>
    </row>
    <row r="136" spans="2:124" s="133" customFormat="1" ht="35.1" customHeight="1" x14ac:dyDescent="0.2">
      <c r="B136" s="95" t="s">
        <v>202</v>
      </c>
      <c r="C136" s="302">
        <v>443397</v>
      </c>
      <c r="D136" s="154"/>
      <c r="E136" s="266" t="s">
        <v>40</v>
      </c>
      <c r="F136" s="303" t="s">
        <v>417</v>
      </c>
      <c r="G136" s="304" t="s">
        <v>347</v>
      </c>
      <c r="H136" s="269">
        <v>1998</v>
      </c>
      <c r="I136" s="203" t="s">
        <v>127</v>
      </c>
      <c r="J136" s="266" t="s">
        <v>44</v>
      </c>
      <c r="K136" s="270">
        <v>80.900000000000006</v>
      </c>
      <c r="L136" s="149">
        <v>56</v>
      </c>
      <c r="M136" s="150">
        <v>60</v>
      </c>
      <c r="N136" s="150">
        <v>64</v>
      </c>
      <c r="O136" s="135">
        <f t="shared" si="42"/>
        <v>64</v>
      </c>
      <c r="P136" s="149">
        <v>85</v>
      </c>
      <c r="Q136" s="150">
        <v>90</v>
      </c>
      <c r="R136" s="150">
        <v>95</v>
      </c>
      <c r="S136" s="135">
        <f t="shared" si="43"/>
        <v>95</v>
      </c>
      <c r="T136" s="274">
        <f t="shared" ref="T136:T138" si="53">IF(E136="","",O136+S136)</f>
        <v>159</v>
      </c>
      <c r="U136" s="264" t="str">
        <f t="shared" si="44"/>
        <v>DEB 14</v>
      </c>
      <c r="V136" s="264" t="str">
        <f>IF(E136=0," ",IF(E136="H",IF(H136&lt;2000,VLOOKUP(K136,[6]Minimas!$A$15:$F$29,6),IF(AND(H136&gt;1999,H136&lt;2003),VLOOKUP(K136,[6]Minimas!$A$15:$F$29,5),IF(AND(H136&gt;2002,H136&lt;2005),VLOOKUP(K136,[6]Minimas!$A$15:$F$29,4),IF(AND(H136&gt;2004,H136&lt;2007),VLOOKUP(K136,[6]Minimas!$A$15:$F$29,3),VLOOKUP(K136,[6]Minimas!$A$15:$F$29,2))))),IF(H136&lt;2000,VLOOKUP(K136,[6]Minimas!$G$15:$L$29,6),IF(AND(H136&gt;1999,H136&lt;2003),VLOOKUP(K136,[6]Minimas!$G$15:$L$29,5),IF(AND(H136&gt;2002,H136&lt;2005),VLOOKUP(K136,[6]Minimas!$G$15:$L$29,4),IF(AND(H136&gt;2004,H136&lt;2007),VLOOKUP(K136,[6]Minimas!$G$15:$L$29,3),VLOOKUP(K136,[6]Minimas!$G$15:$L$29,2)))))))</f>
        <v>SE M81</v>
      </c>
      <c r="W136" s="275">
        <f t="shared" si="45"/>
        <v>193.40373125016276</v>
      </c>
      <c r="X136" s="98">
        <v>43786</v>
      </c>
      <c r="Y136" s="96" t="s">
        <v>388</v>
      </c>
      <c r="Z136" s="129" t="s">
        <v>386</v>
      </c>
      <c r="AA136" s="105"/>
      <c r="AB136" s="103">
        <f>T136-HLOOKUP(V136,[6]Minimas!$C$3:$CD$12,2,FALSE)</f>
        <v>14</v>
      </c>
      <c r="AC136" s="103">
        <f>T136-HLOOKUP(V136,[6]Minimas!$C$3:$CD$12,3,FALSE)</f>
        <v>-11</v>
      </c>
      <c r="AD136" s="103">
        <f>T136-HLOOKUP(V136,[6]Minimas!$C$3:$CD$12,4,FALSE)</f>
        <v>-36</v>
      </c>
      <c r="AE136" s="103">
        <f>T136-HLOOKUP(V136,[6]Minimas!$C$3:$CD$12,5,FALSE)</f>
        <v>-61</v>
      </c>
      <c r="AF136" s="103">
        <f>T136-HLOOKUP(V136,[6]Minimas!$C$3:$CD$12,6,FALSE)</f>
        <v>-91</v>
      </c>
      <c r="AG136" s="103">
        <f>T136-HLOOKUP(V136,[6]Minimas!$C$3:$CD$12,7,FALSE)</f>
        <v>-116</v>
      </c>
      <c r="AH136" s="103">
        <f>T136-HLOOKUP(V136,[6]Minimas!$C$3:$CD$12,8,FALSE)</f>
        <v>-136</v>
      </c>
      <c r="AI136" s="103">
        <f>T136-HLOOKUP(V136,[6]Minimas!$C$3:$CD$12,9,FALSE)</f>
        <v>-161</v>
      </c>
      <c r="AJ136" s="103">
        <f>T136-HLOOKUP(V136,[6]Minimas!$C$3:$CD$12,10,FALSE)</f>
        <v>-176</v>
      </c>
      <c r="AK136" s="104" t="str">
        <f t="shared" si="46"/>
        <v>DEB</v>
      </c>
      <c r="AL136" s="105"/>
      <c r="AM136" s="105" t="str">
        <f t="shared" si="47"/>
        <v>DEB</v>
      </c>
      <c r="AN136" s="105">
        <f t="shared" si="48"/>
        <v>14</v>
      </c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4"/>
      <c r="DF136" s="134"/>
      <c r="DG136" s="134"/>
      <c r="DH136" s="134"/>
      <c r="DI136" s="134"/>
      <c r="DJ136" s="134"/>
      <c r="DK136" s="134"/>
      <c r="DL136" s="134"/>
      <c r="DM136" s="134"/>
      <c r="DN136" s="134"/>
      <c r="DO136" s="134"/>
      <c r="DP136" s="134"/>
      <c r="DQ136" s="134"/>
      <c r="DR136" s="134"/>
      <c r="DS136" s="134"/>
      <c r="DT136" s="134"/>
    </row>
    <row r="137" spans="2:124" s="133" customFormat="1" ht="35.1" customHeight="1" x14ac:dyDescent="0.2">
      <c r="B137" s="95" t="s">
        <v>202</v>
      </c>
      <c r="C137" s="302">
        <v>443402</v>
      </c>
      <c r="D137" s="154"/>
      <c r="E137" s="266" t="s">
        <v>40</v>
      </c>
      <c r="F137" s="303" t="s">
        <v>418</v>
      </c>
      <c r="G137" s="304" t="s">
        <v>419</v>
      </c>
      <c r="H137" s="306">
        <v>1998</v>
      </c>
      <c r="I137" s="203" t="s">
        <v>127</v>
      </c>
      <c r="J137" s="307" t="s">
        <v>44</v>
      </c>
      <c r="K137" s="270">
        <v>79.400000000000006</v>
      </c>
      <c r="L137" s="149">
        <v>56</v>
      </c>
      <c r="M137" s="150">
        <v>61</v>
      </c>
      <c r="N137" s="150">
        <v>67</v>
      </c>
      <c r="O137" s="135">
        <f t="shared" si="42"/>
        <v>67</v>
      </c>
      <c r="P137" s="149">
        <v>79</v>
      </c>
      <c r="Q137" s="150">
        <v>83</v>
      </c>
      <c r="R137" s="150">
        <v>86</v>
      </c>
      <c r="S137" s="135">
        <f t="shared" si="43"/>
        <v>86</v>
      </c>
      <c r="T137" s="274">
        <f t="shared" si="53"/>
        <v>153</v>
      </c>
      <c r="U137" s="264" t="str">
        <f t="shared" si="44"/>
        <v>DEB 8</v>
      </c>
      <c r="V137" s="264" t="str">
        <f>IF(E137=0," ",IF(E137="H",IF(H137&lt;2000,VLOOKUP(K137,[6]Minimas!$A$15:$F$29,6),IF(AND(H137&gt;1999,H137&lt;2003),VLOOKUP(K137,[6]Minimas!$A$15:$F$29,5),IF(AND(H137&gt;2002,H137&lt;2005),VLOOKUP(K137,[6]Minimas!$A$15:$F$29,4),IF(AND(H137&gt;2004,H137&lt;2007),VLOOKUP(K137,[6]Minimas!$A$15:$F$29,3),VLOOKUP(K137,[6]Minimas!$A$15:$F$29,2))))),IF(H137&lt;2000,VLOOKUP(K137,[6]Minimas!$G$15:$L$29,6),IF(AND(H137&gt;1999,H137&lt;2003),VLOOKUP(K137,[6]Minimas!$G$15:$L$29,5),IF(AND(H137&gt;2002,H137&lt;2005),VLOOKUP(K137,[6]Minimas!$G$15:$L$29,4),IF(AND(H137&gt;2004,H137&lt;2007),VLOOKUP(K137,[6]Minimas!$G$15:$L$29,3),VLOOKUP(K137,[6]Minimas!$G$15:$L$29,2)))))))</f>
        <v>SE M81</v>
      </c>
      <c r="W137" s="275">
        <f t="shared" si="45"/>
        <v>187.8971687371868</v>
      </c>
      <c r="X137" s="98">
        <v>43786</v>
      </c>
      <c r="Y137" s="96" t="s">
        <v>388</v>
      </c>
      <c r="Z137" s="129" t="s">
        <v>386</v>
      </c>
      <c r="AA137" s="105"/>
      <c r="AB137" s="103">
        <f>T137-HLOOKUP(V137,[6]Minimas!$C$3:$CD$12,2,FALSE)</f>
        <v>8</v>
      </c>
      <c r="AC137" s="103">
        <f>T137-HLOOKUP(V137,[6]Minimas!$C$3:$CD$12,3,FALSE)</f>
        <v>-17</v>
      </c>
      <c r="AD137" s="103">
        <f>T137-HLOOKUP(V137,[6]Minimas!$C$3:$CD$12,4,FALSE)</f>
        <v>-42</v>
      </c>
      <c r="AE137" s="103">
        <f>T137-HLOOKUP(V137,[6]Minimas!$C$3:$CD$12,5,FALSE)</f>
        <v>-67</v>
      </c>
      <c r="AF137" s="103">
        <f>T137-HLOOKUP(V137,[6]Minimas!$C$3:$CD$12,6,FALSE)</f>
        <v>-97</v>
      </c>
      <c r="AG137" s="103">
        <f>T137-HLOOKUP(V137,[6]Minimas!$C$3:$CD$12,7,FALSE)</f>
        <v>-122</v>
      </c>
      <c r="AH137" s="103">
        <f>T137-HLOOKUP(V137,[6]Minimas!$C$3:$CD$12,8,FALSE)</f>
        <v>-142</v>
      </c>
      <c r="AI137" s="103">
        <f>T137-HLOOKUP(V137,[6]Minimas!$C$3:$CD$12,9,FALSE)</f>
        <v>-167</v>
      </c>
      <c r="AJ137" s="103">
        <f>T137-HLOOKUP(V137,[6]Minimas!$C$3:$CD$12,10,FALSE)</f>
        <v>-182</v>
      </c>
      <c r="AK137" s="104" t="str">
        <f t="shared" si="46"/>
        <v>DEB</v>
      </c>
      <c r="AL137" s="105"/>
      <c r="AM137" s="105" t="str">
        <f t="shared" si="47"/>
        <v>DEB</v>
      </c>
      <c r="AN137" s="105">
        <f t="shared" si="48"/>
        <v>8</v>
      </c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4"/>
      <c r="DF137" s="134"/>
      <c r="DG137" s="134"/>
      <c r="DH137" s="134"/>
      <c r="DI137" s="134"/>
      <c r="DJ137" s="134"/>
      <c r="DK137" s="134"/>
      <c r="DL137" s="134"/>
      <c r="DM137" s="134"/>
      <c r="DN137" s="134"/>
      <c r="DO137" s="134"/>
      <c r="DP137" s="134"/>
      <c r="DQ137" s="134"/>
      <c r="DR137" s="134"/>
      <c r="DS137" s="134"/>
      <c r="DT137" s="134"/>
    </row>
    <row r="138" spans="2:124" s="133" customFormat="1" ht="35.1" customHeight="1" thickBot="1" x14ac:dyDescent="0.25">
      <c r="B138" s="95" t="s">
        <v>202</v>
      </c>
      <c r="C138" s="308">
        <v>443407</v>
      </c>
      <c r="D138" s="154"/>
      <c r="E138" s="278" t="s">
        <v>40</v>
      </c>
      <c r="F138" s="309" t="s">
        <v>175</v>
      </c>
      <c r="G138" s="310" t="s">
        <v>169</v>
      </c>
      <c r="H138" s="323">
        <v>2002</v>
      </c>
      <c r="I138" s="203" t="s">
        <v>127</v>
      </c>
      <c r="J138" s="311" t="s">
        <v>44</v>
      </c>
      <c r="K138" s="282">
        <v>128.9</v>
      </c>
      <c r="L138" s="314">
        <v>79</v>
      </c>
      <c r="M138" s="313">
        <v>84</v>
      </c>
      <c r="N138" s="324">
        <v>-88</v>
      </c>
      <c r="O138" s="135">
        <f t="shared" si="42"/>
        <v>84</v>
      </c>
      <c r="P138" s="314">
        <v>100</v>
      </c>
      <c r="Q138" s="313">
        <v>105</v>
      </c>
      <c r="R138" s="313">
        <v>108</v>
      </c>
      <c r="S138" s="135">
        <f t="shared" si="43"/>
        <v>108</v>
      </c>
      <c r="T138" s="315">
        <f t="shared" si="53"/>
        <v>192</v>
      </c>
      <c r="U138" s="316" t="str">
        <f t="shared" si="44"/>
        <v>DPT + 12</v>
      </c>
      <c r="V138" s="316" t="str">
        <f>IF(E138=0," ",IF(E138="H",IF(H138&lt;2000,VLOOKUP(K138,[6]Minimas!$A$15:$F$29,6),IF(AND(H138&gt;1999,H138&lt;2003),VLOOKUP(K138,[6]Minimas!$A$15:$F$29,5),IF(AND(H138&gt;2002,H138&lt;2005),VLOOKUP(K138,[6]Minimas!$A$15:$F$29,4),IF(AND(H138&gt;2004,H138&lt;2007),VLOOKUP(K138,[6]Minimas!$A$15:$F$29,3),VLOOKUP(K138,[6]Minimas!$A$15:$F$29,2))))),IF(H138&lt;2000,VLOOKUP(K138,[6]Minimas!$G$15:$L$29,6),IF(AND(H138&gt;1999,H138&lt;2003),VLOOKUP(K138,[6]Minimas!$G$15:$L$29,5),IF(AND(H138&gt;2002,H138&lt;2005),VLOOKUP(K138,[6]Minimas!$G$15:$L$29,4),IF(AND(H138&gt;2004,H138&lt;2007),VLOOKUP(K138,[6]Minimas!$G$15:$L$29,3),VLOOKUP(K138,[6]Minimas!$G$15:$L$29,2)))))))</f>
        <v>U20 M&gt;109</v>
      </c>
      <c r="W138" s="317">
        <f t="shared" si="45"/>
        <v>198.06695366195299</v>
      </c>
      <c r="X138" s="98">
        <v>43786</v>
      </c>
      <c r="Y138" s="96" t="s">
        <v>388</v>
      </c>
      <c r="Z138" s="129" t="s">
        <v>386</v>
      </c>
      <c r="AA138" s="105"/>
      <c r="AB138" s="103">
        <f>T138-HLOOKUP(V138,[6]Minimas!$C$3:$CD$12,2,FALSE)</f>
        <v>37</v>
      </c>
      <c r="AC138" s="103">
        <f>T138-HLOOKUP(V138,[6]Minimas!$C$3:$CD$12,3,FALSE)</f>
        <v>12</v>
      </c>
      <c r="AD138" s="103">
        <f>T138-HLOOKUP(V138,[6]Minimas!$C$3:$CD$12,4,FALSE)</f>
        <v>-8</v>
      </c>
      <c r="AE138" s="103">
        <f>T138-HLOOKUP(V138,[6]Minimas!$C$3:$CD$12,5,FALSE)</f>
        <v>-33</v>
      </c>
      <c r="AF138" s="103">
        <f>T138-HLOOKUP(V138,[6]Minimas!$C$3:$CD$12,6,FALSE)</f>
        <v>-58</v>
      </c>
      <c r="AG138" s="103">
        <f>T138-HLOOKUP(V138,[6]Minimas!$C$3:$CD$12,7,FALSE)</f>
        <v>-88</v>
      </c>
      <c r="AH138" s="103">
        <f>T138-HLOOKUP(V138,[6]Minimas!$C$3:$CD$12,8,FALSE)</f>
        <v>-118</v>
      </c>
      <c r="AI138" s="103">
        <f>T138-HLOOKUP(V138,[6]Minimas!$C$3:$CD$12,9,FALSE)</f>
        <v>-143</v>
      </c>
      <c r="AJ138" s="103">
        <f>T138-HLOOKUP(V138,[6]Minimas!$C$3:$CD$12,10,FALSE)</f>
        <v>-193</v>
      </c>
      <c r="AK138" s="104" t="str">
        <f t="shared" si="46"/>
        <v>DPT +</v>
      </c>
      <c r="AL138" s="105"/>
      <c r="AM138" s="105" t="str">
        <f t="shared" si="47"/>
        <v>DPT +</v>
      </c>
      <c r="AN138" s="105">
        <f t="shared" si="48"/>
        <v>12</v>
      </c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4"/>
      <c r="BX138" s="134"/>
      <c r="BY138" s="134"/>
      <c r="BZ138" s="134"/>
      <c r="CA138" s="134"/>
      <c r="CB138" s="134"/>
      <c r="CC138" s="134"/>
      <c r="CD138" s="134"/>
      <c r="CE138" s="134"/>
      <c r="CF138" s="134"/>
      <c r="CG138" s="134"/>
      <c r="CH138" s="134"/>
      <c r="CI138" s="134"/>
      <c r="CJ138" s="134"/>
      <c r="CK138" s="134"/>
      <c r="CL138" s="134"/>
      <c r="CM138" s="134"/>
      <c r="CN138" s="134"/>
      <c r="CO138" s="134"/>
      <c r="CP138" s="134"/>
      <c r="CQ138" s="134"/>
      <c r="CR138" s="134"/>
      <c r="CS138" s="134"/>
      <c r="CT138" s="134"/>
      <c r="CU138" s="134"/>
      <c r="CV138" s="134"/>
      <c r="CW138" s="134"/>
      <c r="CX138" s="134"/>
      <c r="CY138" s="134"/>
      <c r="CZ138" s="134"/>
      <c r="DA138" s="134"/>
      <c r="DB138" s="134"/>
      <c r="DC138" s="134"/>
      <c r="DD138" s="134"/>
      <c r="DE138" s="134"/>
      <c r="DF138" s="134"/>
      <c r="DG138" s="134"/>
      <c r="DH138" s="134"/>
      <c r="DI138" s="134"/>
      <c r="DJ138" s="134"/>
      <c r="DK138" s="134"/>
      <c r="DL138" s="134"/>
      <c r="DM138" s="134"/>
      <c r="DN138" s="134"/>
      <c r="DO138" s="134"/>
      <c r="DP138" s="134"/>
      <c r="DQ138" s="134"/>
      <c r="DR138" s="134"/>
      <c r="DS138" s="134"/>
      <c r="DT138" s="134"/>
    </row>
    <row r="139" spans="2:124" s="133" customFormat="1" ht="35.1" customHeight="1" x14ac:dyDescent="0.2">
      <c r="B139" s="95" t="s">
        <v>202</v>
      </c>
      <c r="C139" s="295">
        <v>416679</v>
      </c>
      <c r="D139" s="154"/>
      <c r="E139" s="252" t="s">
        <v>40</v>
      </c>
      <c r="F139" s="296" t="s">
        <v>420</v>
      </c>
      <c r="G139" s="297" t="s">
        <v>168</v>
      </c>
      <c r="H139" s="255">
        <v>2001</v>
      </c>
      <c r="I139" s="203" t="s">
        <v>127</v>
      </c>
      <c r="J139" s="252" t="s">
        <v>44</v>
      </c>
      <c r="K139" s="256">
        <v>72.599999999999994</v>
      </c>
      <c r="L139" s="298">
        <v>77</v>
      </c>
      <c r="M139" s="300">
        <v>-81</v>
      </c>
      <c r="N139" s="299">
        <v>83</v>
      </c>
      <c r="O139" s="135">
        <f t="shared" si="42"/>
        <v>83</v>
      </c>
      <c r="P139" s="298">
        <v>95</v>
      </c>
      <c r="Q139" s="299">
        <v>100</v>
      </c>
      <c r="R139" s="300">
        <v>-103</v>
      </c>
      <c r="S139" s="135">
        <f t="shared" si="43"/>
        <v>100</v>
      </c>
      <c r="T139" s="262">
        <f>IF(E139="","",O139+S139)</f>
        <v>183</v>
      </c>
      <c r="U139" s="263" t="str">
        <f t="shared" si="44"/>
        <v>IRG + 3</v>
      </c>
      <c r="V139" s="301" t="str">
        <f>IF(E139=0," ",IF(E139="H",IF(H139&lt;2000,VLOOKUP(K139,[6]Minimas!$A$15:$F$29,6),IF(AND(H139&gt;1999,H139&lt;2003),VLOOKUP(K139,[6]Minimas!$A$15:$F$29,5),IF(AND(H139&gt;2002,H139&lt;2005),VLOOKUP(K139,[6]Minimas!$A$15:$F$29,4),IF(AND(H139&gt;2004,H139&lt;2007),VLOOKUP(K139,[6]Minimas!$A$15:$F$29,3),VLOOKUP(K139,[6]Minimas!$A$15:$F$29,2))))),IF(H139&lt;2000,VLOOKUP(K139,[6]Minimas!$G$15:$L$29,6),IF(AND(H139&gt;1999,H139&lt;2003),VLOOKUP(K139,[6]Minimas!$G$15:$L$29,5),IF(AND(H139&gt;2002,H139&lt;2005),VLOOKUP(K139,[6]Minimas!$G$15:$L$29,4),IF(AND(H139&gt;2004,H139&lt;2007),VLOOKUP(K139,[6]Minimas!$G$15:$L$29,3),VLOOKUP(K139,[6]Minimas!$G$15:$L$29,2)))))))</f>
        <v>U20 M73</v>
      </c>
      <c r="W139" s="265">
        <f>IF(E139=" "," ",IF(E139="H",10^(0.75194503*LOG(K139/175.508)^2)*T139,IF(E139="F",10^(0.783497476* LOG(K139/153.655)^2)*T139,"")))</f>
        <v>236.02650688579055</v>
      </c>
      <c r="X139" s="98">
        <v>43786</v>
      </c>
      <c r="Y139" s="96" t="s">
        <v>388</v>
      </c>
      <c r="Z139" s="129" t="s">
        <v>386</v>
      </c>
      <c r="AA139" s="105"/>
      <c r="AB139" s="103">
        <f>T139-HLOOKUP(V139,[6]Minimas!$C$3:$CD$12,2,FALSE)</f>
        <v>63</v>
      </c>
      <c r="AC139" s="103">
        <f>T139-HLOOKUP(V139,[6]Minimas!$C$3:$CD$12,3,FALSE)</f>
        <v>43</v>
      </c>
      <c r="AD139" s="103">
        <f>T139-HLOOKUP(V139,[6]Minimas!$C$3:$CD$12,4,FALSE)</f>
        <v>23</v>
      </c>
      <c r="AE139" s="103">
        <f>T139-HLOOKUP(V139,[6]Minimas!$C$3:$CD$12,5,FALSE)</f>
        <v>3</v>
      </c>
      <c r="AF139" s="103">
        <f>T139-HLOOKUP(V139,[6]Minimas!$C$3:$CD$12,6,FALSE)</f>
        <v>-17</v>
      </c>
      <c r="AG139" s="103">
        <f>T139-HLOOKUP(V139,[6]Minimas!$C$3:$CD$12,7,FALSE)</f>
        <v>-47</v>
      </c>
      <c r="AH139" s="103">
        <f>T139-HLOOKUP(V139,[6]Minimas!$C$3:$CD$12,8,FALSE)</f>
        <v>-67</v>
      </c>
      <c r="AI139" s="103">
        <f>T139-HLOOKUP(V139,[6]Minimas!$C$3:$CD$12,9,FALSE)</f>
        <v>-92</v>
      </c>
      <c r="AJ139" s="103">
        <f>T139-HLOOKUP(V139,[6]Minimas!$C$3:$CD$12,10,FALSE)</f>
        <v>-132</v>
      </c>
      <c r="AK139" s="104" t="str">
        <f>IF(E139=0," ",IF(AJ139&gt;=0,$AJ$5,IF(AI139&gt;=0,$AI$5,IF(AH139&gt;=0,$AH$5,IF(AG139&gt;=0,$AG$5,IF(AF139&gt;=0,$AF$5,IF(AE139&gt;=0,$AE$5,IF(AD139&gt;=0,$AD$5,IF(AC139&gt;=0,$AC$5,$AB$5)))))))))</f>
        <v>IRG +</v>
      </c>
      <c r="AL139" s="105"/>
      <c r="AM139" s="105" t="str">
        <f>IF(AK139="","",AK139)</f>
        <v>IRG +</v>
      </c>
      <c r="AN139" s="105">
        <f>IF(E139=0," ",IF(AJ139&gt;=0,AJ139,IF(AI139&gt;=0,AI139,IF(AH139&gt;=0,AH139,IF(AG139&gt;=0,AG139,IF(AF139&gt;=0,AF139,IF(AE139&gt;=0,AE139,IF(AD139&gt;=0,AD139,IF(AC139&gt;=0,AC139,AB139)))))))))</f>
        <v>3</v>
      </c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4"/>
      <c r="BS139" s="134"/>
      <c r="BT139" s="134"/>
      <c r="BU139" s="134"/>
      <c r="BV139" s="134"/>
      <c r="BW139" s="134"/>
      <c r="BX139" s="134"/>
      <c r="BY139" s="134"/>
      <c r="BZ139" s="134"/>
      <c r="CA139" s="134"/>
      <c r="CB139" s="134"/>
      <c r="CC139" s="134"/>
      <c r="CD139" s="134"/>
      <c r="CE139" s="134"/>
      <c r="CF139" s="134"/>
      <c r="CG139" s="134"/>
      <c r="CH139" s="134"/>
      <c r="CI139" s="134"/>
      <c r="CJ139" s="134"/>
      <c r="CK139" s="134"/>
      <c r="CL139" s="134"/>
      <c r="CM139" s="134"/>
      <c r="CN139" s="134"/>
      <c r="CO139" s="134"/>
      <c r="CP139" s="134"/>
      <c r="CQ139" s="134"/>
      <c r="CR139" s="134"/>
      <c r="CS139" s="134"/>
      <c r="CT139" s="134"/>
      <c r="CU139" s="134"/>
      <c r="CV139" s="134"/>
      <c r="CW139" s="134"/>
      <c r="CX139" s="134"/>
      <c r="CY139" s="134"/>
      <c r="CZ139" s="134"/>
      <c r="DA139" s="134"/>
      <c r="DB139" s="134"/>
      <c r="DC139" s="134"/>
      <c r="DD139" s="134"/>
      <c r="DE139" s="134"/>
      <c r="DF139" s="134"/>
      <c r="DG139" s="134"/>
      <c r="DH139" s="134"/>
      <c r="DI139" s="134"/>
      <c r="DJ139" s="134"/>
      <c r="DK139" s="134"/>
      <c r="DL139" s="134"/>
      <c r="DM139" s="134"/>
      <c r="DN139" s="134"/>
      <c r="DO139" s="134"/>
      <c r="DP139" s="134"/>
      <c r="DQ139" s="134"/>
      <c r="DR139" s="134"/>
      <c r="DS139" s="134"/>
      <c r="DT139" s="134"/>
    </row>
    <row r="140" spans="2:124" s="133" customFormat="1" ht="35.1" customHeight="1" x14ac:dyDescent="0.2">
      <c r="B140" s="95" t="s">
        <v>202</v>
      </c>
      <c r="C140" s="302">
        <v>287512</v>
      </c>
      <c r="D140" s="154"/>
      <c r="E140" s="266" t="s">
        <v>40</v>
      </c>
      <c r="F140" s="303" t="s">
        <v>421</v>
      </c>
      <c r="G140" s="304" t="s">
        <v>422</v>
      </c>
      <c r="H140" s="269">
        <v>1994</v>
      </c>
      <c r="I140" s="203" t="s">
        <v>127</v>
      </c>
      <c r="J140" s="266" t="s">
        <v>44</v>
      </c>
      <c r="K140" s="270">
        <v>79.3</v>
      </c>
      <c r="L140" s="149">
        <v>70</v>
      </c>
      <c r="M140" s="150">
        <v>74</v>
      </c>
      <c r="N140" s="150">
        <v>77</v>
      </c>
      <c r="O140" s="135">
        <f t="shared" si="42"/>
        <v>77</v>
      </c>
      <c r="P140" s="149">
        <v>90</v>
      </c>
      <c r="Q140" s="150">
        <v>94</v>
      </c>
      <c r="R140" s="150">
        <v>97</v>
      </c>
      <c r="S140" s="135">
        <f t="shared" si="43"/>
        <v>97</v>
      </c>
      <c r="T140" s="274">
        <f>IF(E140="","",O140+S140)</f>
        <v>174</v>
      </c>
      <c r="U140" s="264" t="str">
        <f t="shared" si="44"/>
        <v>DPT + 4</v>
      </c>
      <c r="V140" s="264" t="str">
        <f>IF(E140=0," ",IF(E140="H",IF(H140&lt;2000,VLOOKUP(K140,[6]Minimas!$A$15:$F$29,6),IF(AND(H140&gt;1999,H140&lt;2003),VLOOKUP(K140,[6]Minimas!$A$15:$F$29,5),IF(AND(H140&gt;2002,H140&lt;2005),VLOOKUP(K140,[6]Minimas!$A$15:$F$29,4),IF(AND(H140&gt;2004,H140&lt;2007),VLOOKUP(K140,[6]Minimas!$A$15:$F$29,3),VLOOKUP(K140,[6]Minimas!$A$15:$F$29,2))))),IF(H140&lt;2000,VLOOKUP(K140,[6]Minimas!$G$15:$L$29,6),IF(AND(H140&gt;1999,H140&lt;2003),VLOOKUP(K140,[6]Minimas!$G$15:$L$29,5),IF(AND(H140&gt;2002,H140&lt;2005),VLOOKUP(K140,[6]Minimas!$G$15:$L$29,4),IF(AND(H140&gt;2004,H140&lt;2007),VLOOKUP(K140,[6]Minimas!$G$15:$L$29,3),VLOOKUP(K140,[6]Minimas!$G$15:$L$29,2)))))))</f>
        <v>SE M81</v>
      </c>
      <c r="W140" s="275">
        <f t="shared" ref="W140:W143" si="54">IF(E140=" "," ",IF(E140="H",10^(0.75194503*LOG(K140/175.508)^2)*T140,IF(E140="F",10^(0.783497476* LOG(K140/153.655)^2)*T140,"")))</f>
        <v>213.82664312088679</v>
      </c>
      <c r="X140" s="98">
        <v>43786</v>
      </c>
      <c r="Y140" s="96" t="s">
        <v>388</v>
      </c>
      <c r="Z140" s="129" t="s">
        <v>386</v>
      </c>
      <c r="AA140" s="105"/>
      <c r="AB140" s="103">
        <f>T140-HLOOKUP(V140,[6]Minimas!$C$3:$CD$12,2,FALSE)</f>
        <v>29</v>
      </c>
      <c r="AC140" s="103">
        <f>T140-HLOOKUP(V140,[6]Minimas!$C$3:$CD$12,3,FALSE)</f>
        <v>4</v>
      </c>
      <c r="AD140" s="103">
        <f>T140-HLOOKUP(V140,[6]Minimas!$C$3:$CD$12,4,FALSE)</f>
        <v>-21</v>
      </c>
      <c r="AE140" s="103">
        <f>T140-HLOOKUP(V140,[6]Minimas!$C$3:$CD$12,5,FALSE)</f>
        <v>-46</v>
      </c>
      <c r="AF140" s="103">
        <f>T140-HLOOKUP(V140,[6]Minimas!$C$3:$CD$12,6,FALSE)</f>
        <v>-76</v>
      </c>
      <c r="AG140" s="103">
        <f>T140-HLOOKUP(V140,[6]Minimas!$C$3:$CD$12,7,FALSE)</f>
        <v>-101</v>
      </c>
      <c r="AH140" s="103">
        <f>T140-HLOOKUP(V140,[6]Minimas!$C$3:$CD$12,8,FALSE)</f>
        <v>-121</v>
      </c>
      <c r="AI140" s="103">
        <f>T140-HLOOKUP(V140,[6]Minimas!$C$3:$CD$12,9,FALSE)</f>
        <v>-146</v>
      </c>
      <c r="AJ140" s="103">
        <f>T140-HLOOKUP(V140,[6]Minimas!$C$3:$CD$12,10,FALSE)</f>
        <v>-161</v>
      </c>
      <c r="AK140" s="104" t="str">
        <f t="shared" ref="AK140:AK143" si="55">IF(E140=0," ",IF(AJ140&gt;=0,$AJ$5,IF(AI140&gt;=0,$AI$5,IF(AH140&gt;=0,$AH$5,IF(AG140&gt;=0,$AG$5,IF(AF140&gt;=0,$AF$5,IF(AE140&gt;=0,$AE$5,IF(AD140&gt;=0,$AD$5,IF(AC140&gt;=0,$AC$5,$AB$5)))))))))</f>
        <v>DPT +</v>
      </c>
      <c r="AL140" s="105"/>
      <c r="AM140" s="105" t="str">
        <f t="shared" ref="AM140:AM143" si="56">IF(AK140="","",AK140)</f>
        <v>DPT +</v>
      </c>
      <c r="AN140" s="105">
        <f t="shared" ref="AN140:AN143" si="57">IF(E140=0," ",IF(AJ140&gt;=0,AJ140,IF(AI140&gt;=0,AI140,IF(AH140&gt;=0,AH140,IF(AG140&gt;=0,AG140,IF(AF140&gt;=0,AF140,IF(AE140&gt;=0,AE140,IF(AD140&gt;=0,AD140,IF(AC140&gt;=0,AC140,AB140)))))))))</f>
        <v>4</v>
      </c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4"/>
      <c r="BS140" s="134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  <c r="CQ140" s="134"/>
      <c r="CR140" s="134"/>
      <c r="CS140" s="134"/>
      <c r="CT140" s="134"/>
      <c r="CU140" s="134"/>
      <c r="CV140" s="134"/>
      <c r="CW140" s="134"/>
      <c r="CX140" s="134"/>
      <c r="CY140" s="134"/>
      <c r="CZ140" s="134"/>
      <c r="DA140" s="134"/>
      <c r="DB140" s="134"/>
      <c r="DC140" s="134"/>
      <c r="DD140" s="134"/>
      <c r="DE140" s="134"/>
      <c r="DF140" s="134"/>
      <c r="DG140" s="134"/>
      <c r="DH140" s="134"/>
      <c r="DI140" s="134"/>
      <c r="DJ140" s="134"/>
      <c r="DK140" s="134"/>
      <c r="DL140" s="134"/>
      <c r="DM140" s="134"/>
      <c r="DN140" s="134"/>
      <c r="DO140" s="134"/>
      <c r="DP140" s="134"/>
      <c r="DQ140" s="134"/>
      <c r="DR140" s="134"/>
      <c r="DS140" s="134"/>
      <c r="DT140" s="134"/>
    </row>
    <row r="141" spans="2:124" s="133" customFormat="1" ht="35.1" customHeight="1" x14ac:dyDescent="0.2">
      <c r="B141" s="95" t="s">
        <v>202</v>
      </c>
      <c r="C141" s="302">
        <v>417754</v>
      </c>
      <c r="D141" s="154"/>
      <c r="E141" s="266" t="s">
        <v>40</v>
      </c>
      <c r="F141" s="303" t="s">
        <v>423</v>
      </c>
      <c r="G141" s="304" t="s">
        <v>424</v>
      </c>
      <c r="H141" s="269">
        <v>1998</v>
      </c>
      <c r="I141" s="203" t="s">
        <v>127</v>
      </c>
      <c r="J141" s="266" t="s">
        <v>44</v>
      </c>
      <c r="K141" s="270">
        <v>84.5</v>
      </c>
      <c r="L141" s="149">
        <v>83</v>
      </c>
      <c r="M141" s="150">
        <v>88</v>
      </c>
      <c r="N141" s="148">
        <v>-93</v>
      </c>
      <c r="O141" s="135">
        <f t="shared" si="42"/>
        <v>88</v>
      </c>
      <c r="P141" s="149">
        <v>110</v>
      </c>
      <c r="Q141" s="150">
        <v>115</v>
      </c>
      <c r="R141" s="150">
        <v>120</v>
      </c>
      <c r="S141" s="135">
        <f t="shared" si="43"/>
        <v>120</v>
      </c>
      <c r="T141" s="274">
        <f t="shared" ref="T141:T143" si="58">IF(E141="","",O141+S141)</f>
        <v>208</v>
      </c>
      <c r="U141" s="264" t="str">
        <f t="shared" si="44"/>
        <v>REG + 8</v>
      </c>
      <c r="V141" s="264" t="str">
        <f>IF(E141=0," ",IF(E141="H",IF(H141&lt;2000,VLOOKUP(K141,[6]Minimas!$A$15:$F$29,6),IF(AND(H141&gt;1999,H141&lt;2003),VLOOKUP(K141,[6]Minimas!$A$15:$F$29,5),IF(AND(H141&gt;2002,H141&lt;2005),VLOOKUP(K141,[6]Minimas!$A$15:$F$29,4),IF(AND(H141&gt;2004,H141&lt;2007),VLOOKUP(K141,[6]Minimas!$A$15:$F$29,3),VLOOKUP(K141,[6]Minimas!$A$15:$F$29,2))))),IF(H141&lt;2000,VLOOKUP(K141,[6]Minimas!$G$15:$L$29,6),IF(AND(H141&gt;1999,H141&lt;2003),VLOOKUP(K141,[6]Minimas!$G$15:$L$29,5),IF(AND(H141&gt;2002,H141&lt;2005),VLOOKUP(K141,[6]Minimas!$G$15:$L$29,4),IF(AND(H141&gt;2004,H141&lt;2007),VLOOKUP(K141,[6]Minimas!$G$15:$L$29,3),VLOOKUP(K141,[6]Minimas!$G$15:$L$29,2)))))))</f>
        <v>SE M89</v>
      </c>
      <c r="W141" s="275">
        <f t="shared" si="54"/>
        <v>247.64841153948601</v>
      </c>
      <c r="X141" s="98">
        <v>43786</v>
      </c>
      <c r="Y141" s="96" t="s">
        <v>388</v>
      </c>
      <c r="Z141" s="129" t="s">
        <v>386</v>
      </c>
      <c r="AA141" s="105"/>
      <c r="AB141" s="103">
        <f>T141-HLOOKUP(V141,[6]Minimas!$C$3:$CD$12,2,FALSE)</f>
        <v>58</v>
      </c>
      <c r="AC141" s="103">
        <f>T141-HLOOKUP(V141,[6]Minimas!$C$3:$CD$12,3,FALSE)</f>
        <v>33</v>
      </c>
      <c r="AD141" s="103">
        <f>T141-HLOOKUP(V141,[6]Minimas!$C$3:$CD$12,4,FALSE)</f>
        <v>8</v>
      </c>
      <c r="AE141" s="103">
        <f>T141-HLOOKUP(V141,[6]Minimas!$C$3:$CD$12,5,FALSE)</f>
        <v>-22</v>
      </c>
      <c r="AF141" s="103">
        <f>T141-HLOOKUP(V141,[6]Minimas!$C$3:$CD$12,6,FALSE)</f>
        <v>-52</v>
      </c>
      <c r="AG141" s="103">
        <f>T141-HLOOKUP(V141,[6]Minimas!$C$3:$CD$12,7,FALSE)</f>
        <v>-79</v>
      </c>
      <c r="AH141" s="103">
        <f>T141-HLOOKUP(V141,[6]Minimas!$C$3:$CD$12,8,FALSE)</f>
        <v>-102</v>
      </c>
      <c r="AI141" s="103">
        <f>T141-HLOOKUP(V141,[6]Minimas!$C$3:$CD$12,9,FALSE)</f>
        <v>-122</v>
      </c>
      <c r="AJ141" s="103">
        <f>T141-HLOOKUP(V141,[6]Minimas!$C$3:$CD$12,10,FALSE)</f>
        <v>-152</v>
      </c>
      <c r="AK141" s="104" t="str">
        <f t="shared" si="55"/>
        <v>REG +</v>
      </c>
      <c r="AL141" s="105"/>
      <c r="AM141" s="105" t="str">
        <f t="shared" si="56"/>
        <v>REG +</v>
      </c>
      <c r="AN141" s="105">
        <f t="shared" si="57"/>
        <v>8</v>
      </c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4"/>
      <c r="BS141" s="134"/>
      <c r="BT141" s="134"/>
      <c r="BU141" s="134"/>
      <c r="BV141" s="134"/>
      <c r="BW141" s="134"/>
      <c r="BX141" s="134"/>
      <c r="BY141" s="134"/>
      <c r="BZ141" s="134"/>
      <c r="CA141" s="134"/>
      <c r="CB141" s="134"/>
      <c r="CC141" s="134"/>
      <c r="CD141" s="134"/>
      <c r="CE141" s="134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134"/>
      <c r="DF141" s="134"/>
      <c r="DG141" s="134"/>
      <c r="DH141" s="134"/>
      <c r="DI141" s="134"/>
      <c r="DJ141" s="134"/>
      <c r="DK141" s="134"/>
      <c r="DL141" s="134"/>
      <c r="DM141" s="134"/>
      <c r="DN141" s="134"/>
      <c r="DO141" s="134"/>
      <c r="DP141" s="134"/>
      <c r="DQ141" s="134"/>
      <c r="DR141" s="134"/>
      <c r="DS141" s="134"/>
      <c r="DT141" s="134"/>
    </row>
    <row r="142" spans="2:124" s="133" customFormat="1" ht="35.1" customHeight="1" x14ac:dyDescent="0.2">
      <c r="B142" s="95" t="s">
        <v>202</v>
      </c>
      <c r="C142" s="302">
        <v>442647</v>
      </c>
      <c r="D142" s="154"/>
      <c r="E142" s="266" t="s">
        <v>40</v>
      </c>
      <c r="F142" s="303" t="s">
        <v>425</v>
      </c>
      <c r="G142" s="304" t="s">
        <v>345</v>
      </c>
      <c r="H142" s="306">
        <v>1986</v>
      </c>
      <c r="I142" s="203" t="s">
        <v>127</v>
      </c>
      <c r="J142" s="307" t="s">
        <v>44</v>
      </c>
      <c r="K142" s="270">
        <v>78.8</v>
      </c>
      <c r="L142" s="149">
        <v>65</v>
      </c>
      <c r="M142" s="150">
        <v>68</v>
      </c>
      <c r="N142" s="150">
        <v>70</v>
      </c>
      <c r="O142" s="135">
        <f t="shared" si="42"/>
        <v>70</v>
      </c>
      <c r="P142" s="149">
        <v>83</v>
      </c>
      <c r="Q142" s="150">
        <v>87</v>
      </c>
      <c r="R142" s="150">
        <v>90</v>
      </c>
      <c r="S142" s="135">
        <f t="shared" si="43"/>
        <v>90</v>
      </c>
      <c r="T142" s="274">
        <f t="shared" si="58"/>
        <v>160</v>
      </c>
      <c r="U142" s="264" t="str">
        <f t="shared" si="44"/>
        <v>DEB 15</v>
      </c>
      <c r="V142" s="264" t="str">
        <f>IF(E142=0," ",IF(E142="H",IF(H142&lt;2000,VLOOKUP(K142,[6]Minimas!$A$15:$F$29,6),IF(AND(H142&gt;1999,H142&lt;2003),VLOOKUP(K142,[6]Minimas!$A$15:$F$29,5),IF(AND(H142&gt;2002,H142&lt;2005),VLOOKUP(K142,[6]Minimas!$A$15:$F$29,4),IF(AND(H142&gt;2004,H142&lt;2007),VLOOKUP(K142,[6]Minimas!$A$15:$F$29,3),VLOOKUP(K142,[6]Minimas!$A$15:$F$29,2))))),IF(H142&lt;2000,VLOOKUP(K142,[6]Minimas!$G$15:$L$29,6),IF(AND(H142&gt;1999,H142&lt;2003),VLOOKUP(K142,[6]Minimas!$G$15:$L$29,5),IF(AND(H142&gt;2002,H142&lt;2005),VLOOKUP(K142,[6]Minimas!$G$15:$L$29,4),IF(AND(H142&gt;2004,H142&lt;2007),VLOOKUP(K142,[6]Minimas!$G$15:$L$29,3),VLOOKUP(K142,[6]Minimas!$G$15:$L$29,2)))))))</f>
        <v>SE M81</v>
      </c>
      <c r="W142" s="275">
        <f t="shared" si="54"/>
        <v>197.2711462049854</v>
      </c>
      <c r="X142" s="98">
        <v>43786</v>
      </c>
      <c r="Y142" s="96" t="s">
        <v>388</v>
      </c>
      <c r="Z142" s="129" t="s">
        <v>386</v>
      </c>
      <c r="AA142" s="105"/>
      <c r="AB142" s="103">
        <f>T142-HLOOKUP(V142,[6]Minimas!$C$3:$CD$12,2,FALSE)</f>
        <v>15</v>
      </c>
      <c r="AC142" s="103">
        <f>T142-HLOOKUP(V142,[6]Minimas!$C$3:$CD$12,3,FALSE)</f>
        <v>-10</v>
      </c>
      <c r="AD142" s="103">
        <f>T142-HLOOKUP(V142,[6]Minimas!$C$3:$CD$12,4,FALSE)</f>
        <v>-35</v>
      </c>
      <c r="AE142" s="103">
        <f>T142-HLOOKUP(V142,[6]Minimas!$C$3:$CD$12,5,FALSE)</f>
        <v>-60</v>
      </c>
      <c r="AF142" s="103">
        <f>T142-HLOOKUP(V142,[6]Minimas!$C$3:$CD$12,6,FALSE)</f>
        <v>-90</v>
      </c>
      <c r="AG142" s="103">
        <f>T142-HLOOKUP(V142,[6]Minimas!$C$3:$CD$12,7,FALSE)</f>
        <v>-115</v>
      </c>
      <c r="AH142" s="103">
        <f>T142-HLOOKUP(V142,[6]Minimas!$C$3:$CD$12,8,FALSE)</f>
        <v>-135</v>
      </c>
      <c r="AI142" s="103">
        <f>T142-HLOOKUP(V142,[6]Minimas!$C$3:$CD$12,9,FALSE)</f>
        <v>-160</v>
      </c>
      <c r="AJ142" s="103">
        <f>T142-HLOOKUP(V142,[6]Minimas!$C$3:$CD$12,10,FALSE)</f>
        <v>-175</v>
      </c>
      <c r="AK142" s="104" t="str">
        <f t="shared" si="55"/>
        <v>DEB</v>
      </c>
      <c r="AL142" s="105"/>
      <c r="AM142" s="105" t="str">
        <f t="shared" si="56"/>
        <v>DEB</v>
      </c>
      <c r="AN142" s="105">
        <f t="shared" si="57"/>
        <v>15</v>
      </c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134"/>
      <c r="BX142" s="134"/>
      <c r="BY142" s="134"/>
      <c r="BZ142" s="134"/>
      <c r="CA142" s="134"/>
      <c r="CB142" s="134"/>
      <c r="CC142" s="134"/>
      <c r="CD142" s="134"/>
      <c r="CE142" s="134"/>
      <c r="CF142" s="134"/>
      <c r="CG142" s="134"/>
      <c r="CH142" s="134"/>
      <c r="CI142" s="134"/>
      <c r="CJ142" s="134"/>
      <c r="CK142" s="134"/>
      <c r="CL142" s="134"/>
      <c r="CM142" s="134"/>
      <c r="CN142" s="134"/>
      <c r="CO142" s="134"/>
      <c r="CP142" s="134"/>
      <c r="CQ142" s="134"/>
      <c r="CR142" s="134"/>
      <c r="CS142" s="134"/>
      <c r="CT142" s="134"/>
      <c r="CU142" s="134"/>
      <c r="CV142" s="134"/>
      <c r="CW142" s="134"/>
      <c r="CX142" s="134"/>
      <c r="CY142" s="134"/>
      <c r="CZ142" s="134"/>
      <c r="DA142" s="134"/>
      <c r="DB142" s="134"/>
      <c r="DC142" s="134"/>
      <c r="DD142" s="134"/>
      <c r="DE142" s="134"/>
      <c r="DF142" s="134"/>
      <c r="DG142" s="134"/>
      <c r="DH142" s="134"/>
      <c r="DI142" s="134"/>
      <c r="DJ142" s="134"/>
      <c r="DK142" s="134"/>
      <c r="DL142" s="134"/>
      <c r="DM142" s="134"/>
      <c r="DN142" s="134"/>
      <c r="DO142" s="134"/>
      <c r="DP142" s="134"/>
      <c r="DQ142" s="134"/>
      <c r="DR142" s="134"/>
      <c r="DS142" s="134"/>
      <c r="DT142" s="134"/>
    </row>
    <row r="143" spans="2:124" s="133" customFormat="1" ht="35.1" customHeight="1" thickBot="1" x14ac:dyDescent="0.25">
      <c r="B143" s="95" t="s">
        <v>202</v>
      </c>
      <c r="C143" s="308">
        <v>448331</v>
      </c>
      <c r="D143" s="154"/>
      <c r="E143" s="278" t="s">
        <v>40</v>
      </c>
      <c r="F143" s="309" t="s">
        <v>426</v>
      </c>
      <c r="G143" s="310" t="s">
        <v>427</v>
      </c>
      <c r="H143" s="306">
        <v>2004</v>
      </c>
      <c r="I143" s="203" t="s">
        <v>127</v>
      </c>
      <c r="J143" s="311" t="s">
        <v>44</v>
      </c>
      <c r="K143" s="270">
        <v>59.1</v>
      </c>
      <c r="L143" s="314">
        <v>48</v>
      </c>
      <c r="M143" s="313">
        <v>51</v>
      </c>
      <c r="N143" s="313">
        <v>55</v>
      </c>
      <c r="O143" s="135">
        <f t="shared" si="42"/>
        <v>55</v>
      </c>
      <c r="P143" s="314">
        <v>63</v>
      </c>
      <c r="Q143" s="313">
        <v>67</v>
      </c>
      <c r="R143" s="313">
        <v>70</v>
      </c>
      <c r="S143" s="135">
        <f t="shared" si="43"/>
        <v>70</v>
      </c>
      <c r="T143" s="315">
        <f t="shared" si="58"/>
        <v>125</v>
      </c>
      <c r="U143" s="316" t="str">
        <f t="shared" si="44"/>
        <v>REG + 5</v>
      </c>
      <c r="V143" s="264" t="str">
        <f>IF(E143=0," ",IF(E143="H",IF(H143&lt;2000,VLOOKUP(K143,[6]Minimas!$A$15:$F$29,6),IF(AND(H143&gt;1999,H143&lt;2003),VLOOKUP(K143,[6]Minimas!$A$15:$F$29,5),IF(AND(H143&gt;2002,H143&lt;2005),VLOOKUP(K143,[6]Minimas!$A$15:$F$29,4),IF(AND(H143&gt;2004,H143&lt;2007),VLOOKUP(K143,[6]Minimas!$A$15:$F$29,3),VLOOKUP(K143,[6]Minimas!$A$15:$F$29,2))))),IF(H143&lt;2000,VLOOKUP(K143,[6]Minimas!$G$15:$L$29,6),IF(AND(H143&gt;1999,H143&lt;2003),VLOOKUP(K143,[6]Minimas!$G$15:$L$29,5),IF(AND(H143&gt;2002,H143&lt;2005),VLOOKUP(K143,[6]Minimas!$G$15:$L$29,4),IF(AND(H143&gt;2004,H143&lt;2007),VLOOKUP(K143,[6]Minimas!$G$15:$L$29,3),VLOOKUP(K143,[6]Minimas!$G$15:$L$29,2)))))))</f>
        <v>U17 M61</v>
      </c>
      <c r="W143" s="317">
        <f t="shared" si="54"/>
        <v>184.04977742265413</v>
      </c>
      <c r="X143" s="98">
        <v>43786</v>
      </c>
      <c r="Y143" s="96" t="s">
        <v>388</v>
      </c>
      <c r="Z143" s="129" t="s">
        <v>386</v>
      </c>
      <c r="AA143" s="105"/>
      <c r="AB143" s="103">
        <f>T143-HLOOKUP(V143,[6]Minimas!$C$3:$CD$12,2,FALSE)</f>
        <v>45</v>
      </c>
      <c r="AC143" s="103">
        <f>T143-HLOOKUP(V143,[6]Minimas!$C$3:$CD$12,3,FALSE)</f>
        <v>25</v>
      </c>
      <c r="AD143" s="103">
        <f>T143-HLOOKUP(V143,[6]Minimas!$C$3:$CD$12,4,FALSE)</f>
        <v>5</v>
      </c>
      <c r="AE143" s="103">
        <f>T143-HLOOKUP(V143,[6]Minimas!$C$3:$CD$12,5,FALSE)</f>
        <v>-10</v>
      </c>
      <c r="AF143" s="103">
        <f>T143-HLOOKUP(V143,[6]Minimas!$C$3:$CD$12,6,FALSE)</f>
        <v>-25</v>
      </c>
      <c r="AG143" s="103">
        <f>T143-HLOOKUP(V143,[6]Minimas!$C$3:$CD$12,7,FALSE)</f>
        <v>-45</v>
      </c>
      <c r="AH143" s="103">
        <f>T143-HLOOKUP(V143,[6]Minimas!$C$3:$CD$12,8,FALSE)</f>
        <v>-65</v>
      </c>
      <c r="AI143" s="103">
        <f>T143-HLOOKUP(V143,[6]Minimas!$C$3:$CD$12,9,FALSE)</f>
        <v>-85</v>
      </c>
      <c r="AJ143" s="103">
        <f>T143-HLOOKUP(V143,[6]Minimas!$C$3:$CD$12,10,FALSE)</f>
        <v>-150</v>
      </c>
      <c r="AK143" s="104" t="str">
        <f t="shared" si="55"/>
        <v>REG +</v>
      </c>
      <c r="AL143" s="105"/>
      <c r="AM143" s="105" t="str">
        <f t="shared" si="56"/>
        <v>REG +</v>
      </c>
      <c r="AN143" s="105">
        <f t="shared" si="57"/>
        <v>5</v>
      </c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4"/>
      <c r="BS143" s="134"/>
      <c r="BT143" s="134"/>
      <c r="BU143" s="134"/>
      <c r="BV143" s="134"/>
      <c r="BW143" s="134"/>
      <c r="BX143" s="134"/>
      <c r="BY143" s="134"/>
      <c r="BZ143" s="134"/>
      <c r="CA143" s="134"/>
      <c r="CB143" s="134"/>
      <c r="CC143" s="134"/>
      <c r="CD143" s="134"/>
      <c r="CE143" s="134"/>
      <c r="CF143" s="134"/>
      <c r="CG143" s="134"/>
      <c r="CH143" s="134"/>
      <c r="CI143" s="134"/>
      <c r="CJ143" s="134"/>
      <c r="CK143" s="134"/>
      <c r="CL143" s="134"/>
      <c r="CM143" s="134"/>
      <c r="CN143" s="134"/>
      <c r="CO143" s="134"/>
      <c r="CP143" s="134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  <c r="DO143" s="134"/>
      <c r="DP143" s="134"/>
      <c r="DQ143" s="134"/>
      <c r="DR143" s="134"/>
      <c r="DS143" s="134"/>
      <c r="DT143" s="134"/>
    </row>
    <row r="144" spans="2:124" s="133" customFormat="1" ht="30" customHeight="1" x14ac:dyDescent="0.2">
      <c r="B144" s="95" t="s">
        <v>202</v>
      </c>
      <c r="C144" s="153">
        <v>383200</v>
      </c>
      <c r="D144" s="154"/>
      <c r="E144" s="155" t="s">
        <v>40</v>
      </c>
      <c r="F144" s="143" t="s">
        <v>426</v>
      </c>
      <c r="G144" s="144" t="s">
        <v>153</v>
      </c>
      <c r="H144" s="145">
        <v>1987</v>
      </c>
      <c r="I144" s="203" t="s">
        <v>227</v>
      </c>
      <c r="J144" s="156" t="s">
        <v>44</v>
      </c>
      <c r="K144" s="147">
        <v>103.1</v>
      </c>
      <c r="L144" s="149">
        <v>102</v>
      </c>
      <c r="M144" s="150">
        <v>107</v>
      </c>
      <c r="N144" s="150">
        <v>110</v>
      </c>
      <c r="O144" s="135">
        <f t="shared" ref="O144:O174" si="59">IF(E144="","",IF(MAXA(L144:N144)&lt;=0,0,MAXA(L144:N144)))</f>
        <v>110</v>
      </c>
      <c r="P144" s="149">
        <v>120</v>
      </c>
      <c r="Q144" s="150">
        <v>127</v>
      </c>
      <c r="R144" s="150">
        <v>130</v>
      </c>
      <c r="S144" s="135">
        <f t="shared" ref="S144:S174" si="60">IF(E144="","",IF(MAXA(P144:R144)&lt;=0,0,MAXA(P144:R144)))</f>
        <v>130</v>
      </c>
      <c r="T144" s="136">
        <f t="shared" ref="T144:T175" si="61">IF(E144="","",IF(OR(O144=0,S144=0),0,O144+S144))</f>
        <v>240</v>
      </c>
      <c r="U144" s="137" t="str">
        <f t="shared" ref="U144:U175" si="62">+CONCATENATE(AM144," ",AN144)</f>
        <v>REG + 25</v>
      </c>
      <c r="V144" s="138" t="str">
        <f>IF(E144=0," ",IF(E144="H",IF(H144&lt;2000,VLOOKUP(K144,[1]Minimas!$A$15:$F$29,6),IF(AND(H144&gt;1999,H144&lt;2003),VLOOKUP(K144,[1]Minimas!$A$15:$F$29,5),IF(AND(H144&gt;2002,H144&lt;2005),VLOOKUP(K144,[1]Minimas!$A$15:$F$29,4),IF(AND(H144&gt;2004,H144&lt;2007),VLOOKUP(K144,[1]Minimas!$A$15:$F$29,3),VLOOKUP(K144,[1]Minimas!$A$15:$F$29,2))))),IF(H144&lt;2000,VLOOKUP(K144,[1]Minimas!$G$15:$L$29,6),IF(AND(H144&gt;1999,H144&lt;2003),VLOOKUP(K144,[1]Minimas!$G$15:$FL$29,5),IF(AND(H144&gt;2002,H144&lt;2005),VLOOKUP(K144,[1]Minimas!$G$15:$L$29,4),IF(AND(H144&gt;2004,H144&lt;2007),VLOOKUP(K144,[1]Minimas!$G$15:$L$29,3),VLOOKUP(K144,[1]Minimas!$G$15:$L$29,2)))))))</f>
        <v>SE M109</v>
      </c>
      <c r="W144" s="139">
        <f t="shared" ref="W144:W175" si="63">IF(E144=" "," ",IF(E144="H",10^(0.75194503*LOG(K144/175.508)^2)*T144,IF(E144="F",10^(0.783497476* LOG(K144/153.655)^2)*T144,"")))</f>
        <v>263.23829562731231</v>
      </c>
      <c r="X144" s="97">
        <v>43792</v>
      </c>
      <c r="Y144" s="99" t="s">
        <v>617</v>
      </c>
      <c r="Z144" s="216" t="s">
        <v>616</v>
      </c>
      <c r="AA144" s="132"/>
      <c r="AB144" s="103">
        <f>T144-HLOOKUP(V144,[1]Minimas!$C$3:$CD$12,2,FALSE)</f>
        <v>75</v>
      </c>
      <c r="AC144" s="103">
        <f>T144-HLOOKUP(V144,[1]Minimas!$C$3:$CD$12,3,FALSE)</f>
        <v>50</v>
      </c>
      <c r="AD144" s="103">
        <f>T144-HLOOKUP(V144,[1]Minimas!$C$3:$CD$12,4,FALSE)</f>
        <v>25</v>
      </c>
      <c r="AE144" s="103">
        <f>T144-HLOOKUP(V144,[1]Minimas!$C$3:$CD$12,5,FALSE)</f>
        <v>-5</v>
      </c>
      <c r="AF144" s="103">
        <f>T144-HLOOKUP(V144,[1]Minimas!$C$3:$CD$12,6,FALSE)</f>
        <v>-35</v>
      </c>
      <c r="AG144" s="103">
        <f>T144-HLOOKUP(V144,[1]Minimas!$C$3:$CD$12,7,FALSE)</f>
        <v>-70</v>
      </c>
      <c r="AH144" s="103">
        <f>T144-HLOOKUP(V144,[1]Minimas!$C$3:$CD$12,8,FALSE)</f>
        <v>-95</v>
      </c>
      <c r="AI144" s="103">
        <f>T144-HLOOKUP(V144,[1]Minimas!$C$3:$CD$12,9,FALSE)</f>
        <v>-120</v>
      </c>
      <c r="AJ144" s="103">
        <f>T144-HLOOKUP(V144,[1]Minimas!$C$3:$CD$12,10,FALSE)</f>
        <v>-140</v>
      </c>
      <c r="AK144" s="104" t="str">
        <f t="shared" ref="AK144:AK175" si="64">IF(E144=0," ",IF(AJ144&gt;=0,$AJ$5,IF(AI144&gt;=0,$AI$5,IF(AH144&gt;=0,$AH$5,IF(AG144&gt;=0,$AG$5,IF(AF144&gt;=0,$AF$5,IF(AE144&gt;=0,$AE$5,IF(AD144&gt;=0,$AD$5,IF(AC144&gt;=0,$AC$5,$AB$5)))))))))</f>
        <v>REG +</v>
      </c>
      <c r="AL144" s="104"/>
      <c r="AM144" s="104" t="str">
        <f t="shared" ref="AM144:AM175" si="65">IF(AK144="","",AK144)</f>
        <v>REG +</v>
      </c>
      <c r="AN144" s="104">
        <f t="shared" ref="AN144:AN175" si="66">IF(E144=0," ",IF(AJ144&gt;=0,AJ144,IF(AI144&gt;=0,AI144,IF(AH144&gt;=0,AH144,IF(AG144&gt;=0,AG144,IF(AF144&gt;=0,AF144,IF(AE144&gt;=0,AE144,IF(AD144&gt;=0,AD144,IF(AC144&gt;=0,AC144,AB144)))))))))</f>
        <v>25</v>
      </c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134"/>
      <c r="DF144" s="134"/>
      <c r="DG144" s="134"/>
      <c r="DH144" s="134"/>
      <c r="DI144" s="134"/>
      <c r="DJ144" s="134"/>
      <c r="DK144" s="134"/>
      <c r="DL144" s="134"/>
      <c r="DM144" s="134"/>
      <c r="DN144" s="134"/>
      <c r="DO144" s="134"/>
      <c r="DP144" s="134"/>
      <c r="DQ144" s="134"/>
      <c r="DR144" s="134"/>
      <c r="DS144" s="134"/>
      <c r="DT144" s="134"/>
    </row>
    <row r="145" spans="2:124" s="133" customFormat="1" ht="30" customHeight="1" x14ac:dyDescent="0.2">
      <c r="B145" s="95" t="s">
        <v>202</v>
      </c>
      <c r="C145" s="153">
        <v>418160</v>
      </c>
      <c r="D145" s="154"/>
      <c r="E145" s="155" t="s">
        <v>40</v>
      </c>
      <c r="F145" s="143" t="s">
        <v>339</v>
      </c>
      <c r="G145" s="144" t="s">
        <v>340</v>
      </c>
      <c r="H145" s="145">
        <v>1987</v>
      </c>
      <c r="I145" s="203" t="s">
        <v>227</v>
      </c>
      <c r="J145" s="156" t="s">
        <v>493</v>
      </c>
      <c r="K145" s="147">
        <v>75.8</v>
      </c>
      <c r="L145" s="149">
        <v>120</v>
      </c>
      <c r="M145" s="150">
        <v>-127</v>
      </c>
      <c r="N145" s="150">
        <v>127</v>
      </c>
      <c r="O145" s="135">
        <f t="shared" si="59"/>
        <v>127</v>
      </c>
      <c r="P145" s="149">
        <v>-150</v>
      </c>
      <c r="Q145" s="150">
        <v>150</v>
      </c>
      <c r="R145" s="150">
        <v>160</v>
      </c>
      <c r="S145" s="135">
        <f t="shared" si="60"/>
        <v>160</v>
      </c>
      <c r="T145" s="136">
        <f t="shared" si="61"/>
        <v>287</v>
      </c>
      <c r="U145" s="137" t="str">
        <f t="shared" si="62"/>
        <v>NAT + 12</v>
      </c>
      <c r="V145" s="138" t="str">
        <f>IF(E145=0," ",IF(E145="H",IF(H145&lt;2000,VLOOKUP(K145,[1]Minimas!$A$15:$F$29,6),IF(AND(H145&gt;1999,H145&lt;2003),VLOOKUP(K145,[1]Minimas!$A$15:$F$29,5),IF(AND(H145&gt;2002,H145&lt;2005),VLOOKUP(K145,[1]Minimas!$A$15:$F$29,4),IF(AND(H145&gt;2004,H145&lt;2007),VLOOKUP(K145,[1]Minimas!$A$15:$F$29,3),VLOOKUP(K145,[1]Minimas!$A$15:$F$29,2))))),IF(H145&lt;2000,VLOOKUP(K145,[1]Minimas!$G$15:$L$29,6),IF(AND(H145&gt;1999,H145&lt;2003),VLOOKUP(K145,[1]Minimas!$G$15:$FL$29,5),IF(AND(H145&gt;2002,H145&lt;2005),VLOOKUP(K145,[1]Minimas!$G$15:$L$29,4),IF(AND(H145&gt;2004,H145&lt;2007),VLOOKUP(K145,[1]Minimas!$G$15:$L$29,3),VLOOKUP(K145,[1]Minimas!$G$15:$L$29,2)))))))</f>
        <v>SE M81</v>
      </c>
      <c r="W145" s="139">
        <f t="shared" si="63"/>
        <v>361.28965061055203</v>
      </c>
      <c r="X145" s="97">
        <v>43792</v>
      </c>
      <c r="Y145" s="99" t="s">
        <v>617</v>
      </c>
      <c r="Z145" s="216" t="s">
        <v>616</v>
      </c>
      <c r="AA145" s="132"/>
      <c r="AB145" s="103">
        <f>T145-HLOOKUP(V145,[1]Minimas!$C$3:$CD$12,2,FALSE)</f>
        <v>142</v>
      </c>
      <c r="AC145" s="103">
        <f>T145-HLOOKUP(V145,[1]Minimas!$C$3:$CD$12,3,FALSE)</f>
        <v>117</v>
      </c>
      <c r="AD145" s="103">
        <f>T145-HLOOKUP(V145,[1]Minimas!$C$3:$CD$12,4,FALSE)</f>
        <v>92</v>
      </c>
      <c r="AE145" s="103">
        <f>T145-HLOOKUP(V145,[1]Minimas!$C$3:$CD$12,5,FALSE)</f>
        <v>67</v>
      </c>
      <c r="AF145" s="103">
        <f>T145-HLOOKUP(V145,[1]Minimas!$C$3:$CD$12,6,FALSE)</f>
        <v>37</v>
      </c>
      <c r="AG145" s="103">
        <f>T145-HLOOKUP(V145,[1]Minimas!$C$3:$CD$12,7,FALSE)</f>
        <v>12</v>
      </c>
      <c r="AH145" s="103">
        <f>T145-HLOOKUP(V145,[1]Minimas!$C$3:$CD$12,8,FALSE)</f>
        <v>-8</v>
      </c>
      <c r="AI145" s="103">
        <f>T145-HLOOKUP(V145,[1]Minimas!$C$3:$CD$12,9,FALSE)</f>
        <v>-33</v>
      </c>
      <c r="AJ145" s="103">
        <f>T145-HLOOKUP(V145,[1]Minimas!$C$3:$CD$12,10,FALSE)</f>
        <v>-48</v>
      </c>
      <c r="AK145" s="104" t="str">
        <f t="shared" si="64"/>
        <v>NAT +</v>
      </c>
      <c r="AL145" s="104"/>
      <c r="AM145" s="104" t="str">
        <f t="shared" si="65"/>
        <v>NAT +</v>
      </c>
      <c r="AN145" s="104">
        <f t="shared" si="66"/>
        <v>12</v>
      </c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4"/>
      <c r="BX145" s="134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4"/>
      <c r="CP145" s="134"/>
      <c r="CQ145" s="134"/>
      <c r="CR145" s="134"/>
      <c r="CS145" s="134"/>
      <c r="CT145" s="134"/>
      <c r="CU145" s="134"/>
      <c r="CV145" s="134"/>
      <c r="CW145" s="134"/>
      <c r="CX145" s="134"/>
      <c r="CY145" s="134"/>
      <c r="CZ145" s="134"/>
      <c r="DA145" s="134"/>
      <c r="DB145" s="134"/>
      <c r="DC145" s="134"/>
      <c r="DD145" s="134"/>
      <c r="DE145" s="134"/>
      <c r="DF145" s="134"/>
      <c r="DG145" s="134"/>
      <c r="DH145" s="134"/>
      <c r="DI145" s="134"/>
      <c r="DJ145" s="134"/>
      <c r="DK145" s="134"/>
      <c r="DL145" s="134"/>
      <c r="DM145" s="134"/>
      <c r="DN145" s="134"/>
      <c r="DO145" s="134"/>
      <c r="DP145" s="134"/>
      <c r="DQ145" s="134"/>
      <c r="DR145" s="134"/>
      <c r="DS145" s="134"/>
      <c r="DT145" s="134"/>
    </row>
    <row r="146" spans="2:124" s="133" customFormat="1" ht="30" customHeight="1" x14ac:dyDescent="0.2">
      <c r="B146" s="95" t="s">
        <v>202</v>
      </c>
      <c r="C146" s="153">
        <v>239336</v>
      </c>
      <c r="D146" s="154"/>
      <c r="E146" s="155" t="s">
        <v>40</v>
      </c>
      <c r="F146" s="143" t="s">
        <v>322</v>
      </c>
      <c r="G146" s="144" t="s">
        <v>152</v>
      </c>
      <c r="H146" s="145">
        <v>1997</v>
      </c>
      <c r="I146" s="203" t="s">
        <v>227</v>
      </c>
      <c r="J146" s="156" t="s">
        <v>44</v>
      </c>
      <c r="K146" s="147">
        <v>147.80000000000001</v>
      </c>
      <c r="L146" s="149">
        <v>153</v>
      </c>
      <c r="M146" s="150">
        <v>159</v>
      </c>
      <c r="N146" s="150">
        <v>-162</v>
      </c>
      <c r="O146" s="135">
        <f t="shared" si="59"/>
        <v>159</v>
      </c>
      <c r="P146" s="149">
        <v>190</v>
      </c>
      <c r="Q146" s="150">
        <v>-210</v>
      </c>
      <c r="R146" s="217" t="s">
        <v>323</v>
      </c>
      <c r="S146" s="135">
        <f t="shared" si="60"/>
        <v>190</v>
      </c>
      <c r="T146" s="136">
        <f t="shared" si="61"/>
        <v>349</v>
      </c>
      <c r="U146" s="137" t="str">
        <f t="shared" si="62"/>
        <v>INTB + 9</v>
      </c>
      <c r="V146" s="138" t="str">
        <f>IF(E146=0," ",IF(E146="H",IF(H146&lt;2000,VLOOKUP(K146,[1]Minimas!$A$15:$F$29,6),IF(AND(H146&gt;1999,H146&lt;2003),VLOOKUP(K146,[1]Minimas!$A$15:$F$29,5),IF(AND(H146&gt;2002,H146&lt;2005),VLOOKUP(K146,[1]Minimas!$A$15:$F$29,4),IF(AND(H146&gt;2004,H146&lt;2007),VLOOKUP(K146,[1]Minimas!$A$15:$F$29,3),VLOOKUP(K146,[1]Minimas!$A$15:$F$29,2))))),IF(H146&lt;2000,VLOOKUP(K146,[1]Minimas!$G$15:$L$29,6),IF(AND(H146&gt;1999,H146&lt;2003),VLOOKUP(K146,[1]Minimas!$G$15:$FL$29,5),IF(AND(H146&gt;2002,H146&lt;2005),VLOOKUP(K146,[1]Minimas!$G$15:$L$29,4),IF(AND(H146&gt;2004,H146&lt;2007),VLOOKUP(K146,[1]Minimas!$G$15:$L$29,3),VLOOKUP(K146,[1]Minimas!$G$15:$L$29,2)))))))</f>
        <v>SE M&gt;109</v>
      </c>
      <c r="W146" s="139">
        <f t="shared" si="63"/>
        <v>352.38113018762238</v>
      </c>
      <c r="X146" s="97">
        <v>43792</v>
      </c>
      <c r="Y146" s="99" t="s">
        <v>617</v>
      </c>
      <c r="Z146" s="216" t="s">
        <v>616</v>
      </c>
      <c r="AA146" s="132"/>
      <c r="AB146" s="103">
        <f>T146-HLOOKUP(V146,[1]Minimas!$C$3:$CD$12,2,FALSE)</f>
        <v>179</v>
      </c>
      <c r="AC146" s="103">
        <f>T146-HLOOKUP(V146,[1]Minimas!$C$3:$CD$12,3,FALSE)</f>
        <v>154</v>
      </c>
      <c r="AD146" s="103">
        <f>T146-HLOOKUP(V146,[1]Minimas!$C$3:$CD$12,4,FALSE)</f>
        <v>129</v>
      </c>
      <c r="AE146" s="103">
        <f>T146-HLOOKUP(V146,[1]Minimas!$C$3:$CD$12,5,FALSE)</f>
        <v>99</v>
      </c>
      <c r="AF146" s="103">
        <f>T146-HLOOKUP(V146,[1]Minimas!$C$3:$CD$12,6,FALSE)</f>
        <v>69</v>
      </c>
      <c r="AG146" s="103">
        <f>T146-HLOOKUP(V146,[1]Minimas!$C$3:$CD$12,7,FALSE)</f>
        <v>34</v>
      </c>
      <c r="AH146" s="103">
        <f>T146-HLOOKUP(V146,[1]Minimas!$C$3:$CD$12,8,FALSE)</f>
        <v>9</v>
      </c>
      <c r="AI146" s="103">
        <f>T146-HLOOKUP(V146,[1]Minimas!$C$3:$CD$12,9,FALSE)</f>
        <v>-16</v>
      </c>
      <c r="AJ146" s="103">
        <f>T146-HLOOKUP(V146,[1]Minimas!$C$3:$CD$12,10,FALSE)</f>
        <v>-36</v>
      </c>
      <c r="AK146" s="104" t="str">
        <f t="shared" si="64"/>
        <v>INTB +</v>
      </c>
      <c r="AL146" s="104"/>
      <c r="AM146" s="104" t="str">
        <f t="shared" si="65"/>
        <v>INTB +</v>
      </c>
      <c r="AN146" s="104">
        <f t="shared" si="66"/>
        <v>9</v>
      </c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  <c r="BR146" s="134"/>
      <c r="BS146" s="134"/>
      <c r="BT146" s="134"/>
      <c r="BU146" s="134"/>
      <c r="BV146" s="134"/>
      <c r="BW146" s="134"/>
      <c r="BX146" s="134"/>
      <c r="BY146" s="134"/>
      <c r="BZ146" s="134"/>
      <c r="CA146" s="134"/>
      <c r="CB146" s="134"/>
      <c r="CC146" s="134"/>
      <c r="CD146" s="134"/>
      <c r="CE146" s="134"/>
      <c r="CF146" s="134"/>
      <c r="CG146" s="134"/>
      <c r="CH146" s="134"/>
      <c r="CI146" s="134"/>
      <c r="CJ146" s="134"/>
      <c r="CK146" s="134"/>
      <c r="CL146" s="134"/>
      <c r="CM146" s="134"/>
      <c r="CN146" s="134"/>
      <c r="CO146" s="134"/>
      <c r="CP146" s="134"/>
      <c r="CQ146" s="134"/>
      <c r="CR146" s="134"/>
      <c r="CS146" s="134"/>
      <c r="CT146" s="134"/>
      <c r="CU146" s="134"/>
      <c r="CV146" s="134"/>
      <c r="CW146" s="134"/>
      <c r="CX146" s="134"/>
      <c r="CY146" s="134"/>
      <c r="CZ146" s="134"/>
      <c r="DA146" s="134"/>
      <c r="DB146" s="134"/>
      <c r="DC146" s="134"/>
      <c r="DD146" s="134"/>
      <c r="DE146" s="134"/>
      <c r="DF146" s="134"/>
      <c r="DG146" s="134"/>
      <c r="DH146" s="134"/>
      <c r="DI146" s="134"/>
      <c r="DJ146" s="134"/>
      <c r="DK146" s="134"/>
      <c r="DL146" s="134"/>
      <c r="DM146" s="134"/>
      <c r="DN146" s="134"/>
      <c r="DO146" s="134"/>
      <c r="DP146" s="134"/>
      <c r="DQ146" s="134"/>
      <c r="DR146" s="134"/>
      <c r="DS146" s="134"/>
      <c r="DT146" s="134"/>
    </row>
    <row r="147" spans="2:124" s="133" customFormat="1" ht="29.1" customHeight="1" x14ac:dyDescent="0.2">
      <c r="B147" s="95" t="s">
        <v>202</v>
      </c>
      <c r="C147" s="153">
        <v>442609</v>
      </c>
      <c r="D147" s="154"/>
      <c r="E147" s="155" t="s">
        <v>40</v>
      </c>
      <c r="F147" s="143" t="s">
        <v>342</v>
      </c>
      <c r="G147" s="144" t="s">
        <v>343</v>
      </c>
      <c r="H147" s="145">
        <v>1989</v>
      </c>
      <c r="I147" s="203" t="s">
        <v>227</v>
      </c>
      <c r="J147" s="156" t="s">
        <v>44</v>
      </c>
      <c r="K147" s="147">
        <v>69.5</v>
      </c>
      <c r="L147" s="149">
        <v>98</v>
      </c>
      <c r="M147" s="150">
        <v>-103</v>
      </c>
      <c r="N147" s="150">
        <v>103</v>
      </c>
      <c r="O147" s="135">
        <f t="shared" si="59"/>
        <v>103</v>
      </c>
      <c r="P147" s="149">
        <v>123</v>
      </c>
      <c r="Q147" s="150">
        <v>128</v>
      </c>
      <c r="R147" s="150">
        <v>132</v>
      </c>
      <c r="S147" s="135">
        <f t="shared" si="60"/>
        <v>132</v>
      </c>
      <c r="T147" s="136">
        <f t="shared" si="61"/>
        <v>235</v>
      </c>
      <c r="U147" s="137" t="str">
        <f t="shared" si="62"/>
        <v>IRG + 25</v>
      </c>
      <c r="V147" s="138" t="str">
        <f>IF(E147=0," ",IF(E147="H",IF(H147&lt;2000,VLOOKUP(K147,[1]Minimas!$A$15:$F$29,6),IF(AND(H147&gt;1999,H147&lt;2003),VLOOKUP(K147,[1]Minimas!$A$15:$F$29,5),IF(AND(H147&gt;2002,H147&lt;2005),VLOOKUP(K147,[1]Minimas!$A$15:$F$29,4),IF(AND(H147&gt;2004,H147&lt;2007),VLOOKUP(K147,[1]Minimas!$A$15:$F$29,3),VLOOKUP(K147,[1]Minimas!$A$15:$F$29,2))))),IF(H147&lt;2000,VLOOKUP(K147,[1]Minimas!$G$15:$L$29,6),IF(AND(H147&gt;1999,H147&lt;2003),VLOOKUP(K147,[1]Minimas!$G$15:$FL$29,5),IF(AND(H147&gt;2002,H147&lt;2005),VLOOKUP(K147,[1]Minimas!$G$15:$L$29,4),IF(AND(H147&gt;2004,H147&lt;2007),VLOOKUP(K147,[1]Minimas!$G$15:$L$29,3),VLOOKUP(K147,[1]Minimas!$G$15:$L$29,2)))))))</f>
        <v>SE M73</v>
      </c>
      <c r="W147" s="139">
        <f t="shared" si="63"/>
        <v>311.00971277017265</v>
      </c>
      <c r="X147" s="97">
        <v>43792</v>
      </c>
      <c r="Y147" s="99" t="s">
        <v>617</v>
      </c>
      <c r="Z147" s="216" t="s">
        <v>616</v>
      </c>
      <c r="AA147" s="132"/>
      <c r="AB147" s="103">
        <f>T147-HLOOKUP(V147,[1]Minimas!$C$3:$CD$12,2,FALSE)</f>
        <v>100</v>
      </c>
      <c r="AC147" s="103">
        <f>T147-HLOOKUP(V147,[1]Minimas!$C$3:$CD$12,3,FALSE)</f>
        <v>75</v>
      </c>
      <c r="AD147" s="103">
        <f>T147-HLOOKUP(V147,[1]Minimas!$C$3:$CD$12,4,FALSE)</f>
        <v>50</v>
      </c>
      <c r="AE147" s="103">
        <f>T147-HLOOKUP(V147,[1]Minimas!$C$3:$CD$12,5,FALSE)</f>
        <v>25</v>
      </c>
      <c r="AF147" s="103">
        <f>T147-HLOOKUP(V147,[1]Minimas!$C$3:$CD$12,6,FALSE)</f>
        <v>-5</v>
      </c>
      <c r="AG147" s="103">
        <f>T147-HLOOKUP(V147,[1]Minimas!$C$3:$CD$12,7,FALSE)</f>
        <v>-25</v>
      </c>
      <c r="AH147" s="103">
        <f>T147-HLOOKUP(V147,[1]Minimas!$C$3:$CD$12,8,FALSE)</f>
        <v>-45</v>
      </c>
      <c r="AI147" s="103">
        <f>T147-HLOOKUP(V147,[1]Minimas!$C$3:$CD$12,9,FALSE)</f>
        <v>-65</v>
      </c>
      <c r="AJ147" s="103">
        <f>T147-HLOOKUP(V147,[1]Minimas!$C$3:$CD$12,10,FALSE)</f>
        <v>-80</v>
      </c>
      <c r="AK147" s="104" t="str">
        <f t="shared" si="64"/>
        <v>IRG +</v>
      </c>
      <c r="AL147" s="104"/>
      <c r="AM147" s="104" t="str">
        <f t="shared" si="65"/>
        <v>IRG +</v>
      </c>
      <c r="AN147" s="104">
        <f t="shared" si="66"/>
        <v>25</v>
      </c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4"/>
      <c r="BQ147" s="134"/>
      <c r="BR147" s="134"/>
      <c r="BS147" s="134"/>
      <c r="BT147" s="134"/>
      <c r="BU147" s="134"/>
      <c r="BV147" s="134"/>
      <c r="BW147" s="134"/>
      <c r="BX147" s="134"/>
      <c r="BY147" s="134"/>
      <c r="BZ147" s="134"/>
      <c r="CA147" s="134"/>
      <c r="CB147" s="134"/>
      <c r="CC147" s="134"/>
      <c r="CD147" s="134"/>
      <c r="CE147" s="134"/>
      <c r="CF147" s="134"/>
      <c r="CG147" s="134"/>
      <c r="CH147" s="134"/>
      <c r="CI147" s="134"/>
      <c r="CJ147" s="134"/>
      <c r="CK147" s="134"/>
      <c r="CL147" s="134"/>
      <c r="CM147" s="134"/>
      <c r="CN147" s="134"/>
      <c r="CO147" s="134"/>
      <c r="CP147" s="134"/>
      <c r="CQ147" s="134"/>
      <c r="CR147" s="134"/>
      <c r="CS147" s="134"/>
      <c r="CT147" s="134"/>
      <c r="CU147" s="134"/>
      <c r="CV147" s="134"/>
      <c r="CW147" s="134"/>
      <c r="CX147" s="134"/>
      <c r="CY147" s="134"/>
      <c r="CZ147" s="134"/>
      <c r="DA147" s="134"/>
      <c r="DB147" s="134"/>
      <c r="DC147" s="134"/>
      <c r="DD147" s="134"/>
      <c r="DE147" s="134"/>
      <c r="DF147" s="134"/>
      <c r="DG147" s="134"/>
      <c r="DH147" s="134"/>
      <c r="DI147" s="134"/>
      <c r="DJ147" s="134"/>
      <c r="DK147" s="134"/>
      <c r="DL147" s="134"/>
      <c r="DM147" s="134"/>
      <c r="DN147" s="134"/>
      <c r="DO147" s="134"/>
      <c r="DP147" s="134"/>
      <c r="DQ147" s="134"/>
      <c r="DR147" s="134"/>
      <c r="DS147" s="134"/>
      <c r="DT147" s="134"/>
    </row>
    <row r="148" spans="2:124" s="133" customFormat="1" ht="30" customHeight="1" x14ac:dyDescent="0.2">
      <c r="B148" s="95" t="s">
        <v>202</v>
      </c>
      <c r="C148" s="153">
        <v>86808</v>
      </c>
      <c r="D148" s="154"/>
      <c r="E148" s="155" t="s">
        <v>40</v>
      </c>
      <c r="F148" s="143" t="s">
        <v>344</v>
      </c>
      <c r="G148" s="144" t="s">
        <v>345</v>
      </c>
      <c r="H148" s="145">
        <v>1989</v>
      </c>
      <c r="I148" s="203" t="s">
        <v>227</v>
      </c>
      <c r="J148" s="156" t="s">
        <v>44</v>
      </c>
      <c r="K148" s="147">
        <v>81.900000000000006</v>
      </c>
      <c r="L148" s="149">
        <v>-105</v>
      </c>
      <c r="M148" s="150">
        <v>105</v>
      </c>
      <c r="N148" s="150">
        <v>110</v>
      </c>
      <c r="O148" s="135">
        <f t="shared" si="59"/>
        <v>110</v>
      </c>
      <c r="P148" s="149">
        <v>-120</v>
      </c>
      <c r="Q148" s="150">
        <v>120</v>
      </c>
      <c r="R148" s="150">
        <v>127</v>
      </c>
      <c r="S148" s="135">
        <f t="shared" si="60"/>
        <v>127</v>
      </c>
      <c r="T148" s="136">
        <f t="shared" si="61"/>
        <v>237</v>
      </c>
      <c r="U148" s="137" t="str">
        <f t="shared" si="62"/>
        <v>IRG + 7</v>
      </c>
      <c r="V148" s="138" t="str">
        <f>IF(E148=0," ",IF(E148="H",IF(H148&lt;2000,VLOOKUP(K148,[1]Minimas!$A$15:$F$29,6),IF(AND(H148&gt;1999,H148&lt;2003),VLOOKUP(K148,[1]Minimas!$A$15:$F$29,5),IF(AND(H148&gt;2002,H148&lt;2005),VLOOKUP(K148,[1]Minimas!$A$15:$F$29,4),IF(AND(H148&gt;2004,H148&lt;2007),VLOOKUP(K148,[1]Minimas!$A$15:$F$29,3),VLOOKUP(K148,[1]Minimas!$A$15:$F$29,2))))),IF(H148&lt;2000,VLOOKUP(K148,[1]Minimas!$G$15:$L$29,6),IF(AND(H148&gt;1999,H148&lt;2003),VLOOKUP(K148,[1]Minimas!$G$15:$FL$29,5),IF(AND(H148&gt;2002,H148&lt;2005),VLOOKUP(K148,[1]Minimas!$G$15:$L$29,4),IF(AND(H148&gt;2004,H148&lt;2007),VLOOKUP(K148,[1]Minimas!$G$15:$L$29,3),VLOOKUP(K148,[1]Minimas!$G$15:$L$29,2)))))))</f>
        <v>SE M89</v>
      </c>
      <c r="W148" s="139">
        <f t="shared" si="63"/>
        <v>286.50926762595168</v>
      </c>
      <c r="X148" s="97">
        <v>43792</v>
      </c>
      <c r="Y148" s="99" t="s">
        <v>617</v>
      </c>
      <c r="Z148" s="216" t="s">
        <v>616</v>
      </c>
      <c r="AA148" s="132"/>
      <c r="AB148" s="103">
        <f>T148-HLOOKUP(V148,[1]Minimas!$C$3:$CD$12,2,FALSE)</f>
        <v>87</v>
      </c>
      <c r="AC148" s="103">
        <f>T148-HLOOKUP(V148,[1]Minimas!$C$3:$CD$12,3,FALSE)</f>
        <v>62</v>
      </c>
      <c r="AD148" s="103">
        <f>T148-HLOOKUP(V148,[1]Minimas!$C$3:$CD$12,4,FALSE)</f>
        <v>37</v>
      </c>
      <c r="AE148" s="103">
        <f>T148-HLOOKUP(V148,[1]Minimas!$C$3:$CD$12,5,FALSE)</f>
        <v>7</v>
      </c>
      <c r="AF148" s="103">
        <f>T148-HLOOKUP(V148,[1]Minimas!$C$3:$CD$12,6,FALSE)</f>
        <v>-23</v>
      </c>
      <c r="AG148" s="103">
        <f>T148-HLOOKUP(V148,[1]Minimas!$C$3:$CD$12,7,FALSE)</f>
        <v>-50</v>
      </c>
      <c r="AH148" s="103">
        <f>T148-HLOOKUP(V148,[1]Minimas!$C$3:$CD$12,8,FALSE)</f>
        <v>-73</v>
      </c>
      <c r="AI148" s="103">
        <f>T148-HLOOKUP(V148,[1]Minimas!$C$3:$CD$12,9,FALSE)</f>
        <v>-93</v>
      </c>
      <c r="AJ148" s="103">
        <f>T148-HLOOKUP(V148,[1]Minimas!$C$3:$CD$12,10,FALSE)</f>
        <v>-123</v>
      </c>
      <c r="AK148" s="104" t="str">
        <f t="shared" si="64"/>
        <v>IRG +</v>
      </c>
      <c r="AL148" s="104"/>
      <c r="AM148" s="104" t="str">
        <f t="shared" si="65"/>
        <v>IRG +</v>
      </c>
      <c r="AN148" s="104">
        <f t="shared" si="66"/>
        <v>7</v>
      </c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134"/>
      <c r="BQ148" s="134"/>
      <c r="BR148" s="134"/>
      <c r="BS148" s="134"/>
      <c r="BT148" s="134"/>
      <c r="BU148" s="134"/>
      <c r="BV148" s="134"/>
      <c r="BW148" s="134"/>
      <c r="BX148" s="134"/>
      <c r="BY148" s="134"/>
      <c r="BZ148" s="134"/>
      <c r="CA148" s="134"/>
      <c r="CB148" s="134"/>
      <c r="CC148" s="134"/>
      <c r="CD148" s="134"/>
      <c r="CE148" s="134"/>
      <c r="CF148" s="134"/>
      <c r="CG148" s="134"/>
      <c r="CH148" s="134"/>
      <c r="CI148" s="134"/>
      <c r="CJ148" s="134"/>
      <c r="CK148" s="134"/>
      <c r="CL148" s="134"/>
      <c r="CM148" s="134"/>
      <c r="CN148" s="134"/>
      <c r="CO148" s="134"/>
      <c r="CP148" s="134"/>
      <c r="CQ148" s="134"/>
      <c r="CR148" s="134"/>
      <c r="CS148" s="134"/>
      <c r="CT148" s="134"/>
      <c r="CU148" s="134"/>
      <c r="CV148" s="134"/>
      <c r="CW148" s="134"/>
      <c r="CX148" s="134"/>
      <c r="CY148" s="134"/>
      <c r="CZ148" s="134"/>
      <c r="DA148" s="134"/>
      <c r="DB148" s="134"/>
      <c r="DC148" s="134"/>
      <c r="DD148" s="134"/>
      <c r="DE148" s="134"/>
      <c r="DF148" s="134"/>
      <c r="DG148" s="134"/>
      <c r="DH148" s="134"/>
      <c r="DI148" s="134"/>
      <c r="DJ148" s="134"/>
      <c r="DK148" s="134"/>
      <c r="DL148" s="134"/>
      <c r="DM148" s="134"/>
      <c r="DN148" s="134"/>
      <c r="DO148" s="134"/>
      <c r="DP148" s="134"/>
      <c r="DQ148" s="134"/>
      <c r="DR148" s="134"/>
      <c r="DS148" s="134"/>
      <c r="DT148" s="134"/>
    </row>
    <row r="149" spans="2:124" s="133" customFormat="1" ht="30" customHeight="1" x14ac:dyDescent="0.2">
      <c r="B149" s="95" t="s">
        <v>202</v>
      </c>
      <c r="C149" s="153">
        <v>130685</v>
      </c>
      <c r="D149" s="154"/>
      <c r="E149" s="155" t="s">
        <v>40</v>
      </c>
      <c r="F149" s="143" t="s">
        <v>356</v>
      </c>
      <c r="G149" s="144" t="s">
        <v>152</v>
      </c>
      <c r="H149" s="145">
        <v>1991</v>
      </c>
      <c r="I149" s="203" t="s">
        <v>239</v>
      </c>
      <c r="J149" s="156" t="s">
        <v>44</v>
      </c>
      <c r="K149" s="147">
        <v>67.099999999999994</v>
      </c>
      <c r="L149" s="149">
        <v>100</v>
      </c>
      <c r="M149" s="150">
        <v>105</v>
      </c>
      <c r="N149" s="150">
        <v>108</v>
      </c>
      <c r="O149" s="135">
        <f t="shared" si="59"/>
        <v>108</v>
      </c>
      <c r="P149" s="149">
        <v>120</v>
      </c>
      <c r="Q149" s="150">
        <v>125</v>
      </c>
      <c r="R149" s="150">
        <v>130</v>
      </c>
      <c r="S149" s="135">
        <f t="shared" si="60"/>
        <v>130</v>
      </c>
      <c r="T149" s="136">
        <f t="shared" si="61"/>
        <v>238</v>
      </c>
      <c r="U149" s="137" t="str">
        <f t="shared" si="62"/>
        <v>IRG + 28</v>
      </c>
      <c r="V149" s="138" t="str">
        <f>IF(E149=0," ",IF(E149="H",IF(H149&lt;2000,VLOOKUP(K149,[1]Minimas!$A$15:$F$29,6),IF(AND(H149&gt;1999,H149&lt;2003),VLOOKUP(K149,[1]Minimas!$A$15:$F$29,5),IF(AND(H149&gt;2002,H149&lt;2005),VLOOKUP(K149,[1]Minimas!$A$15:$F$29,4),IF(AND(H149&gt;2004,H149&lt;2007),VLOOKUP(K149,[1]Minimas!$A$15:$F$29,3),VLOOKUP(K149,[1]Minimas!$A$15:$F$29,2))))),IF(H149&lt;2000,VLOOKUP(K149,[1]Minimas!$G$15:$L$29,6),IF(AND(H149&gt;1999,H149&lt;2003),VLOOKUP(K149,[1]Minimas!$G$15:$FL$29,5),IF(AND(H149&gt;2002,H149&lt;2005),VLOOKUP(K149,[1]Minimas!$G$15:$L$29,4),IF(AND(H149&gt;2004,H149&lt;2007),VLOOKUP(K149,[1]Minimas!$G$15:$L$29,3),VLOOKUP(K149,[1]Minimas!$G$15:$L$29,2)))))))</f>
        <v>SE M73</v>
      </c>
      <c r="W149" s="139">
        <f t="shared" si="63"/>
        <v>321.8788133737425</v>
      </c>
      <c r="X149" s="97">
        <v>43792</v>
      </c>
      <c r="Y149" s="99" t="s">
        <v>617</v>
      </c>
      <c r="Z149" s="216" t="s">
        <v>435</v>
      </c>
      <c r="AA149" s="132"/>
      <c r="AB149" s="103">
        <f>T149-HLOOKUP(V149,[1]Minimas!$C$3:$CD$12,2,FALSE)</f>
        <v>103</v>
      </c>
      <c r="AC149" s="103">
        <f>T149-HLOOKUP(V149,[1]Minimas!$C$3:$CD$12,3,FALSE)</f>
        <v>78</v>
      </c>
      <c r="AD149" s="103">
        <f>T149-HLOOKUP(V149,[1]Minimas!$C$3:$CD$12,4,FALSE)</f>
        <v>53</v>
      </c>
      <c r="AE149" s="103">
        <f>T149-HLOOKUP(V149,[1]Minimas!$C$3:$CD$12,5,FALSE)</f>
        <v>28</v>
      </c>
      <c r="AF149" s="103">
        <f>T149-HLOOKUP(V149,[1]Minimas!$C$3:$CD$12,6,FALSE)</f>
        <v>-2</v>
      </c>
      <c r="AG149" s="103">
        <f>T149-HLOOKUP(V149,[1]Minimas!$C$3:$CD$12,7,FALSE)</f>
        <v>-22</v>
      </c>
      <c r="AH149" s="103">
        <f>T149-HLOOKUP(V149,[1]Minimas!$C$3:$CD$12,8,FALSE)</f>
        <v>-42</v>
      </c>
      <c r="AI149" s="103">
        <f>T149-HLOOKUP(V149,[1]Minimas!$C$3:$CD$12,9,FALSE)</f>
        <v>-62</v>
      </c>
      <c r="AJ149" s="103">
        <f>T149-HLOOKUP(V149,[1]Minimas!$C$3:$CD$12,10,FALSE)</f>
        <v>-77</v>
      </c>
      <c r="AK149" s="104" t="str">
        <f t="shared" si="64"/>
        <v>IRG +</v>
      </c>
      <c r="AL149" s="104"/>
      <c r="AM149" s="104" t="str">
        <f t="shared" si="65"/>
        <v>IRG +</v>
      </c>
      <c r="AN149" s="104">
        <f t="shared" si="66"/>
        <v>28</v>
      </c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134"/>
      <c r="BQ149" s="134"/>
      <c r="BR149" s="134"/>
      <c r="BS149" s="134"/>
      <c r="BT149" s="134"/>
      <c r="BU149" s="134"/>
      <c r="BV149" s="134"/>
      <c r="BW149" s="134"/>
      <c r="BX149" s="134"/>
      <c r="BY149" s="134"/>
      <c r="BZ149" s="134"/>
      <c r="CA149" s="134"/>
      <c r="CB149" s="134"/>
      <c r="CC149" s="134"/>
      <c r="CD149" s="134"/>
      <c r="CE149" s="134"/>
      <c r="CF149" s="134"/>
      <c r="CG149" s="134"/>
      <c r="CH149" s="134"/>
      <c r="CI149" s="134"/>
      <c r="CJ149" s="134"/>
      <c r="CK149" s="134"/>
      <c r="CL149" s="134"/>
      <c r="CM149" s="134"/>
      <c r="CN149" s="134"/>
      <c r="CO149" s="134"/>
      <c r="CP149" s="134"/>
      <c r="CQ149" s="134"/>
      <c r="CR149" s="134"/>
      <c r="CS149" s="134"/>
      <c r="CT149" s="134"/>
      <c r="CU149" s="134"/>
      <c r="CV149" s="134"/>
      <c r="CW149" s="134"/>
      <c r="CX149" s="134"/>
      <c r="CY149" s="134"/>
      <c r="CZ149" s="134"/>
      <c r="DA149" s="134"/>
      <c r="DB149" s="134"/>
      <c r="DC149" s="134"/>
      <c r="DD149" s="134"/>
      <c r="DE149" s="134"/>
      <c r="DF149" s="134"/>
      <c r="DG149" s="134"/>
      <c r="DH149" s="134"/>
      <c r="DI149" s="134"/>
      <c r="DJ149" s="134"/>
      <c r="DK149" s="134"/>
      <c r="DL149" s="134"/>
      <c r="DM149" s="134"/>
      <c r="DN149" s="134"/>
      <c r="DO149" s="134"/>
      <c r="DP149" s="134"/>
      <c r="DQ149" s="134"/>
      <c r="DR149" s="134"/>
      <c r="DS149" s="134"/>
      <c r="DT149" s="134"/>
    </row>
    <row r="150" spans="2:124" s="133" customFormat="1" ht="30" customHeight="1" x14ac:dyDescent="0.2">
      <c r="B150" s="95" t="s">
        <v>202</v>
      </c>
      <c r="C150" s="153">
        <v>401154</v>
      </c>
      <c r="D150" s="154"/>
      <c r="E150" s="155" t="s">
        <v>40</v>
      </c>
      <c r="F150" s="143" t="s">
        <v>331</v>
      </c>
      <c r="G150" s="144" t="s">
        <v>358</v>
      </c>
      <c r="H150" s="145">
        <v>2004</v>
      </c>
      <c r="I150" s="203" t="s">
        <v>239</v>
      </c>
      <c r="J150" s="156" t="s">
        <v>44</v>
      </c>
      <c r="K150" s="147">
        <v>66.2</v>
      </c>
      <c r="L150" s="149">
        <v>80</v>
      </c>
      <c r="M150" s="150">
        <v>85</v>
      </c>
      <c r="N150" s="150">
        <v>89</v>
      </c>
      <c r="O150" s="135">
        <f t="shared" si="59"/>
        <v>89</v>
      </c>
      <c r="P150" s="149">
        <v>97</v>
      </c>
      <c r="Q150" s="150">
        <v>101</v>
      </c>
      <c r="R150" s="150">
        <v>-104</v>
      </c>
      <c r="S150" s="135">
        <f t="shared" si="60"/>
        <v>101</v>
      </c>
      <c r="T150" s="136">
        <f t="shared" si="61"/>
        <v>190</v>
      </c>
      <c r="U150" s="137" t="str">
        <f t="shared" si="62"/>
        <v>NAT + 0</v>
      </c>
      <c r="V150" s="138" t="str">
        <f>IF(E150=0," ",IF(E150="H",IF(H150&lt;2000,VLOOKUP(K150,[1]Minimas!$A$15:$F$29,6),IF(AND(H150&gt;1999,H150&lt;2003),VLOOKUP(K150,[1]Minimas!$A$15:$F$29,5),IF(AND(H150&gt;2002,H150&lt;2005),VLOOKUP(K150,[1]Minimas!$A$15:$F$29,4),IF(AND(H150&gt;2004,H150&lt;2007),VLOOKUP(K150,[1]Minimas!$A$15:$F$29,3),VLOOKUP(K150,[1]Minimas!$A$15:$F$29,2))))),IF(H150&lt;2000,VLOOKUP(K150,[1]Minimas!$G$15:$L$29,6),IF(AND(H150&gt;1999,H150&lt;2003),VLOOKUP(K150,[1]Minimas!$G$15:$FL$29,5),IF(AND(H150&gt;2002,H150&lt;2005),VLOOKUP(K150,[1]Minimas!$G$15:$L$29,4),IF(AND(H150&gt;2004,H150&lt;2007),VLOOKUP(K150,[1]Minimas!$G$15:$L$29,3),VLOOKUP(K150,[1]Minimas!$G$15:$L$29,2)))))))</f>
        <v>U17 M67</v>
      </c>
      <c r="W150" s="139">
        <f t="shared" si="63"/>
        <v>259.16582946121599</v>
      </c>
      <c r="X150" s="97">
        <v>43792</v>
      </c>
      <c r="Y150" s="99" t="s">
        <v>617</v>
      </c>
      <c r="Z150" s="216" t="s">
        <v>435</v>
      </c>
      <c r="AA150" s="132"/>
      <c r="AB150" s="103">
        <f>T150-HLOOKUP(V150,[1]Minimas!$C$3:$CD$12,2,FALSE)</f>
        <v>100</v>
      </c>
      <c r="AC150" s="103">
        <f>T150-HLOOKUP(V150,[1]Minimas!$C$3:$CD$12,3,FALSE)</f>
        <v>80</v>
      </c>
      <c r="AD150" s="103">
        <f>T150-HLOOKUP(V150,[1]Minimas!$C$3:$CD$12,4,FALSE)</f>
        <v>60</v>
      </c>
      <c r="AE150" s="103">
        <f>T150-HLOOKUP(V150,[1]Minimas!$C$3:$CD$12,5,FALSE)</f>
        <v>40</v>
      </c>
      <c r="AF150" s="103">
        <f>T150-HLOOKUP(V150,[1]Minimas!$C$3:$CD$12,6,FALSE)</f>
        <v>20</v>
      </c>
      <c r="AG150" s="103">
        <f>T150-HLOOKUP(V150,[1]Minimas!$C$3:$CD$12,7,FALSE)</f>
        <v>0</v>
      </c>
      <c r="AH150" s="103">
        <f>T150-HLOOKUP(V150,[1]Minimas!$C$3:$CD$12,8,FALSE)</f>
        <v>-20</v>
      </c>
      <c r="AI150" s="103">
        <f>T150-HLOOKUP(V150,[1]Minimas!$C$3:$CD$12,9,FALSE)</f>
        <v>-40</v>
      </c>
      <c r="AJ150" s="103">
        <f>T150-HLOOKUP(V150,[1]Minimas!$C$3:$CD$12,10,FALSE)</f>
        <v>-105</v>
      </c>
      <c r="AK150" s="104" t="str">
        <f t="shared" si="64"/>
        <v>NAT +</v>
      </c>
      <c r="AL150" s="104"/>
      <c r="AM150" s="104" t="str">
        <f t="shared" si="65"/>
        <v>NAT +</v>
      </c>
      <c r="AN150" s="104">
        <f t="shared" si="66"/>
        <v>0</v>
      </c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134"/>
      <c r="BX150" s="134"/>
      <c r="BY150" s="134"/>
      <c r="BZ150" s="134"/>
      <c r="CA150" s="134"/>
      <c r="CB150" s="134"/>
      <c r="CC150" s="134"/>
      <c r="CD150" s="134"/>
      <c r="CE150" s="134"/>
      <c r="CF150" s="134"/>
      <c r="CG150" s="134"/>
      <c r="CH150" s="134"/>
      <c r="CI150" s="134"/>
      <c r="CJ150" s="134"/>
      <c r="CK150" s="134"/>
      <c r="CL150" s="134"/>
      <c r="CM150" s="134"/>
      <c r="CN150" s="134"/>
      <c r="CO150" s="134"/>
      <c r="CP150" s="134"/>
      <c r="CQ150" s="134"/>
      <c r="CR150" s="134"/>
      <c r="CS150" s="134"/>
      <c r="CT150" s="134"/>
      <c r="CU150" s="134"/>
      <c r="CV150" s="134"/>
      <c r="CW150" s="134"/>
      <c r="CX150" s="134"/>
      <c r="CY150" s="134"/>
      <c r="CZ150" s="134"/>
      <c r="DA150" s="134"/>
      <c r="DB150" s="134"/>
      <c r="DC150" s="134"/>
      <c r="DD150" s="134"/>
      <c r="DE150" s="134"/>
      <c r="DF150" s="134"/>
      <c r="DG150" s="134"/>
      <c r="DH150" s="134"/>
      <c r="DI150" s="134"/>
      <c r="DJ150" s="134"/>
      <c r="DK150" s="134"/>
      <c r="DL150" s="134"/>
      <c r="DM150" s="134"/>
      <c r="DN150" s="134"/>
      <c r="DO150" s="134"/>
      <c r="DP150" s="134"/>
      <c r="DQ150" s="134"/>
      <c r="DR150" s="134"/>
      <c r="DS150" s="134"/>
      <c r="DT150" s="134"/>
    </row>
    <row r="151" spans="2:124" s="133" customFormat="1" ht="30" customHeight="1" x14ac:dyDescent="0.2">
      <c r="B151" s="95" t="s">
        <v>202</v>
      </c>
      <c r="C151" s="153">
        <v>456391</v>
      </c>
      <c r="D151" s="154"/>
      <c r="E151" s="155" t="s">
        <v>40</v>
      </c>
      <c r="F151" s="143" t="s">
        <v>494</v>
      </c>
      <c r="G151" s="144" t="s">
        <v>156</v>
      </c>
      <c r="H151" s="145">
        <v>1997</v>
      </c>
      <c r="I151" s="203" t="s">
        <v>239</v>
      </c>
      <c r="J151" s="156" t="s">
        <v>44</v>
      </c>
      <c r="K151" s="147">
        <v>81.7</v>
      </c>
      <c r="L151" s="149">
        <v>105</v>
      </c>
      <c r="M151" s="150">
        <v>-110</v>
      </c>
      <c r="N151" s="150">
        <v>-110</v>
      </c>
      <c r="O151" s="135">
        <f t="shared" si="59"/>
        <v>105</v>
      </c>
      <c r="P151" s="149">
        <v>125</v>
      </c>
      <c r="Q151" s="150">
        <v>135</v>
      </c>
      <c r="R151" s="150">
        <v>-140</v>
      </c>
      <c r="S151" s="135">
        <f t="shared" si="60"/>
        <v>135</v>
      </c>
      <c r="T151" s="136">
        <f t="shared" si="61"/>
        <v>240</v>
      </c>
      <c r="U151" s="137" t="str">
        <f t="shared" si="62"/>
        <v>IRG + 10</v>
      </c>
      <c r="V151" s="138" t="str">
        <f>IF(E151=0," ",IF(E151="H",IF(H151&lt;2000,VLOOKUP(K151,[1]Minimas!$A$15:$F$29,6),IF(AND(H151&gt;1999,H151&lt;2003),VLOOKUP(K151,[1]Minimas!$A$15:$F$29,5),IF(AND(H151&gt;2002,H151&lt;2005),VLOOKUP(K151,[1]Minimas!$A$15:$F$29,4),IF(AND(H151&gt;2004,H151&lt;2007),VLOOKUP(K151,[1]Minimas!$A$15:$F$29,3),VLOOKUP(K151,[1]Minimas!$A$15:$F$29,2))))),IF(H151&lt;2000,VLOOKUP(K151,[1]Minimas!$G$15:$L$29,6),IF(AND(H151&gt;1999,H151&lt;2003),VLOOKUP(K151,[1]Minimas!$G$15:$FL$29,5),IF(AND(H151&gt;2002,H151&lt;2005),VLOOKUP(K151,[1]Minimas!$G$15:$L$29,4),IF(AND(H151&gt;2004,H151&lt;2007),VLOOKUP(K151,[1]Minimas!$G$15:$L$29,3),VLOOKUP(K151,[1]Minimas!$G$15:$L$29,2)))))))</f>
        <v>SE M89</v>
      </c>
      <c r="W151" s="139">
        <f t="shared" si="63"/>
        <v>290.48988338745357</v>
      </c>
      <c r="X151" s="97">
        <v>43792</v>
      </c>
      <c r="Y151" s="99" t="s">
        <v>617</v>
      </c>
      <c r="Z151" s="216" t="s">
        <v>435</v>
      </c>
      <c r="AA151" s="132"/>
      <c r="AB151" s="103">
        <f>T151-HLOOKUP(V151,[1]Minimas!$C$3:$CD$12,2,FALSE)</f>
        <v>90</v>
      </c>
      <c r="AC151" s="103">
        <f>T151-HLOOKUP(V151,[1]Minimas!$C$3:$CD$12,3,FALSE)</f>
        <v>65</v>
      </c>
      <c r="AD151" s="103">
        <f>T151-HLOOKUP(V151,[1]Minimas!$C$3:$CD$12,4,FALSE)</f>
        <v>40</v>
      </c>
      <c r="AE151" s="103">
        <f>T151-HLOOKUP(V151,[1]Minimas!$C$3:$CD$12,5,FALSE)</f>
        <v>10</v>
      </c>
      <c r="AF151" s="103">
        <f>T151-HLOOKUP(V151,[1]Minimas!$C$3:$CD$12,6,FALSE)</f>
        <v>-20</v>
      </c>
      <c r="AG151" s="103">
        <f>T151-HLOOKUP(V151,[1]Minimas!$C$3:$CD$12,7,FALSE)</f>
        <v>-47</v>
      </c>
      <c r="AH151" s="103">
        <f>T151-HLOOKUP(V151,[1]Minimas!$C$3:$CD$12,8,FALSE)</f>
        <v>-70</v>
      </c>
      <c r="AI151" s="103">
        <f>T151-HLOOKUP(V151,[1]Minimas!$C$3:$CD$12,9,FALSE)</f>
        <v>-90</v>
      </c>
      <c r="AJ151" s="103">
        <f>T151-HLOOKUP(V151,[1]Minimas!$C$3:$CD$12,10,FALSE)</f>
        <v>-120</v>
      </c>
      <c r="AK151" s="104" t="str">
        <f t="shared" si="64"/>
        <v>IRG +</v>
      </c>
      <c r="AL151" s="104"/>
      <c r="AM151" s="104" t="str">
        <f t="shared" si="65"/>
        <v>IRG +</v>
      </c>
      <c r="AN151" s="104">
        <f t="shared" si="66"/>
        <v>10</v>
      </c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  <c r="BR151" s="134"/>
      <c r="BS151" s="134"/>
      <c r="BT151" s="134"/>
      <c r="BU151" s="134"/>
      <c r="BV151" s="134"/>
      <c r="BW151" s="134"/>
      <c r="BX151" s="134"/>
      <c r="BY151" s="134"/>
      <c r="BZ151" s="134"/>
      <c r="CA151" s="134"/>
      <c r="CB151" s="134"/>
      <c r="CC151" s="134"/>
      <c r="CD151" s="134"/>
      <c r="CE151" s="134"/>
      <c r="CF151" s="134"/>
      <c r="CG151" s="134"/>
      <c r="CH151" s="134"/>
      <c r="CI151" s="134"/>
      <c r="CJ151" s="134"/>
      <c r="CK151" s="134"/>
      <c r="CL151" s="134"/>
      <c r="CM151" s="134"/>
      <c r="CN151" s="134"/>
      <c r="CO151" s="134"/>
      <c r="CP151" s="134"/>
      <c r="CQ151" s="134"/>
      <c r="CR151" s="134"/>
      <c r="CS151" s="134"/>
      <c r="CT151" s="134"/>
      <c r="CU151" s="134"/>
      <c r="CV151" s="134"/>
      <c r="CW151" s="134"/>
      <c r="CX151" s="134"/>
      <c r="CY151" s="134"/>
      <c r="CZ151" s="134"/>
      <c r="DA151" s="134"/>
      <c r="DB151" s="134"/>
      <c r="DC151" s="134"/>
      <c r="DD151" s="134"/>
      <c r="DE151" s="134"/>
      <c r="DF151" s="134"/>
      <c r="DG151" s="134"/>
      <c r="DH151" s="134"/>
      <c r="DI151" s="134"/>
      <c r="DJ151" s="134"/>
      <c r="DK151" s="134"/>
      <c r="DL151" s="134"/>
      <c r="DM151" s="134"/>
      <c r="DN151" s="134"/>
      <c r="DO151" s="134"/>
      <c r="DP151" s="134"/>
      <c r="DQ151" s="134"/>
      <c r="DR151" s="134"/>
      <c r="DS151" s="134"/>
      <c r="DT151" s="134"/>
    </row>
    <row r="152" spans="2:124" s="133" customFormat="1" ht="30" customHeight="1" x14ac:dyDescent="0.2">
      <c r="B152" s="95" t="s">
        <v>202</v>
      </c>
      <c r="C152" s="153">
        <v>214037</v>
      </c>
      <c r="D152" s="154"/>
      <c r="E152" s="155" t="s">
        <v>40</v>
      </c>
      <c r="F152" s="143" t="s">
        <v>353</v>
      </c>
      <c r="G152" s="144" t="s">
        <v>354</v>
      </c>
      <c r="H152" s="145">
        <v>1992</v>
      </c>
      <c r="I152" s="203" t="s">
        <v>239</v>
      </c>
      <c r="J152" s="156" t="s">
        <v>44</v>
      </c>
      <c r="K152" s="147">
        <v>62.6</v>
      </c>
      <c r="L152" s="149">
        <v>95</v>
      </c>
      <c r="M152" s="150">
        <v>100</v>
      </c>
      <c r="N152" s="150">
        <v>103</v>
      </c>
      <c r="O152" s="135">
        <f t="shared" si="59"/>
        <v>103</v>
      </c>
      <c r="P152" s="149">
        <v>117</v>
      </c>
      <c r="Q152" s="150">
        <v>122</v>
      </c>
      <c r="R152" s="150">
        <v>125</v>
      </c>
      <c r="S152" s="135">
        <f t="shared" si="60"/>
        <v>125</v>
      </c>
      <c r="T152" s="136">
        <f t="shared" si="61"/>
        <v>228</v>
      </c>
      <c r="U152" s="137" t="str">
        <f t="shared" si="62"/>
        <v>FED + 3</v>
      </c>
      <c r="V152" s="138" t="str">
        <f>IF(E152=0," ",IF(E152="H",IF(H152&lt;2000,VLOOKUP(K152,[1]Minimas!$A$15:$F$29,6),IF(AND(H152&gt;1999,H152&lt;2003),VLOOKUP(K152,[1]Minimas!$A$15:$F$29,5),IF(AND(H152&gt;2002,H152&lt;2005),VLOOKUP(K152,[1]Minimas!$A$15:$F$29,4),IF(AND(H152&gt;2004,H152&lt;2007),VLOOKUP(K152,[1]Minimas!$A$15:$F$29,3),VLOOKUP(K152,[1]Minimas!$A$15:$F$29,2))))),IF(H152&lt;2000,VLOOKUP(K152,[1]Minimas!$G$15:$L$29,6),IF(AND(H152&gt;1999,H152&lt;2003),VLOOKUP(K152,[1]Minimas!$G$15:$FL$29,5),IF(AND(H152&gt;2002,H152&lt;2005),VLOOKUP(K152,[1]Minimas!$G$15:$L$29,4),IF(AND(H152&gt;2004,H152&lt;2007),VLOOKUP(K152,[1]Minimas!$G$15:$L$29,3),VLOOKUP(K152,[1]Minimas!$G$15:$L$29,2)))))))</f>
        <v>SE M67</v>
      </c>
      <c r="W152" s="139">
        <f t="shared" si="63"/>
        <v>322.60149315375554</v>
      </c>
      <c r="X152" s="97">
        <v>43792</v>
      </c>
      <c r="Y152" s="99" t="s">
        <v>617</v>
      </c>
      <c r="Z152" s="216" t="s">
        <v>435</v>
      </c>
      <c r="AA152" s="132"/>
      <c r="AB152" s="103">
        <f>T152-HLOOKUP(V152,[1]Minimas!$C$3:$CD$12,2,FALSE)</f>
        <v>103</v>
      </c>
      <c r="AC152" s="103">
        <f>T152-HLOOKUP(V152,[1]Minimas!$C$3:$CD$12,3,FALSE)</f>
        <v>83</v>
      </c>
      <c r="AD152" s="103">
        <f>T152-HLOOKUP(V152,[1]Minimas!$C$3:$CD$12,4,FALSE)</f>
        <v>58</v>
      </c>
      <c r="AE152" s="103">
        <f>T152-HLOOKUP(V152,[1]Minimas!$C$3:$CD$12,5,FALSE)</f>
        <v>33</v>
      </c>
      <c r="AF152" s="103">
        <f>T152-HLOOKUP(V152,[1]Minimas!$C$3:$CD$12,6,FALSE)</f>
        <v>3</v>
      </c>
      <c r="AG152" s="103">
        <f>T152-HLOOKUP(V152,[1]Minimas!$C$3:$CD$12,7,FALSE)</f>
        <v>-12</v>
      </c>
      <c r="AH152" s="103">
        <f>T152-HLOOKUP(V152,[1]Minimas!$C$3:$CD$12,8,FALSE)</f>
        <v>-32</v>
      </c>
      <c r="AI152" s="103">
        <f>T152-HLOOKUP(V152,[1]Minimas!$C$3:$CD$12,9,FALSE)</f>
        <v>-52</v>
      </c>
      <c r="AJ152" s="103">
        <f>T152-HLOOKUP(V152,[1]Minimas!$C$3:$CD$12,10,FALSE)</f>
        <v>-67</v>
      </c>
      <c r="AK152" s="104" t="str">
        <f t="shared" si="64"/>
        <v>FED +</v>
      </c>
      <c r="AL152" s="104"/>
      <c r="AM152" s="104" t="str">
        <f t="shared" si="65"/>
        <v>FED +</v>
      </c>
      <c r="AN152" s="104">
        <f t="shared" si="66"/>
        <v>3</v>
      </c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4"/>
      <c r="BX152" s="134"/>
      <c r="BY152" s="134"/>
      <c r="BZ152" s="134"/>
      <c r="CA152" s="134"/>
      <c r="CB152" s="134"/>
      <c r="CC152" s="134"/>
      <c r="CD152" s="134"/>
      <c r="CE152" s="134"/>
      <c r="CF152" s="134"/>
      <c r="CG152" s="134"/>
      <c r="CH152" s="134"/>
      <c r="CI152" s="134"/>
      <c r="CJ152" s="134"/>
      <c r="CK152" s="134"/>
      <c r="CL152" s="134"/>
      <c r="CM152" s="134"/>
      <c r="CN152" s="134"/>
      <c r="CO152" s="134"/>
      <c r="CP152" s="134"/>
      <c r="CQ152" s="134"/>
      <c r="CR152" s="134"/>
      <c r="CS152" s="134"/>
      <c r="CT152" s="134"/>
      <c r="CU152" s="134"/>
      <c r="CV152" s="134"/>
      <c r="CW152" s="134"/>
      <c r="CX152" s="134"/>
      <c r="CY152" s="134"/>
      <c r="CZ152" s="134"/>
      <c r="DA152" s="134"/>
      <c r="DB152" s="134"/>
      <c r="DC152" s="134"/>
      <c r="DD152" s="134"/>
      <c r="DE152" s="134"/>
      <c r="DF152" s="134"/>
      <c r="DG152" s="134"/>
      <c r="DH152" s="134"/>
      <c r="DI152" s="134"/>
      <c r="DJ152" s="134"/>
      <c r="DK152" s="134"/>
      <c r="DL152" s="134"/>
      <c r="DM152" s="134"/>
      <c r="DN152" s="134"/>
      <c r="DO152" s="134"/>
      <c r="DP152" s="134"/>
      <c r="DQ152" s="134"/>
      <c r="DR152" s="134"/>
      <c r="DS152" s="134"/>
      <c r="DT152" s="134"/>
    </row>
    <row r="153" spans="2:124" s="133" customFormat="1" ht="29.1" customHeight="1" x14ac:dyDescent="0.2">
      <c r="B153" s="95" t="s">
        <v>202</v>
      </c>
      <c r="C153" s="153">
        <v>430809</v>
      </c>
      <c r="D153" s="154"/>
      <c r="E153" s="155" t="s">
        <v>40</v>
      </c>
      <c r="F153" s="143" t="s">
        <v>355</v>
      </c>
      <c r="G153" s="144" t="s">
        <v>218</v>
      </c>
      <c r="H153" s="145">
        <v>1989</v>
      </c>
      <c r="I153" s="203" t="s">
        <v>239</v>
      </c>
      <c r="J153" s="156" t="s">
        <v>44</v>
      </c>
      <c r="K153" s="147">
        <v>78.099999999999994</v>
      </c>
      <c r="L153" s="149">
        <v>85</v>
      </c>
      <c r="M153" s="150">
        <v>-90</v>
      </c>
      <c r="N153" s="150">
        <v>90</v>
      </c>
      <c r="O153" s="135">
        <f t="shared" si="59"/>
        <v>90</v>
      </c>
      <c r="P153" s="149">
        <v>105</v>
      </c>
      <c r="Q153" s="150">
        <v>-110</v>
      </c>
      <c r="R153" s="150">
        <v>110</v>
      </c>
      <c r="S153" s="135">
        <f t="shared" si="60"/>
        <v>110</v>
      </c>
      <c r="T153" s="136">
        <f t="shared" si="61"/>
        <v>200</v>
      </c>
      <c r="U153" s="137" t="str">
        <f t="shared" si="62"/>
        <v>REG + 5</v>
      </c>
      <c r="V153" s="138" t="str">
        <f>IF(E153=0," ",IF(E153="H",IF(H153&lt;2000,VLOOKUP(K153,[1]Minimas!$A$15:$F$29,6),IF(AND(H153&gt;1999,H153&lt;2003),VLOOKUP(K153,[1]Minimas!$A$15:$F$29,5),IF(AND(H153&gt;2002,H153&lt;2005),VLOOKUP(K153,[1]Minimas!$A$15:$F$29,4),IF(AND(H153&gt;2004,H153&lt;2007),VLOOKUP(K153,[1]Minimas!$A$15:$F$29,3),VLOOKUP(K153,[1]Minimas!$A$15:$F$29,2))))),IF(H153&lt;2000,VLOOKUP(K153,[1]Minimas!$G$15:$L$29,6),IF(AND(H153&gt;1999,H153&lt;2003),VLOOKUP(K153,[1]Minimas!$G$15:$FL$29,5),IF(AND(H153&gt;2002,H153&lt;2005),VLOOKUP(K153,[1]Minimas!$G$15:$L$29,4),IF(AND(H153&gt;2004,H153&lt;2007),VLOOKUP(K153,[1]Minimas!$G$15:$L$29,3),VLOOKUP(K153,[1]Minimas!$G$15:$L$29,2)))))))</f>
        <v>SE M81</v>
      </c>
      <c r="W153" s="139">
        <f t="shared" si="63"/>
        <v>247.74883929101739</v>
      </c>
      <c r="X153" s="97">
        <v>43792</v>
      </c>
      <c r="Y153" s="99" t="s">
        <v>617</v>
      </c>
      <c r="Z153" s="216" t="s">
        <v>435</v>
      </c>
      <c r="AA153" s="132"/>
      <c r="AB153" s="103">
        <f>T153-HLOOKUP(V153,[1]Minimas!$C$3:$CD$12,2,FALSE)</f>
        <v>55</v>
      </c>
      <c r="AC153" s="103">
        <f>T153-HLOOKUP(V153,[1]Minimas!$C$3:$CD$12,3,FALSE)</f>
        <v>30</v>
      </c>
      <c r="AD153" s="103">
        <f>T153-HLOOKUP(V153,[1]Minimas!$C$3:$CD$12,4,FALSE)</f>
        <v>5</v>
      </c>
      <c r="AE153" s="103">
        <f>T153-HLOOKUP(V153,[1]Minimas!$C$3:$CD$12,5,FALSE)</f>
        <v>-20</v>
      </c>
      <c r="AF153" s="103">
        <f>T153-HLOOKUP(V153,[1]Minimas!$C$3:$CD$12,6,FALSE)</f>
        <v>-50</v>
      </c>
      <c r="AG153" s="103">
        <f>T153-HLOOKUP(V153,[1]Minimas!$C$3:$CD$12,7,FALSE)</f>
        <v>-75</v>
      </c>
      <c r="AH153" s="103">
        <f>T153-HLOOKUP(V153,[1]Minimas!$C$3:$CD$12,8,FALSE)</f>
        <v>-95</v>
      </c>
      <c r="AI153" s="103">
        <f>T153-HLOOKUP(V153,[1]Minimas!$C$3:$CD$12,9,FALSE)</f>
        <v>-120</v>
      </c>
      <c r="AJ153" s="103">
        <f>T153-HLOOKUP(V153,[1]Minimas!$C$3:$CD$12,10,FALSE)</f>
        <v>-135</v>
      </c>
      <c r="AK153" s="104" t="str">
        <f t="shared" si="64"/>
        <v>REG +</v>
      </c>
      <c r="AL153" s="104"/>
      <c r="AM153" s="104" t="str">
        <f t="shared" si="65"/>
        <v>REG +</v>
      </c>
      <c r="AN153" s="104">
        <f t="shared" si="66"/>
        <v>5</v>
      </c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  <c r="BR153" s="134"/>
      <c r="BS153" s="134"/>
      <c r="BT153" s="134"/>
      <c r="BU153" s="134"/>
      <c r="BV153" s="134"/>
      <c r="BW153" s="134"/>
      <c r="BX153" s="134"/>
      <c r="BY153" s="134"/>
      <c r="BZ153" s="134"/>
      <c r="CA153" s="134"/>
      <c r="CB153" s="134"/>
      <c r="CC153" s="134"/>
      <c r="CD153" s="134"/>
      <c r="CE153" s="134"/>
      <c r="CF153" s="134"/>
      <c r="CG153" s="134"/>
      <c r="CH153" s="134"/>
      <c r="CI153" s="134"/>
      <c r="CJ153" s="134"/>
      <c r="CK153" s="134"/>
      <c r="CL153" s="134"/>
      <c r="CM153" s="134"/>
      <c r="CN153" s="134"/>
      <c r="CO153" s="134"/>
      <c r="CP153" s="134"/>
      <c r="CQ153" s="134"/>
      <c r="CR153" s="134"/>
      <c r="CS153" s="134"/>
      <c r="CT153" s="134"/>
      <c r="CU153" s="134"/>
      <c r="CV153" s="134"/>
      <c r="CW153" s="134"/>
      <c r="CX153" s="134"/>
      <c r="CY153" s="134"/>
      <c r="CZ153" s="134"/>
      <c r="DA153" s="134"/>
      <c r="DB153" s="134"/>
      <c r="DC153" s="134"/>
      <c r="DD153" s="134"/>
      <c r="DE153" s="134"/>
      <c r="DF153" s="134"/>
      <c r="DG153" s="134"/>
      <c r="DH153" s="134"/>
      <c r="DI153" s="134"/>
      <c r="DJ153" s="134"/>
      <c r="DK153" s="134"/>
      <c r="DL153" s="134"/>
      <c r="DM153" s="134"/>
      <c r="DN153" s="134"/>
      <c r="DO153" s="134"/>
      <c r="DP153" s="134"/>
      <c r="DQ153" s="134"/>
      <c r="DR153" s="134"/>
      <c r="DS153" s="134"/>
      <c r="DT153" s="134"/>
    </row>
    <row r="154" spans="2:124" s="133" customFormat="1" ht="30" customHeight="1" x14ac:dyDescent="0.2">
      <c r="B154" s="95" t="s">
        <v>202</v>
      </c>
      <c r="C154" s="153">
        <v>182760</v>
      </c>
      <c r="D154" s="154"/>
      <c r="E154" s="155" t="s">
        <v>40</v>
      </c>
      <c r="F154" s="143" t="s">
        <v>363</v>
      </c>
      <c r="G154" s="144" t="s">
        <v>364</v>
      </c>
      <c r="H154" s="145">
        <v>1988</v>
      </c>
      <c r="I154" s="203" t="s">
        <v>127</v>
      </c>
      <c r="J154" s="156" t="s">
        <v>44</v>
      </c>
      <c r="K154" s="147">
        <v>70.8</v>
      </c>
      <c r="L154" s="149">
        <v>90</v>
      </c>
      <c r="M154" s="150">
        <v>95</v>
      </c>
      <c r="N154" s="150">
        <v>98</v>
      </c>
      <c r="O154" s="135">
        <f t="shared" si="59"/>
        <v>98</v>
      </c>
      <c r="P154" s="149">
        <v>110</v>
      </c>
      <c r="Q154" s="150">
        <v>115</v>
      </c>
      <c r="R154" s="150">
        <v>118</v>
      </c>
      <c r="S154" s="135">
        <f t="shared" si="60"/>
        <v>118</v>
      </c>
      <c r="T154" s="136">
        <f t="shared" si="61"/>
        <v>216</v>
      </c>
      <c r="U154" s="137" t="str">
        <f t="shared" si="62"/>
        <v>IRG + 6</v>
      </c>
      <c r="V154" s="138" t="str">
        <f>IF(E154=0," ",IF(E154="H",IF(H154&lt;2000,VLOOKUP(K154,[1]Minimas!$A$15:$F$29,6),IF(AND(H154&gt;1999,H154&lt;2003),VLOOKUP(K154,[1]Minimas!$A$15:$F$29,5),IF(AND(H154&gt;2002,H154&lt;2005),VLOOKUP(K154,[1]Minimas!$A$15:$F$29,4),IF(AND(H154&gt;2004,H154&lt;2007),VLOOKUP(K154,[1]Minimas!$A$15:$F$29,3),VLOOKUP(K154,[1]Minimas!$A$15:$F$29,2))))),IF(H154&lt;2000,VLOOKUP(K154,[1]Minimas!$G$15:$L$29,6),IF(AND(H154&gt;1999,H154&lt;2003),VLOOKUP(K154,[1]Minimas!$G$15:$FL$29,5),IF(AND(H154&gt;2002,H154&lt;2005),VLOOKUP(K154,[1]Minimas!$G$15:$L$29,4),IF(AND(H154&gt;2004,H154&lt;2007),VLOOKUP(K154,[1]Minimas!$G$15:$L$29,3),VLOOKUP(K154,[1]Minimas!$G$15:$L$29,2)))))))</f>
        <v>SE M73</v>
      </c>
      <c r="W154" s="139">
        <f t="shared" si="63"/>
        <v>282.708566847881</v>
      </c>
      <c r="X154" s="97">
        <v>43792</v>
      </c>
      <c r="Y154" s="99" t="s">
        <v>617</v>
      </c>
      <c r="Z154" s="216" t="s">
        <v>495</v>
      </c>
      <c r="AA154" s="132"/>
      <c r="AB154" s="103">
        <f>T154-HLOOKUP(V154,[1]Minimas!$C$3:$CD$12,2,FALSE)</f>
        <v>81</v>
      </c>
      <c r="AC154" s="103">
        <f>T154-HLOOKUP(V154,[1]Minimas!$C$3:$CD$12,3,FALSE)</f>
        <v>56</v>
      </c>
      <c r="AD154" s="103">
        <f>T154-HLOOKUP(V154,[1]Minimas!$C$3:$CD$12,4,FALSE)</f>
        <v>31</v>
      </c>
      <c r="AE154" s="103">
        <f>T154-HLOOKUP(V154,[1]Minimas!$C$3:$CD$12,5,FALSE)</f>
        <v>6</v>
      </c>
      <c r="AF154" s="103">
        <f>T154-HLOOKUP(V154,[1]Minimas!$C$3:$CD$12,6,FALSE)</f>
        <v>-24</v>
      </c>
      <c r="AG154" s="103">
        <f>T154-HLOOKUP(V154,[1]Minimas!$C$3:$CD$12,7,FALSE)</f>
        <v>-44</v>
      </c>
      <c r="AH154" s="103">
        <f>T154-HLOOKUP(V154,[1]Minimas!$C$3:$CD$12,8,FALSE)</f>
        <v>-64</v>
      </c>
      <c r="AI154" s="103">
        <f>T154-HLOOKUP(V154,[1]Minimas!$C$3:$CD$12,9,FALSE)</f>
        <v>-84</v>
      </c>
      <c r="AJ154" s="103">
        <f>T154-HLOOKUP(V154,[1]Minimas!$C$3:$CD$12,10,FALSE)</f>
        <v>-99</v>
      </c>
      <c r="AK154" s="104" t="str">
        <f t="shared" si="64"/>
        <v>IRG +</v>
      </c>
      <c r="AL154" s="104"/>
      <c r="AM154" s="104" t="str">
        <f t="shared" si="65"/>
        <v>IRG +</v>
      </c>
      <c r="AN154" s="104">
        <f t="shared" si="66"/>
        <v>6</v>
      </c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134"/>
      <c r="BQ154" s="134"/>
      <c r="BR154" s="134"/>
      <c r="BS154" s="134"/>
      <c r="BT154" s="134"/>
      <c r="BU154" s="134"/>
      <c r="BV154" s="134"/>
      <c r="BW154" s="134"/>
      <c r="BX154" s="134"/>
      <c r="BY154" s="134"/>
      <c r="BZ154" s="134"/>
      <c r="CA154" s="134"/>
      <c r="CB154" s="134"/>
      <c r="CC154" s="134"/>
      <c r="CD154" s="134"/>
      <c r="CE154" s="134"/>
      <c r="CF154" s="134"/>
      <c r="CG154" s="134"/>
      <c r="CH154" s="134"/>
      <c r="CI154" s="134"/>
      <c r="CJ154" s="134"/>
      <c r="CK154" s="134"/>
      <c r="CL154" s="134"/>
      <c r="CM154" s="134"/>
      <c r="CN154" s="134"/>
      <c r="CO154" s="134"/>
      <c r="CP154" s="134"/>
      <c r="CQ154" s="134"/>
      <c r="CR154" s="134"/>
      <c r="CS154" s="134"/>
      <c r="CT154" s="134"/>
      <c r="CU154" s="134"/>
      <c r="CV154" s="134"/>
      <c r="CW154" s="134"/>
      <c r="CX154" s="134"/>
      <c r="CY154" s="134"/>
      <c r="CZ154" s="134"/>
      <c r="DA154" s="134"/>
      <c r="DB154" s="134"/>
      <c r="DC154" s="134"/>
      <c r="DD154" s="134"/>
      <c r="DE154" s="134"/>
      <c r="DF154" s="134"/>
      <c r="DG154" s="134"/>
      <c r="DH154" s="134"/>
      <c r="DI154" s="134"/>
      <c r="DJ154" s="134"/>
      <c r="DK154" s="134"/>
      <c r="DL154" s="134"/>
      <c r="DM154" s="134"/>
      <c r="DN154" s="134"/>
      <c r="DO154" s="134"/>
      <c r="DP154" s="134"/>
      <c r="DQ154" s="134"/>
      <c r="DR154" s="134"/>
      <c r="DS154" s="134"/>
      <c r="DT154" s="134"/>
    </row>
    <row r="155" spans="2:124" s="133" customFormat="1" ht="30" customHeight="1" x14ac:dyDescent="0.2">
      <c r="B155" s="95" t="s">
        <v>202</v>
      </c>
      <c r="C155" s="153">
        <v>442976</v>
      </c>
      <c r="D155" s="154"/>
      <c r="E155" s="155" t="s">
        <v>40</v>
      </c>
      <c r="F155" s="143" t="s">
        <v>361</v>
      </c>
      <c r="G155" s="144" t="s">
        <v>362</v>
      </c>
      <c r="H155" s="145">
        <v>1995</v>
      </c>
      <c r="I155" s="203" t="s">
        <v>127</v>
      </c>
      <c r="J155" s="156" t="s">
        <v>44</v>
      </c>
      <c r="K155" s="147">
        <v>86.3</v>
      </c>
      <c r="L155" s="149">
        <v>94</v>
      </c>
      <c r="M155" s="150">
        <v>98</v>
      </c>
      <c r="N155" s="150">
        <v>103</v>
      </c>
      <c r="O155" s="135">
        <f t="shared" si="59"/>
        <v>103</v>
      </c>
      <c r="P155" s="149">
        <v>123</v>
      </c>
      <c r="Q155" s="150">
        <v>-127</v>
      </c>
      <c r="R155" s="150">
        <v>128</v>
      </c>
      <c r="S155" s="135">
        <f t="shared" si="60"/>
        <v>128</v>
      </c>
      <c r="T155" s="136">
        <f t="shared" si="61"/>
        <v>231</v>
      </c>
      <c r="U155" s="137" t="str">
        <f t="shared" si="62"/>
        <v>IRG + 1</v>
      </c>
      <c r="V155" s="138" t="str">
        <f>IF(E155=0," ",IF(E155="H",IF(H155&lt;2000,VLOOKUP(K155,[1]Minimas!$A$15:$F$29,6),IF(AND(H155&gt;1999,H155&lt;2003),VLOOKUP(K155,[1]Minimas!$A$15:$F$29,5),IF(AND(H155&gt;2002,H155&lt;2005),VLOOKUP(K155,[1]Minimas!$A$15:$F$29,4),IF(AND(H155&gt;2004,H155&lt;2007),VLOOKUP(K155,[1]Minimas!$A$15:$F$29,3),VLOOKUP(K155,[1]Minimas!$A$15:$F$29,2))))),IF(H155&lt;2000,VLOOKUP(K155,[1]Minimas!$G$15:$L$29,6),IF(AND(H155&gt;1999,H155&lt;2003),VLOOKUP(K155,[1]Minimas!$G$15:$FL$29,5),IF(AND(H155&gt;2002,H155&lt;2005),VLOOKUP(K155,[1]Minimas!$G$15:$L$29,4),IF(AND(H155&gt;2004,H155&lt;2007),VLOOKUP(K155,[1]Minimas!$G$15:$L$29,3),VLOOKUP(K155,[1]Minimas!$G$15:$L$29,2)))))))</f>
        <v>SE M89</v>
      </c>
      <c r="W155" s="139">
        <f t="shared" si="63"/>
        <v>272.31846208490555</v>
      </c>
      <c r="X155" s="97">
        <v>43792</v>
      </c>
      <c r="Y155" s="99" t="s">
        <v>617</v>
      </c>
      <c r="Z155" s="216" t="s">
        <v>495</v>
      </c>
      <c r="AA155" s="132"/>
      <c r="AB155" s="103">
        <f>T155-HLOOKUP(V155,[1]Minimas!$C$3:$CD$12,2,FALSE)</f>
        <v>81</v>
      </c>
      <c r="AC155" s="103">
        <f>T155-HLOOKUP(V155,[1]Minimas!$C$3:$CD$12,3,FALSE)</f>
        <v>56</v>
      </c>
      <c r="AD155" s="103">
        <f>T155-HLOOKUP(V155,[1]Minimas!$C$3:$CD$12,4,FALSE)</f>
        <v>31</v>
      </c>
      <c r="AE155" s="103">
        <f>T155-HLOOKUP(V155,[1]Minimas!$C$3:$CD$12,5,FALSE)</f>
        <v>1</v>
      </c>
      <c r="AF155" s="103">
        <f>T155-HLOOKUP(V155,[1]Minimas!$C$3:$CD$12,6,FALSE)</f>
        <v>-29</v>
      </c>
      <c r="AG155" s="103">
        <f>T155-HLOOKUP(V155,[1]Minimas!$C$3:$CD$12,7,FALSE)</f>
        <v>-56</v>
      </c>
      <c r="AH155" s="103">
        <f>T155-HLOOKUP(V155,[1]Minimas!$C$3:$CD$12,8,FALSE)</f>
        <v>-79</v>
      </c>
      <c r="AI155" s="103">
        <f>T155-HLOOKUP(V155,[1]Minimas!$C$3:$CD$12,9,FALSE)</f>
        <v>-99</v>
      </c>
      <c r="AJ155" s="103">
        <f>T155-HLOOKUP(V155,[1]Minimas!$C$3:$CD$12,10,FALSE)</f>
        <v>-129</v>
      </c>
      <c r="AK155" s="104" t="str">
        <f t="shared" si="64"/>
        <v>IRG +</v>
      </c>
      <c r="AL155" s="104"/>
      <c r="AM155" s="104" t="str">
        <f t="shared" si="65"/>
        <v>IRG +</v>
      </c>
      <c r="AN155" s="104">
        <f t="shared" si="66"/>
        <v>1</v>
      </c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134"/>
      <c r="BQ155" s="134"/>
      <c r="BR155" s="134"/>
      <c r="BS155" s="134"/>
      <c r="BT155" s="134"/>
      <c r="BU155" s="134"/>
      <c r="BV155" s="134"/>
      <c r="BW155" s="134"/>
      <c r="BX155" s="134"/>
      <c r="BY155" s="134"/>
      <c r="BZ155" s="134"/>
      <c r="CA155" s="134"/>
      <c r="CB155" s="134"/>
      <c r="CC155" s="134"/>
      <c r="CD155" s="134"/>
      <c r="CE155" s="134"/>
      <c r="CF155" s="134"/>
      <c r="CG155" s="134"/>
      <c r="CH155" s="134"/>
      <c r="CI155" s="134"/>
      <c r="CJ155" s="134"/>
      <c r="CK155" s="134"/>
      <c r="CL155" s="134"/>
      <c r="CM155" s="134"/>
      <c r="CN155" s="134"/>
      <c r="CO155" s="134"/>
      <c r="CP155" s="134"/>
      <c r="CQ155" s="134"/>
      <c r="CR155" s="134"/>
      <c r="CS155" s="134"/>
      <c r="CT155" s="134"/>
      <c r="CU155" s="134"/>
      <c r="CV155" s="134"/>
      <c r="CW155" s="134"/>
      <c r="CX155" s="134"/>
      <c r="CY155" s="134"/>
      <c r="CZ155" s="134"/>
      <c r="DA155" s="134"/>
      <c r="DB155" s="134"/>
      <c r="DC155" s="134"/>
      <c r="DD155" s="134"/>
      <c r="DE155" s="134"/>
      <c r="DF155" s="134"/>
      <c r="DG155" s="134"/>
      <c r="DH155" s="134"/>
      <c r="DI155" s="134"/>
      <c r="DJ155" s="134"/>
      <c r="DK155" s="134"/>
      <c r="DL155" s="134"/>
      <c r="DM155" s="134"/>
      <c r="DN155" s="134"/>
      <c r="DO155" s="134"/>
      <c r="DP155" s="134"/>
      <c r="DQ155" s="134"/>
      <c r="DR155" s="134"/>
      <c r="DS155" s="134"/>
      <c r="DT155" s="134"/>
    </row>
    <row r="156" spans="2:124" s="133" customFormat="1" ht="30" customHeight="1" x14ac:dyDescent="0.2">
      <c r="B156" s="95" t="s">
        <v>202</v>
      </c>
      <c r="C156" s="153">
        <v>417754</v>
      </c>
      <c r="D156" s="154"/>
      <c r="E156" s="155" t="s">
        <v>40</v>
      </c>
      <c r="F156" s="143" t="s">
        <v>423</v>
      </c>
      <c r="G156" s="144" t="s">
        <v>424</v>
      </c>
      <c r="H156" s="145">
        <v>1998</v>
      </c>
      <c r="I156" s="203" t="s">
        <v>127</v>
      </c>
      <c r="J156" s="156" t="s">
        <v>44</v>
      </c>
      <c r="K156" s="147">
        <v>84.3</v>
      </c>
      <c r="L156" s="149">
        <v>85</v>
      </c>
      <c r="M156" s="150">
        <v>-90</v>
      </c>
      <c r="N156" s="150">
        <v>-90</v>
      </c>
      <c r="O156" s="135">
        <f t="shared" si="59"/>
        <v>85</v>
      </c>
      <c r="P156" s="149">
        <v>114</v>
      </c>
      <c r="Q156" s="150">
        <v>119</v>
      </c>
      <c r="R156" s="150">
        <v>124</v>
      </c>
      <c r="S156" s="135">
        <f t="shared" si="60"/>
        <v>124</v>
      </c>
      <c r="T156" s="136">
        <f t="shared" si="61"/>
        <v>209</v>
      </c>
      <c r="U156" s="137" t="str">
        <f t="shared" si="62"/>
        <v>REG + 9</v>
      </c>
      <c r="V156" s="138" t="str">
        <f>IF(E156=0," ",IF(E156="H",IF(H156&lt;2000,VLOOKUP(K156,[1]Minimas!$A$15:$F$29,6),IF(AND(H156&gt;1999,H156&lt;2003),VLOOKUP(K156,[1]Minimas!$A$15:$F$29,5),IF(AND(H156&gt;2002,H156&lt;2005),VLOOKUP(K156,[1]Minimas!$A$15:$F$29,4),IF(AND(H156&gt;2004,H156&lt;2007),VLOOKUP(K156,[1]Minimas!$A$15:$F$29,3),VLOOKUP(K156,[1]Minimas!$A$15:$F$29,2))))),IF(H156&lt;2000,VLOOKUP(K156,[1]Minimas!$G$15:$L$29,6),IF(AND(H156&gt;1999,H156&lt;2003),VLOOKUP(K156,[1]Minimas!$G$15:$FL$29,5),IF(AND(H156&gt;2002,H156&lt;2005),VLOOKUP(K156,[1]Minimas!$G$15:$L$29,4),IF(AND(H156&gt;2004,H156&lt;2007),VLOOKUP(K156,[1]Minimas!$G$15:$L$29,3),VLOOKUP(K156,[1]Minimas!$G$15:$L$29,2)))))))</f>
        <v>SE M89</v>
      </c>
      <c r="W156" s="139">
        <f t="shared" si="63"/>
        <v>249.12114883072849</v>
      </c>
      <c r="X156" s="97">
        <v>43792</v>
      </c>
      <c r="Y156" s="99" t="s">
        <v>617</v>
      </c>
      <c r="Z156" s="216" t="s">
        <v>495</v>
      </c>
      <c r="AA156" s="132"/>
      <c r="AB156" s="103">
        <f>T156-HLOOKUP(V156,[1]Minimas!$C$3:$CD$12,2,FALSE)</f>
        <v>59</v>
      </c>
      <c r="AC156" s="103">
        <f>T156-HLOOKUP(V156,[1]Minimas!$C$3:$CD$12,3,FALSE)</f>
        <v>34</v>
      </c>
      <c r="AD156" s="103">
        <f>T156-HLOOKUP(V156,[1]Minimas!$C$3:$CD$12,4,FALSE)</f>
        <v>9</v>
      </c>
      <c r="AE156" s="103">
        <f>T156-HLOOKUP(V156,[1]Minimas!$C$3:$CD$12,5,FALSE)</f>
        <v>-21</v>
      </c>
      <c r="AF156" s="103">
        <f>T156-HLOOKUP(V156,[1]Minimas!$C$3:$CD$12,6,FALSE)</f>
        <v>-51</v>
      </c>
      <c r="AG156" s="103">
        <f>T156-HLOOKUP(V156,[1]Minimas!$C$3:$CD$12,7,FALSE)</f>
        <v>-78</v>
      </c>
      <c r="AH156" s="103">
        <f>T156-HLOOKUP(V156,[1]Minimas!$C$3:$CD$12,8,FALSE)</f>
        <v>-101</v>
      </c>
      <c r="AI156" s="103">
        <f>T156-HLOOKUP(V156,[1]Minimas!$C$3:$CD$12,9,FALSE)</f>
        <v>-121</v>
      </c>
      <c r="AJ156" s="103">
        <f>T156-HLOOKUP(V156,[1]Minimas!$C$3:$CD$12,10,FALSE)</f>
        <v>-151</v>
      </c>
      <c r="AK156" s="104" t="str">
        <f t="shared" si="64"/>
        <v>REG +</v>
      </c>
      <c r="AL156" s="104"/>
      <c r="AM156" s="104" t="str">
        <f t="shared" si="65"/>
        <v>REG +</v>
      </c>
      <c r="AN156" s="104">
        <f t="shared" si="66"/>
        <v>9</v>
      </c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134"/>
      <c r="BQ156" s="134"/>
      <c r="BR156" s="134"/>
      <c r="BS156" s="134"/>
      <c r="BT156" s="134"/>
      <c r="BU156" s="134"/>
      <c r="BV156" s="134"/>
      <c r="BW156" s="134"/>
      <c r="BX156" s="134"/>
      <c r="BY156" s="134"/>
      <c r="BZ156" s="134"/>
      <c r="CA156" s="134"/>
      <c r="CB156" s="134"/>
      <c r="CC156" s="134"/>
      <c r="CD156" s="134"/>
      <c r="CE156" s="134"/>
      <c r="CF156" s="134"/>
      <c r="CG156" s="134"/>
      <c r="CH156" s="134"/>
      <c r="CI156" s="134"/>
      <c r="CJ156" s="134"/>
      <c r="CK156" s="134"/>
      <c r="CL156" s="134"/>
      <c r="CM156" s="134"/>
      <c r="CN156" s="134"/>
      <c r="CO156" s="134"/>
      <c r="CP156" s="134"/>
      <c r="CQ156" s="134"/>
      <c r="CR156" s="134"/>
      <c r="CS156" s="134"/>
      <c r="CT156" s="134"/>
      <c r="CU156" s="134"/>
      <c r="CV156" s="134"/>
      <c r="CW156" s="134"/>
      <c r="CX156" s="134"/>
      <c r="CY156" s="134"/>
      <c r="CZ156" s="134"/>
      <c r="DA156" s="134"/>
      <c r="DB156" s="134"/>
      <c r="DC156" s="134"/>
      <c r="DD156" s="134"/>
      <c r="DE156" s="134"/>
      <c r="DF156" s="134"/>
      <c r="DG156" s="134"/>
      <c r="DH156" s="134"/>
      <c r="DI156" s="134"/>
      <c r="DJ156" s="134"/>
      <c r="DK156" s="134"/>
      <c r="DL156" s="134"/>
      <c r="DM156" s="134"/>
      <c r="DN156" s="134"/>
      <c r="DO156" s="134"/>
      <c r="DP156" s="134"/>
      <c r="DQ156" s="134"/>
      <c r="DR156" s="134"/>
      <c r="DS156" s="134"/>
      <c r="DT156" s="134"/>
    </row>
    <row r="157" spans="2:124" s="133" customFormat="1" ht="30" customHeight="1" x14ac:dyDescent="0.2">
      <c r="B157" s="95" t="s">
        <v>202</v>
      </c>
      <c r="C157" s="153">
        <v>310069</v>
      </c>
      <c r="D157" s="154"/>
      <c r="E157" s="155" t="s">
        <v>40</v>
      </c>
      <c r="F157" s="143" t="s">
        <v>365</v>
      </c>
      <c r="G157" s="144" t="s">
        <v>165</v>
      </c>
      <c r="H157" s="145">
        <v>1995</v>
      </c>
      <c r="I157" s="203" t="s">
        <v>127</v>
      </c>
      <c r="J157" s="156" t="s">
        <v>44</v>
      </c>
      <c r="K157" s="147">
        <v>66.099999999999994</v>
      </c>
      <c r="L157" s="149">
        <v>100</v>
      </c>
      <c r="M157" s="150">
        <v>104</v>
      </c>
      <c r="N157" s="150">
        <v>-108</v>
      </c>
      <c r="O157" s="135">
        <f t="shared" si="59"/>
        <v>104</v>
      </c>
      <c r="P157" s="149">
        <v>123</v>
      </c>
      <c r="Q157" s="150">
        <v>126</v>
      </c>
      <c r="R157" s="150">
        <v>129</v>
      </c>
      <c r="S157" s="135">
        <f t="shared" si="60"/>
        <v>129</v>
      </c>
      <c r="T157" s="136">
        <f t="shared" si="61"/>
        <v>233</v>
      </c>
      <c r="U157" s="137" t="str">
        <f t="shared" si="62"/>
        <v>FED + 8</v>
      </c>
      <c r="V157" s="138" t="str">
        <f>IF(E157=0," ",IF(E157="H",IF(H157&lt;2000,VLOOKUP(K157,[1]Minimas!$A$15:$F$29,6),IF(AND(H157&gt;1999,H157&lt;2003),VLOOKUP(K157,[1]Minimas!$A$15:$F$29,5),IF(AND(H157&gt;2002,H157&lt;2005),VLOOKUP(K157,[1]Minimas!$A$15:$F$29,4),IF(AND(H157&gt;2004,H157&lt;2007),VLOOKUP(K157,[1]Minimas!$A$15:$F$29,3),VLOOKUP(K157,[1]Minimas!$A$15:$F$29,2))))),IF(H157&lt;2000,VLOOKUP(K157,[1]Minimas!$G$15:$L$29,6),IF(AND(H157&gt;1999,H157&lt;2003),VLOOKUP(K157,[1]Minimas!$G$15:$FL$29,5),IF(AND(H157&gt;2002,H157&lt;2005),VLOOKUP(K157,[1]Minimas!$G$15:$L$29,4),IF(AND(H157&gt;2004,H157&lt;2007),VLOOKUP(K157,[1]Minimas!$G$15:$L$29,3),VLOOKUP(K157,[1]Minimas!$G$15:$L$29,2)))))))</f>
        <v>SE M67</v>
      </c>
      <c r="W157" s="139">
        <f t="shared" si="63"/>
        <v>318.12548821467612</v>
      </c>
      <c r="X157" s="97">
        <v>43792</v>
      </c>
      <c r="Y157" s="99" t="s">
        <v>617</v>
      </c>
      <c r="Z157" s="216" t="s">
        <v>495</v>
      </c>
      <c r="AA157" s="132"/>
      <c r="AB157" s="103">
        <f>T157-HLOOKUP(V157,[1]Minimas!$C$3:$CD$12,2,FALSE)</f>
        <v>108</v>
      </c>
      <c r="AC157" s="103">
        <f>T157-HLOOKUP(V157,[1]Minimas!$C$3:$CD$12,3,FALSE)</f>
        <v>88</v>
      </c>
      <c r="AD157" s="103">
        <f>T157-HLOOKUP(V157,[1]Minimas!$C$3:$CD$12,4,FALSE)</f>
        <v>63</v>
      </c>
      <c r="AE157" s="103">
        <f>T157-HLOOKUP(V157,[1]Minimas!$C$3:$CD$12,5,FALSE)</f>
        <v>38</v>
      </c>
      <c r="AF157" s="103">
        <f>T157-HLOOKUP(V157,[1]Minimas!$C$3:$CD$12,6,FALSE)</f>
        <v>8</v>
      </c>
      <c r="AG157" s="103">
        <f>T157-HLOOKUP(V157,[1]Minimas!$C$3:$CD$12,7,FALSE)</f>
        <v>-7</v>
      </c>
      <c r="AH157" s="103">
        <f>T157-HLOOKUP(V157,[1]Minimas!$C$3:$CD$12,8,FALSE)</f>
        <v>-27</v>
      </c>
      <c r="AI157" s="103">
        <f>T157-HLOOKUP(V157,[1]Minimas!$C$3:$CD$12,9,FALSE)</f>
        <v>-47</v>
      </c>
      <c r="AJ157" s="103">
        <f>T157-HLOOKUP(V157,[1]Minimas!$C$3:$CD$12,10,FALSE)</f>
        <v>-62</v>
      </c>
      <c r="AK157" s="104" t="str">
        <f t="shared" si="64"/>
        <v>FED +</v>
      </c>
      <c r="AL157" s="104"/>
      <c r="AM157" s="104" t="str">
        <f t="shared" si="65"/>
        <v>FED +</v>
      </c>
      <c r="AN157" s="104">
        <f t="shared" si="66"/>
        <v>8</v>
      </c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4"/>
      <c r="BR157" s="134"/>
      <c r="BS157" s="134"/>
      <c r="BT157" s="134"/>
      <c r="BU157" s="134"/>
      <c r="BV157" s="134"/>
      <c r="BW157" s="134"/>
      <c r="BX157" s="134"/>
      <c r="BY157" s="134"/>
      <c r="BZ157" s="134"/>
      <c r="CA157" s="134"/>
      <c r="CB157" s="134"/>
      <c r="CC157" s="134"/>
      <c r="CD157" s="134"/>
      <c r="CE157" s="134"/>
      <c r="CF157" s="134"/>
      <c r="CG157" s="134"/>
      <c r="CH157" s="134"/>
      <c r="CI157" s="134"/>
      <c r="CJ157" s="134"/>
      <c r="CK157" s="134"/>
      <c r="CL157" s="134"/>
      <c r="CM157" s="134"/>
      <c r="CN157" s="134"/>
      <c r="CO157" s="134"/>
      <c r="CP157" s="134"/>
      <c r="CQ157" s="134"/>
      <c r="CR157" s="134"/>
      <c r="CS157" s="134"/>
      <c r="CT157" s="134"/>
      <c r="CU157" s="134"/>
      <c r="CV157" s="134"/>
      <c r="CW157" s="134"/>
      <c r="CX157" s="134"/>
      <c r="CY157" s="134"/>
      <c r="CZ157" s="134"/>
      <c r="DA157" s="134"/>
      <c r="DB157" s="134"/>
      <c r="DC157" s="134"/>
      <c r="DD157" s="134"/>
      <c r="DE157" s="134"/>
      <c r="DF157" s="134"/>
      <c r="DG157" s="134"/>
      <c r="DH157" s="134"/>
      <c r="DI157" s="134"/>
      <c r="DJ157" s="134"/>
      <c r="DK157" s="134"/>
      <c r="DL157" s="134"/>
      <c r="DM157" s="134"/>
      <c r="DN157" s="134"/>
      <c r="DO157" s="134"/>
      <c r="DP157" s="134"/>
      <c r="DQ157" s="134"/>
      <c r="DR157" s="134"/>
      <c r="DS157" s="134"/>
      <c r="DT157" s="134"/>
    </row>
    <row r="158" spans="2:124" s="133" customFormat="1" ht="30" customHeight="1" x14ac:dyDescent="0.2">
      <c r="B158" s="95" t="s">
        <v>202</v>
      </c>
      <c r="C158" s="153">
        <v>427890</v>
      </c>
      <c r="D158" s="154"/>
      <c r="E158" s="155" t="s">
        <v>40</v>
      </c>
      <c r="F158" s="143" t="s">
        <v>166</v>
      </c>
      <c r="G158" s="144" t="s">
        <v>167</v>
      </c>
      <c r="H158" s="145">
        <v>1991</v>
      </c>
      <c r="I158" s="203" t="s">
        <v>127</v>
      </c>
      <c r="J158" s="156" t="s">
        <v>44</v>
      </c>
      <c r="K158" s="147">
        <v>75.2</v>
      </c>
      <c r="L158" s="149">
        <v>90</v>
      </c>
      <c r="M158" s="150">
        <v>95</v>
      </c>
      <c r="N158" s="150">
        <v>-100</v>
      </c>
      <c r="O158" s="135">
        <f t="shared" si="59"/>
        <v>95</v>
      </c>
      <c r="P158" s="149">
        <v>110</v>
      </c>
      <c r="Q158" s="150">
        <v>115</v>
      </c>
      <c r="R158" s="150">
        <v>-116</v>
      </c>
      <c r="S158" s="135">
        <f t="shared" si="60"/>
        <v>115</v>
      </c>
      <c r="T158" s="136">
        <f t="shared" si="61"/>
        <v>210</v>
      </c>
      <c r="U158" s="137" t="str">
        <f t="shared" si="62"/>
        <v>REG + 15</v>
      </c>
      <c r="V158" s="138" t="str">
        <f>IF(E158=0," ",IF(E158="H",IF(H158&lt;2000,VLOOKUP(K158,[1]Minimas!$A$15:$F$29,6),IF(AND(H158&gt;1999,H158&lt;2003),VLOOKUP(K158,[1]Minimas!$A$15:$F$29,5),IF(AND(H158&gt;2002,H158&lt;2005),VLOOKUP(K158,[1]Minimas!$A$15:$F$29,4),IF(AND(H158&gt;2004,H158&lt;2007),VLOOKUP(K158,[1]Minimas!$A$15:$F$29,3),VLOOKUP(K158,[1]Minimas!$A$15:$F$29,2))))),IF(H158&lt;2000,VLOOKUP(K158,[1]Minimas!$G$15:$L$29,6),IF(AND(H158&gt;1999,H158&lt;2003),VLOOKUP(K158,[1]Minimas!$G$15:$FL$29,5),IF(AND(H158&gt;2002,H158&lt;2005),VLOOKUP(K158,[1]Minimas!$G$15:$L$29,4),IF(AND(H158&gt;2004,H158&lt;2007),VLOOKUP(K158,[1]Minimas!$G$15:$L$29,3),VLOOKUP(K158,[1]Minimas!$G$15:$L$29,2)))))))</f>
        <v>SE M81</v>
      </c>
      <c r="W158" s="139">
        <f t="shared" si="63"/>
        <v>265.51830482246936</v>
      </c>
      <c r="X158" s="97">
        <v>43792</v>
      </c>
      <c r="Y158" s="99" t="s">
        <v>617</v>
      </c>
      <c r="Z158" s="216" t="s">
        <v>495</v>
      </c>
      <c r="AA158" s="132"/>
      <c r="AB158" s="103">
        <f>T158-HLOOKUP(V158,[1]Minimas!$C$3:$CD$12,2,FALSE)</f>
        <v>65</v>
      </c>
      <c r="AC158" s="103">
        <f>T158-HLOOKUP(V158,[1]Minimas!$C$3:$CD$12,3,FALSE)</f>
        <v>40</v>
      </c>
      <c r="AD158" s="103">
        <f>T158-HLOOKUP(V158,[1]Minimas!$C$3:$CD$12,4,FALSE)</f>
        <v>15</v>
      </c>
      <c r="AE158" s="103">
        <f>T158-HLOOKUP(V158,[1]Minimas!$C$3:$CD$12,5,FALSE)</f>
        <v>-10</v>
      </c>
      <c r="AF158" s="103">
        <f>T158-HLOOKUP(V158,[1]Minimas!$C$3:$CD$12,6,FALSE)</f>
        <v>-40</v>
      </c>
      <c r="AG158" s="103">
        <f>T158-HLOOKUP(V158,[1]Minimas!$C$3:$CD$12,7,FALSE)</f>
        <v>-65</v>
      </c>
      <c r="AH158" s="103">
        <f>T158-HLOOKUP(V158,[1]Minimas!$C$3:$CD$12,8,FALSE)</f>
        <v>-85</v>
      </c>
      <c r="AI158" s="103">
        <f>T158-HLOOKUP(V158,[1]Minimas!$C$3:$CD$12,9,FALSE)</f>
        <v>-110</v>
      </c>
      <c r="AJ158" s="103">
        <f>T158-HLOOKUP(V158,[1]Minimas!$C$3:$CD$12,10,FALSE)</f>
        <v>-125</v>
      </c>
      <c r="AK158" s="104" t="str">
        <f t="shared" si="64"/>
        <v>REG +</v>
      </c>
      <c r="AL158" s="104"/>
      <c r="AM158" s="104" t="str">
        <f t="shared" si="65"/>
        <v>REG +</v>
      </c>
      <c r="AN158" s="104">
        <f t="shared" si="66"/>
        <v>15</v>
      </c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134"/>
      <c r="BX158" s="134"/>
      <c r="BY158" s="134"/>
      <c r="BZ158" s="134"/>
      <c r="CA158" s="134"/>
      <c r="CB158" s="134"/>
      <c r="CC158" s="134"/>
      <c r="CD158" s="134"/>
      <c r="CE158" s="134"/>
      <c r="CF158" s="134"/>
      <c r="CG158" s="134"/>
      <c r="CH158" s="134"/>
      <c r="CI158" s="134"/>
      <c r="CJ158" s="134"/>
      <c r="CK158" s="134"/>
      <c r="CL158" s="134"/>
      <c r="CM158" s="134"/>
      <c r="CN158" s="134"/>
      <c r="CO158" s="134"/>
      <c r="CP158" s="134"/>
      <c r="CQ158" s="134"/>
      <c r="CR158" s="134"/>
      <c r="CS158" s="134"/>
      <c r="CT158" s="134"/>
      <c r="CU158" s="134"/>
      <c r="CV158" s="134"/>
      <c r="CW158" s="134"/>
      <c r="CX158" s="134"/>
      <c r="CY158" s="134"/>
      <c r="CZ158" s="134"/>
      <c r="DA158" s="134"/>
      <c r="DB158" s="134"/>
      <c r="DC158" s="134"/>
      <c r="DD158" s="134"/>
      <c r="DE158" s="134"/>
      <c r="DF158" s="134"/>
      <c r="DG158" s="134"/>
      <c r="DH158" s="134"/>
      <c r="DI158" s="134"/>
      <c r="DJ158" s="134"/>
      <c r="DK158" s="134"/>
      <c r="DL158" s="134"/>
      <c r="DM158" s="134"/>
      <c r="DN158" s="134"/>
      <c r="DO158" s="134"/>
      <c r="DP158" s="134"/>
      <c r="DQ158" s="134"/>
      <c r="DR158" s="134"/>
      <c r="DS158" s="134"/>
      <c r="DT158" s="134"/>
    </row>
    <row r="159" spans="2:124" s="133" customFormat="1" ht="29.1" customHeight="1" x14ac:dyDescent="0.2">
      <c r="B159" s="95" t="s">
        <v>202</v>
      </c>
      <c r="C159" s="360">
        <v>438946</v>
      </c>
      <c r="D159" s="361"/>
      <c r="E159" s="362" t="s">
        <v>40</v>
      </c>
      <c r="F159" s="363" t="s">
        <v>498</v>
      </c>
      <c r="G159" s="364" t="s">
        <v>173</v>
      </c>
      <c r="H159" s="365">
        <v>2005</v>
      </c>
      <c r="I159" s="366" t="s">
        <v>227</v>
      </c>
      <c r="J159" s="367"/>
      <c r="K159" s="368">
        <v>47.1</v>
      </c>
      <c r="L159" s="149">
        <v>43</v>
      </c>
      <c r="M159" s="150">
        <v>47</v>
      </c>
      <c r="N159" s="150">
        <v>-49</v>
      </c>
      <c r="O159" s="135">
        <f t="shared" si="59"/>
        <v>47</v>
      </c>
      <c r="P159" s="149">
        <v>60</v>
      </c>
      <c r="Q159" s="150">
        <v>65</v>
      </c>
      <c r="R159" s="217" t="s">
        <v>194</v>
      </c>
      <c r="S159" s="135">
        <f t="shared" si="60"/>
        <v>65</v>
      </c>
      <c r="T159" s="136">
        <f t="shared" si="61"/>
        <v>112</v>
      </c>
      <c r="U159" s="137" t="str">
        <f t="shared" si="62"/>
        <v>FED + 12</v>
      </c>
      <c r="V159" s="138" t="str">
        <f>IF(E159=0," ",IF(E159="H",IF(H159&lt;2000,VLOOKUP(K159,[1]Minimas!$A$15:$F$29,6),IF(AND(H159&gt;1999,H159&lt;2003),VLOOKUP(K159,[1]Minimas!$A$15:$F$29,5),IF(AND(H159&gt;2002,H159&lt;2005),VLOOKUP(K159,[1]Minimas!$A$15:$F$29,4),IF(AND(H159&gt;2004,H159&lt;2007),VLOOKUP(K159,[1]Minimas!$A$15:$F$29,3),VLOOKUP(K159,[1]Minimas!$A$15:$F$29,2))))),IF(H159&lt;2000,VLOOKUP(K159,[1]Minimas!$G$15:$L$29,6),IF(AND(H159&gt;1999,H159&lt;2003),VLOOKUP(K159,[1]Minimas!$G$15:$FL$29,5),IF(AND(H159&gt;2002,H159&lt;2005),VLOOKUP(K159,[1]Minimas!$G$15:$L$29,4),IF(AND(H159&gt;2004,H159&lt;2007),VLOOKUP(K159,[1]Minimas!$G$15:$L$29,3),VLOOKUP(K159,[1]Minimas!$G$15:$L$29,2)))))))</f>
        <v>U15 M49</v>
      </c>
      <c r="W159" s="139">
        <f t="shared" si="63"/>
        <v>197.06976796123911</v>
      </c>
      <c r="X159" s="97">
        <v>43806</v>
      </c>
      <c r="Y159" s="99" t="s">
        <v>501</v>
      </c>
      <c r="Z159" s="216" t="s">
        <v>502</v>
      </c>
      <c r="AA159" s="132"/>
      <c r="AB159" s="103">
        <f>T159-HLOOKUP(V159,[1]Minimas!$C$3:$CD$12,2,FALSE)</f>
        <v>72</v>
      </c>
      <c r="AC159" s="103">
        <f>T159-HLOOKUP(V159,[1]Minimas!$C$3:$CD$12,3,FALSE)</f>
        <v>57</v>
      </c>
      <c r="AD159" s="103">
        <f>T159-HLOOKUP(V159,[1]Minimas!$C$3:$CD$12,4,FALSE)</f>
        <v>42</v>
      </c>
      <c r="AE159" s="103">
        <f>T159-HLOOKUP(V159,[1]Minimas!$C$3:$CD$12,5,FALSE)</f>
        <v>27</v>
      </c>
      <c r="AF159" s="103">
        <f>T159-HLOOKUP(V159,[1]Minimas!$C$3:$CD$12,6,FALSE)</f>
        <v>12</v>
      </c>
      <c r="AG159" s="103">
        <f>T159-HLOOKUP(V159,[1]Minimas!$C$3:$CD$12,7,FALSE)</f>
        <v>-3</v>
      </c>
      <c r="AH159" s="103">
        <f>T159-HLOOKUP(V159,[1]Minimas!$C$3:$CD$12,8,FALSE)</f>
        <v>-18</v>
      </c>
      <c r="AI159" s="103">
        <f>T159-HLOOKUP(V159,[1]Minimas!$C$3:$CD$12,9,FALSE)</f>
        <v>-33</v>
      </c>
      <c r="AJ159" s="103">
        <f>T159-HLOOKUP(V159,[1]Minimas!$C$3:$CD$12,10,FALSE)</f>
        <v>-163</v>
      </c>
      <c r="AK159" s="104" t="str">
        <f t="shared" si="64"/>
        <v>FED +</v>
      </c>
      <c r="AL159" s="104"/>
      <c r="AM159" s="104" t="str">
        <f t="shared" si="65"/>
        <v>FED +</v>
      </c>
      <c r="AN159" s="104">
        <f t="shared" si="66"/>
        <v>12</v>
      </c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134"/>
      <c r="BV159" s="134"/>
      <c r="BW159" s="134"/>
      <c r="BX159" s="134"/>
      <c r="BY159" s="134"/>
      <c r="BZ159" s="134"/>
      <c r="CA159" s="134"/>
      <c r="CB159" s="134"/>
      <c r="CC159" s="134"/>
      <c r="CD159" s="134"/>
      <c r="CE159" s="134"/>
      <c r="CF159" s="134"/>
      <c r="CG159" s="134"/>
      <c r="CH159" s="134"/>
      <c r="CI159" s="134"/>
      <c r="CJ159" s="134"/>
      <c r="CK159" s="134"/>
      <c r="CL159" s="134"/>
      <c r="CM159" s="134"/>
      <c r="CN159" s="134"/>
      <c r="CO159" s="134"/>
      <c r="CP159" s="134"/>
      <c r="CQ159" s="134"/>
      <c r="CR159" s="134"/>
      <c r="CS159" s="134"/>
      <c r="CT159" s="134"/>
      <c r="CU159" s="134"/>
      <c r="CV159" s="134"/>
      <c r="CW159" s="134"/>
      <c r="CX159" s="134"/>
      <c r="CY159" s="134"/>
      <c r="CZ159" s="134"/>
      <c r="DA159" s="134"/>
      <c r="DB159" s="134"/>
      <c r="DC159" s="134"/>
      <c r="DD159" s="134"/>
      <c r="DE159" s="134"/>
      <c r="DF159" s="134"/>
      <c r="DG159" s="134"/>
      <c r="DH159" s="134"/>
      <c r="DI159" s="134"/>
      <c r="DJ159" s="134"/>
      <c r="DK159" s="134"/>
      <c r="DL159" s="134"/>
      <c r="DM159" s="134"/>
      <c r="DN159" s="134"/>
      <c r="DO159" s="134"/>
      <c r="DP159" s="134"/>
      <c r="DQ159" s="134"/>
      <c r="DR159" s="134"/>
      <c r="DS159" s="134"/>
      <c r="DT159" s="134"/>
    </row>
    <row r="160" spans="2:124" s="133" customFormat="1" ht="30" customHeight="1" x14ac:dyDescent="0.2">
      <c r="B160" s="95" t="s">
        <v>202</v>
      </c>
      <c r="C160" s="360">
        <v>419801</v>
      </c>
      <c r="D160" s="361"/>
      <c r="E160" s="362" t="s">
        <v>40</v>
      </c>
      <c r="F160" s="363" t="s">
        <v>497</v>
      </c>
      <c r="G160" s="364" t="s">
        <v>499</v>
      </c>
      <c r="H160" s="365">
        <v>2005</v>
      </c>
      <c r="I160" s="366" t="s">
        <v>227</v>
      </c>
      <c r="J160" s="367"/>
      <c r="K160" s="368">
        <v>53.6</v>
      </c>
      <c r="L160" s="149">
        <v>45</v>
      </c>
      <c r="M160" s="150">
        <v>49</v>
      </c>
      <c r="N160" s="150">
        <v>51</v>
      </c>
      <c r="O160" s="135">
        <f t="shared" si="59"/>
        <v>51</v>
      </c>
      <c r="P160" s="149">
        <v>53</v>
      </c>
      <c r="Q160" s="150">
        <v>56</v>
      </c>
      <c r="R160" s="217">
        <v>-58</v>
      </c>
      <c r="S160" s="135">
        <f t="shared" si="60"/>
        <v>56</v>
      </c>
      <c r="T160" s="136">
        <f t="shared" si="61"/>
        <v>107</v>
      </c>
      <c r="U160" s="137" t="str">
        <f t="shared" si="62"/>
        <v>IRG + 7</v>
      </c>
      <c r="V160" s="138" t="str">
        <f>IF(E160=0," ",IF(E160="H",IF(H160&lt;2000,VLOOKUP(K160,[1]Minimas!$A$15:$F$29,6),IF(AND(H160&gt;1999,H160&lt;2003),VLOOKUP(K160,[1]Minimas!$A$15:$F$29,5),IF(AND(H160&gt;2002,H160&lt;2005),VLOOKUP(K160,[1]Minimas!$A$15:$F$29,4),IF(AND(H160&gt;2004,H160&lt;2007),VLOOKUP(K160,[1]Minimas!$A$15:$F$29,3),VLOOKUP(K160,[1]Minimas!$A$15:$F$29,2))))),IF(H160&lt;2000,VLOOKUP(K160,[1]Minimas!$G$15:$L$29,6),IF(AND(H160&gt;1999,H160&lt;2003),VLOOKUP(K160,[1]Minimas!$G$15:$FL$29,5),IF(AND(H160&gt;2002,H160&lt;2005),VLOOKUP(K160,[1]Minimas!$G$15:$L$29,4),IF(AND(H160&gt;2004,H160&lt;2007),VLOOKUP(K160,[1]Minimas!$G$15:$L$29,3),VLOOKUP(K160,[1]Minimas!$G$15:$L$29,2)))))))</f>
        <v>U15 M55</v>
      </c>
      <c r="W160" s="139">
        <f t="shared" si="63"/>
        <v>169.40286251855179</v>
      </c>
      <c r="X160" s="97">
        <v>43806</v>
      </c>
      <c r="Y160" s="99" t="s">
        <v>501</v>
      </c>
      <c r="Z160" s="216" t="s">
        <v>502</v>
      </c>
      <c r="AA160" s="132"/>
      <c r="AB160" s="103">
        <f>T160-HLOOKUP(V160,[1]Minimas!$C$3:$CD$12,2,FALSE)</f>
        <v>52</v>
      </c>
      <c r="AC160" s="103">
        <f>T160-HLOOKUP(V160,[1]Minimas!$C$3:$CD$12,3,FALSE)</f>
        <v>37</v>
      </c>
      <c r="AD160" s="103">
        <f>T160-HLOOKUP(V160,[1]Minimas!$C$3:$CD$12,4,FALSE)</f>
        <v>22</v>
      </c>
      <c r="AE160" s="103">
        <f>T160-HLOOKUP(V160,[1]Minimas!$C$3:$CD$12,5,FALSE)</f>
        <v>7</v>
      </c>
      <c r="AF160" s="103">
        <f>T160-HLOOKUP(V160,[1]Minimas!$C$3:$CD$12,6,FALSE)</f>
        <v>-8</v>
      </c>
      <c r="AG160" s="103">
        <f>T160-HLOOKUP(V160,[1]Minimas!$C$3:$CD$12,7,FALSE)</f>
        <v>-23</v>
      </c>
      <c r="AH160" s="103">
        <f>T160-HLOOKUP(V160,[1]Minimas!$C$3:$CD$12,8,FALSE)</f>
        <v>-43</v>
      </c>
      <c r="AI160" s="103">
        <f>T160-HLOOKUP(V160,[1]Minimas!$C$3:$CD$12,9,FALSE)</f>
        <v>-63</v>
      </c>
      <c r="AJ160" s="103">
        <f>T160-HLOOKUP(V160,[1]Minimas!$C$3:$CD$12,10,FALSE)</f>
        <v>-168</v>
      </c>
      <c r="AK160" s="104" t="str">
        <f t="shared" si="64"/>
        <v>IRG +</v>
      </c>
      <c r="AL160" s="104"/>
      <c r="AM160" s="104" t="str">
        <f t="shared" si="65"/>
        <v>IRG +</v>
      </c>
      <c r="AN160" s="104">
        <f t="shared" si="66"/>
        <v>7</v>
      </c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134"/>
      <c r="BQ160" s="134"/>
      <c r="BR160" s="134"/>
      <c r="BS160" s="134"/>
      <c r="BT160" s="134"/>
      <c r="BU160" s="134"/>
      <c r="BV160" s="134"/>
      <c r="BW160" s="134"/>
      <c r="BX160" s="134"/>
      <c r="BY160" s="134"/>
      <c r="BZ160" s="134"/>
      <c r="CA160" s="134"/>
      <c r="CB160" s="134"/>
      <c r="CC160" s="134"/>
      <c r="CD160" s="134"/>
      <c r="CE160" s="134"/>
      <c r="CF160" s="134"/>
      <c r="CG160" s="134"/>
      <c r="CH160" s="134"/>
      <c r="CI160" s="134"/>
      <c r="CJ160" s="134"/>
      <c r="CK160" s="134"/>
      <c r="CL160" s="134"/>
      <c r="CM160" s="134"/>
      <c r="CN160" s="134"/>
      <c r="CO160" s="134"/>
      <c r="CP160" s="134"/>
      <c r="CQ160" s="134"/>
      <c r="CR160" s="134"/>
      <c r="CS160" s="134"/>
      <c r="CT160" s="134"/>
      <c r="CU160" s="134"/>
      <c r="CV160" s="134"/>
      <c r="CW160" s="134"/>
      <c r="CX160" s="134"/>
      <c r="CY160" s="134"/>
      <c r="CZ160" s="134"/>
      <c r="DA160" s="134"/>
      <c r="DB160" s="134"/>
      <c r="DC160" s="134"/>
      <c r="DD160" s="134"/>
      <c r="DE160" s="134"/>
      <c r="DF160" s="134"/>
      <c r="DG160" s="134"/>
      <c r="DH160" s="134"/>
      <c r="DI160" s="134"/>
      <c r="DJ160" s="134"/>
      <c r="DK160" s="134"/>
      <c r="DL160" s="134"/>
      <c r="DM160" s="134"/>
      <c r="DN160" s="134"/>
      <c r="DO160" s="134"/>
      <c r="DP160" s="134"/>
      <c r="DQ160" s="134"/>
      <c r="DR160" s="134"/>
      <c r="DS160" s="134"/>
      <c r="DT160" s="134"/>
    </row>
    <row r="161" spans="2:124" s="133" customFormat="1" ht="30" customHeight="1" x14ac:dyDescent="0.2">
      <c r="B161" s="95" t="s">
        <v>202</v>
      </c>
      <c r="C161" s="360">
        <v>453198</v>
      </c>
      <c r="D161" s="361"/>
      <c r="E161" s="362" t="s">
        <v>40</v>
      </c>
      <c r="F161" s="363" t="s">
        <v>500</v>
      </c>
      <c r="G161" s="364" t="s">
        <v>218</v>
      </c>
      <c r="H161" s="365">
        <v>2005</v>
      </c>
      <c r="I161" s="366" t="s">
        <v>227</v>
      </c>
      <c r="J161" s="367"/>
      <c r="K161" s="368">
        <v>53.8</v>
      </c>
      <c r="L161" s="149">
        <v>17</v>
      </c>
      <c r="M161" s="217">
        <v>-20</v>
      </c>
      <c r="N161" s="150">
        <v>20</v>
      </c>
      <c r="O161" s="135">
        <f t="shared" si="59"/>
        <v>20</v>
      </c>
      <c r="P161" s="149">
        <v>22</v>
      </c>
      <c r="Q161" s="150">
        <v>26</v>
      </c>
      <c r="R161" s="150">
        <v>30</v>
      </c>
      <c r="S161" s="135">
        <f t="shared" si="60"/>
        <v>30</v>
      </c>
      <c r="T161" s="136">
        <f t="shared" si="61"/>
        <v>50</v>
      </c>
      <c r="U161" s="137" t="str">
        <f t="shared" si="62"/>
        <v>DEB -5</v>
      </c>
      <c r="V161" s="138" t="str">
        <f>IF(E161=0," ",IF(E161="H",IF(H161&lt;2000,VLOOKUP(K161,[1]Minimas!$A$15:$F$29,6),IF(AND(H161&gt;1999,H161&lt;2003),VLOOKUP(K161,[1]Minimas!$A$15:$F$29,5),IF(AND(H161&gt;2002,H161&lt;2005),VLOOKUP(K161,[1]Minimas!$A$15:$F$29,4),IF(AND(H161&gt;2004,H161&lt;2007),VLOOKUP(K161,[1]Minimas!$A$15:$F$29,3),VLOOKUP(K161,[1]Minimas!$A$15:$F$29,2))))),IF(H161&lt;2000,VLOOKUP(K161,[1]Minimas!$G$15:$L$29,6),IF(AND(H161&gt;1999,H161&lt;2003),VLOOKUP(K161,[1]Minimas!$G$15:$FL$29,5),IF(AND(H161&gt;2002,H161&lt;2005),VLOOKUP(K161,[1]Minimas!$G$15:$L$29,4),IF(AND(H161&gt;2004,H161&lt;2007),VLOOKUP(K161,[1]Minimas!$G$15:$L$29,3),VLOOKUP(K161,[1]Minimas!$G$15:$L$29,2)))))))</f>
        <v>U15 M55</v>
      </c>
      <c r="W161" s="139">
        <f t="shared" si="63"/>
        <v>78.932501915388585</v>
      </c>
      <c r="X161" s="97">
        <v>43806</v>
      </c>
      <c r="Y161" s="99" t="s">
        <v>501</v>
      </c>
      <c r="Z161" s="216" t="s">
        <v>502</v>
      </c>
      <c r="AA161" s="132"/>
      <c r="AB161" s="103">
        <f>T161-HLOOKUP(V161,[1]Minimas!$C$3:$CD$12,2,FALSE)</f>
        <v>-5</v>
      </c>
      <c r="AC161" s="103">
        <f>T161-HLOOKUP(V161,[1]Minimas!$C$3:$CD$12,3,FALSE)</f>
        <v>-20</v>
      </c>
      <c r="AD161" s="103">
        <f>T161-HLOOKUP(V161,[1]Minimas!$C$3:$CD$12,4,FALSE)</f>
        <v>-35</v>
      </c>
      <c r="AE161" s="103">
        <f>T161-HLOOKUP(V161,[1]Minimas!$C$3:$CD$12,5,FALSE)</f>
        <v>-50</v>
      </c>
      <c r="AF161" s="103">
        <f>T161-HLOOKUP(V161,[1]Minimas!$C$3:$CD$12,6,FALSE)</f>
        <v>-65</v>
      </c>
      <c r="AG161" s="103">
        <f>T161-HLOOKUP(V161,[1]Minimas!$C$3:$CD$12,7,FALSE)</f>
        <v>-80</v>
      </c>
      <c r="AH161" s="103">
        <f>T161-HLOOKUP(V161,[1]Minimas!$C$3:$CD$12,8,FALSE)</f>
        <v>-100</v>
      </c>
      <c r="AI161" s="103">
        <f>T161-HLOOKUP(V161,[1]Minimas!$C$3:$CD$12,9,FALSE)</f>
        <v>-120</v>
      </c>
      <c r="AJ161" s="103">
        <f>T161-HLOOKUP(V161,[1]Minimas!$C$3:$CD$12,10,FALSE)</f>
        <v>-225</v>
      </c>
      <c r="AK161" s="104" t="str">
        <f t="shared" si="64"/>
        <v>DEB</v>
      </c>
      <c r="AL161" s="104"/>
      <c r="AM161" s="104" t="str">
        <f t="shared" si="65"/>
        <v>DEB</v>
      </c>
      <c r="AN161" s="104">
        <f t="shared" si="66"/>
        <v>-5</v>
      </c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134"/>
      <c r="BQ161" s="134"/>
      <c r="BR161" s="134"/>
      <c r="BS161" s="134"/>
      <c r="BT161" s="134"/>
      <c r="BU161" s="134"/>
      <c r="BV161" s="134"/>
      <c r="BW161" s="134"/>
      <c r="BX161" s="134"/>
      <c r="BY161" s="134"/>
      <c r="BZ161" s="134"/>
      <c r="CA161" s="134"/>
      <c r="CB161" s="134"/>
      <c r="CC161" s="134"/>
      <c r="CD161" s="134"/>
      <c r="CE161" s="134"/>
      <c r="CF161" s="134"/>
      <c r="CG161" s="134"/>
      <c r="CH161" s="134"/>
      <c r="CI161" s="134"/>
      <c r="CJ161" s="134"/>
      <c r="CK161" s="134"/>
      <c r="CL161" s="134"/>
      <c r="CM161" s="134"/>
      <c r="CN161" s="134"/>
      <c r="CO161" s="134"/>
      <c r="CP161" s="134"/>
      <c r="CQ161" s="134"/>
      <c r="CR161" s="134"/>
      <c r="CS161" s="134"/>
      <c r="CT161" s="134"/>
      <c r="CU161" s="134"/>
      <c r="CV161" s="134"/>
      <c r="CW161" s="134"/>
      <c r="CX161" s="134"/>
      <c r="CY161" s="134"/>
      <c r="CZ161" s="134"/>
      <c r="DA161" s="134"/>
      <c r="DB161" s="134"/>
      <c r="DC161" s="134"/>
      <c r="DD161" s="134"/>
      <c r="DE161" s="134"/>
      <c r="DF161" s="134"/>
      <c r="DG161" s="134"/>
      <c r="DH161" s="134"/>
      <c r="DI161" s="134"/>
      <c r="DJ161" s="134"/>
      <c r="DK161" s="134"/>
      <c r="DL161" s="134"/>
      <c r="DM161" s="134"/>
      <c r="DN161" s="134"/>
      <c r="DO161" s="134"/>
      <c r="DP161" s="134"/>
      <c r="DQ161" s="134"/>
      <c r="DR161" s="134"/>
      <c r="DS161" s="134"/>
      <c r="DT161" s="134"/>
    </row>
    <row r="162" spans="2:124" s="133" customFormat="1" ht="30" customHeight="1" x14ac:dyDescent="0.2">
      <c r="B162" s="95" t="s">
        <v>202</v>
      </c>
      <c r="C162" s="140">
        <v>245875</v>
      </c>
      <c r="D162" s="141"/>
      <c r="E162" s="362" t="s">
        <v>40</v>
      </c>
      <c r="F162" s="143" t="s">
        <v>353</v>
      </c>
      <c r="G162" s="144" t="s">
        <v>526</v>
      </c>
      <c r="H162" s="145">
        <v>1997</v>
      </c>
      <c r="I162" s="351" t="s">
        <v>221</v>
      </c>
      <c r="J162" s="146"/>
      <c r="K162" s="147">
        <v>59</v>
      </c>
      <c r="L162" s="149">
        <v>83</v>
      </c>
      <c r="M162" s="150">
        <v>87</v>
      </c>
      <c r="N162" s="150">
        <v>90</v>
      </c>
      <c r="O162" s="135">
        <f t="shared" si="59"/>
        <v>90</v>
      </c>
      <c r="P162" s="149">
        <v>105</v>
      </c>
      <c r="Q162" s="150">
        <v>110</v>
      </c>
      <c r="R162" s="217" t="s">
        <v>323</v>
      </c>
      <c r="S162" s="135">
        <f t="shared" si="60"/>
        <v>110</v>
      </c>
      <c r="T162" s="136">
        <f t="shared" si="61"/>
        <v>200</v>
      </c>
      <c r="U162" s="137" t="str">
        <f t="shared" si="62"/>
        <v>FED + 5</v>
      </c>
      <c r="V162" s="138" t="str">
        <f>IF(E162=0," ",IF(E162="H",IF(H162&lt;2000,VLOOKUP(K162,[1]Minimas!$A$15:$F$29,6),IF(AND(H162&gt;1999,H162&lt;2003),VLOOKUP(K162,[1]Minimas!$A$15:$F$29,5),IF(AND(H162&gt;2002,H162&lt;2005),VLOOKUP(K162,[1]Minimas!$A$15:$F$29,4),IF(AND(H162&gt;2004,H162&lt;2007),VLOOKUP(K162,[1]Minimas!$A$15:$F$29,3),VLOOKUP(K162,[1]Minimas!$A$15:$F$29,2))))),IF(H162&lt;2000,VLOOKUP(K162,[1]Minimas!$G$15:$L$29,6),IF(AND(H162&gt;1999,H162&lt;2003),VLOOKUP(K162,[1]Minimas!$G$15:$FL$29,5),IF(AND(H162&gt;2002,H162&lt;2005),VLOOKUP(K162,[1]Minimas!$G$15:$L$29,4),IF(AND(H162&gt;2004,H162&lt;2007),VLOOKUP(K162,[1]Minimas!$G$15:$L$29,3),VLOOKUP(K162,[1]Minimas!$G$15:$L$29,2)))))))</f>
        <v>SE M61</v>
      </c>
      <c r="W162" s="139">
        <f t="shared" si="63"/>
        <v>294.83465765918038</v>
      </c>
      <c r="X162" s="97">
        <v>43806</v>
      </c>
      <c r="Y162" s="99" t="s">
        <v>501</v>
      </c>
      <c r="Z162" s="216" t="s">
        <v>502</v>
      </c>
      <c r="AA162" s="132"/>
      <c r="AB162" s="103">
        <f>T162-HLOOKUP(V162,[1]Minimas!$C$3:$CD$12,2,FALSE)</f>
        <v>90</v>
      </c>
      <c r="AC162" s="103">
        <f>T162-HLOOKUP(V162,[1]Minimas!$C$3:$CD$12,3,FALSE)</f>
        <v>70</v>
      </c>
      <c r="AD162" s="103">
        <f>T162-HLOOKUP(V162,[1]Minimas!$C$3:$CD$12,4,FALSE)</f>
        <v>50</v>
      </c>
      <c r="AE162" s="103">
        <f>T162-HLOOKUP(V162,[1]Minimas!$C$3:$CD$12,5,FALSE)</f>
        <v>30</v>
      </c>
      <c r="AF162" s="103">
        <f>T162-HLOOKUP(V162,[1]Minimas!$C$3:$CD$12,6,FALSE)</f>
        <v>5</v>
      </c>
      <c r="AG162" s="103">
        <f>T162-HLOOKUP(V162,[1]Minimas!$C$3:$CD$12,7,FALSE)</f>
        <v>-15</v>
      </c>
      <c r="AH162" s="103">
        <f>T162-HLOOKUP(V162,[1]Minimas!$C$3:$CD$12,8,FALSE)</f>
        <v>-35</v>
      </c>
      <c r="AI162" s="103">
        <f>T162-HLOOKUP(V162,[1]Minimas!$C$3:$CD$12,9,FALSE)</f>
        <v>-60</v>
      </c>
      <c r="AJ162" s="103">
        <f>T162-HLOOKUP(V162,[1]Minimas!$C$3:$CD$12,10,FALSE)</f>
        <v>-75</v>
      </c>
      <c r="AK162" s="104" t="str">
        <f t="shared" si="64"/>
        <v>FED +</v>
      </c>
      <c r="AL162" s="104"/>
      <c r="AM162" s="104" t="str">
        <f t="shared" si="65"/>
        <v>FED +</v>
      </c>
      <c r="AN162" s="104">
        <f t="shared" si="66"/>
        <v>5</v>
      </c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  <c r="BR162" s="134"/>
      <c r="BS162" s="134"/>
      <c r="BT162" s="134"/>
      <c r="BU162" s="134"/>
      <c r="BV162" s="134"/>
      <c r="BW162" s="134"/>
      <c r="BX162" s="134"/>
      <c r="BY162" s="134"/>
      <c r="BZ162" s="134"/>
      <c r="CA162" s="134"/>
      <c r="CB162" s="134"/>
      <c r="CC162" s="134"/>
      <c r="CD162" s="134"/>
      <c r="CE162" s="134"/>
      <c r="CF162" s="134"/>
      <c r="CG162" s="134"/>
      <c r="CH162" s="134"/>
      <c r="CI162" s="134"/>
      <c r="CJ162" s="134"/>
      <c r="CK162" s="134"/>
      <c r="CL162" s="134"/>
      <c r="CM162" s="134"/>
      <c r="CN162" s="134"/>
      <c r="CO162" s="134"/>
      <c r="CP162" s="134"/>
      <c r="CQ162" s="134"/>
      <c r="CR162" s="134"/>
      <c r="CS162" s="134"/>
      <c r="CT162" s="134"/>
      <c r="CU162" s="134"/>
      <c r="CV162" s="134"/>
      <c r="CW162" s="134"/>
      <c r="CX162" s="134"/>
      <c r="CY162" s="134"/>
      <c r="CZ162" s="134"/>
      <c r="DA162" s="134"/>
      <c r="DB162" s="134"/>
      <c r="DC162" s="134"/>
      <c r="DD162" s="134"/>
      <c r="DE162" s="134"/>
      <c r="DF162" s="134"/>
      <c r="DG162" s="134"/>
      <c r="DH162" s="134"/>
      <c r="DI162" s="134"/>
      <c r="DJ162" s="134"/>
      <c r="DK162" s="134"/>
      <c r="DL162" s="134"/>
      <c r="DM162" s="134"/>
      <c r="DN162" s="134"/>
      <c r="DO162" s="134"/>
      <c r="DP162" s="134"/>
      <c r="DQ162" s="134"/>
      <c r="DR162" s="134"/>
      <c r="DS162" s="134"/>
      <c r="DT162" s="134"/>
    </row>
    <row r="163" spans="2:124" s="133" customFormat="1" ht="30" customHeight="1" x14ac:dyDescent="0.2">
      <c r="B163" s="95" t="s">
        <v>202</v>
      </c>
      <c r="C163" s="140">
        <v>453268</v>
      </c>
      <c r="D163" s="141"/>
      <c r="E163" s="362" t="s">
        <v>40</v>
      </c>
      <c r="F163" s="143" t="s">
        <v>527</v>
      </c>
      <c r="G163" s="144" t="s">
        <v>410</v>
      </c>
      <c r="H163" s="145">
        <v>1992</v>
      </c>
      <c r="I163" s="351" t="s">
        <v>223</v>
      </c>
      <c r="J163" s="146"/>
      <c r="K163" s="147">
        <v>60</v>
      </c>
      <c r="L163" s="149">
        <v>57</v>
      </c>
      <c r="M163" s="217">
        <v>-62</v>
      </c>
      <c r="N163" s="150">
        <v>62</v>
      </c>
      <c r="O163" s="135">
        <f t="shared" si="59"/>
        <v>62</v>
      </c>
      <c r="P163" s="149">
        <v>65</v>
      </c>
      <c r="Q163" s="150">
        <v>70</v>
      </c>
      <c r="R163" s="150">
        <v>75</v>
      </c>
      <c r="S163" s="135">
        <f t="shared" si="60"/>
        <v>75</v>
      </c>
      <c r="T163" s="136">
        <f t="shared" si="61"/>
        <v>137</v>
      </c>
      <c r="U163" s="137" t="str">
        <f t="shared" si="62"/>
        <v>DPT + 7</v>
      </c>
      <c r="V163" s="138" t="str">
        <f>IF(E163=0," ",IF(E163="H",IF(H163&lt;2000,VLOOKUP(K163,[1]Minimas!$A$15:$F$29,6),IF(AND(H163&gt;1999,H163&lt;2003),VLOOKUP(K163,[1]Minimas!$A$15:$F$29,5),IF(AND(H163&gt;2002,H163&lt;2005),VLOOKUP(K163,[1]Minimas!$A$15:$F$29,4),IF(AND(H163&gt;2004,H163&lt;2007),VLOOKUP(K163,[1]Minimas!$A$15:$F$29,3),VLOOKUP(K163,[1]Minimas!$A$15:$F$29,2))))),IF(H163&lt;2000,VLOOKUP(K163,[1]Minimas!$G$15:$L$29,6),IF(AND(H163&gt;1999,H163&lt;2003),VLOOKUP(K163,[1]Minimas!$G$15:$FL$29,5),IF(AND(H163&gt;2002,H163&lt;2005),VLOOKUP(K163,[1]Minimas!$G$15:$L$29,4),IF(AND(H163&gt;2004,H163&lt;2007),VLOOKUP(K163,[1]Minimas!$G$15:$L$29,3),VLOOKUP(K163,[1]Minimas!$G$15:$L$29,2)))))))</f>
        <v>SE M61</v>
      </c>
      <c r="W163" s="139">
        <f t="shared" si="63"/>
        <v>199.57771373218898</v>
      </c>
      <c r="X163" s="97">
        <v>43806</v>
      </c>
      <c r="Y163" s="99" t="s">
        <v>501</v>
      </c>
      <c r="Z163" s="216" t="s">
        <v>502</v>
      </c>
      <c r="AA163" s="132"/>
      <c r="AB163" s="103">
        <f>T163-HLOOKUP(V163,[1]Minimas!$C$3:$CD$12,2,FALSE)</f>
        <v>27</v>
      </c>
      <c r="AC163" s="103">
        <f>T163-HLOOKUP(V163,[1]Minimas!$C$3:$CD$12,3,FALSE)</f>
        <v>7</v>
      </c>
      <c r="AD163" s="103">
        <f>T163-HLOOKUP(V163,[1]Minimas!$C$3:$CD$12,4,FALSE)</f>
        <v>-13</v>
      </c>
      <c r="AE163" s="103">
        <f>T163-HLOOKUP(V163,[1]Minimas!$C$3:$CD$12,5,FALSE)</f>
        <v>-33</v>
      </c>
      <c r="AF163" s="103">
        <f>T163-HLOOKUP(V163,[1]Minimas!$C$3:$CD$12,6,FALSE)</f>
        <v>-58</v>
      </c>
      <c r="AG163" s="103">
        <f>T163-HLOOKUP(V163,[1]Minimas!$C$3:$CD$12,7,FALSE)</f>
        <v>-78</v>
      </c>
      <c r="AH163" s="103">
        <f>T163-HLOOKUP(V163,[1]Minimas!$C$3:$CD$12,8,FALSE)</f>
        <v>-98</v>
      </c>
      <c r="AI163" s="103">
        <f>T163-HLOOKUP(V163,[1]Minimas!$C$3:$CD$12,9,FALSE)</f>
        <v>-123</v>
      </c>
      <c r="AJ163" s="103">
        <f>T163-HLOOKUP(V163,[1]Minimas!$C$3:$CD$12,10,FALSE)</f>
        <v>-138</v>
      </c>
      <c r="AK163" s="104" t="str">
        <f t="shared" si="64"/>
        <v>DPT +</v>
      </c>
      <c r="AL163" s="104"/>
      <c r="AM163" s="104" t="str">
        <f t="shared" si="65"/>
        <v>DPT +</v>
      </c>
      <c r="AN163" s="104">
        <f t="shared" si="66"/>
        <v>7</v>
      </c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/>
      <c r="BX163" s="134"/>
      <c r="BY163" s="134"/>
      <c r="BZ163" s="134"/>
      <c r="CA163" s="134"/>
      <c r="CB163" s="134"/>
      <c r="CC163" s="134"/>
      <c r="CD163" s="134"/>
      <c r="CE163" s="134"/>
      <c r="CF163" s="134"/>
      <c r="CG163" s="134"/>
      <c r="CH163" s="134"/>
      <c r="CI163" s="134"/>
      <c r="CJ163" s="134"/>
      <c r="CK163" s="134"/>
      <c r="CL163" s="134"/>
      <c r="CM163" s="134"/>
      <c r="CN163" s="134"/>
      <c r="CO163" s="134"/>
      <c r="CP163" s="134"/>
      <c r="CQ163" s="134"/>
      <c r="CR163" s="134"/>
      <c r="CS163" s="134"/>
      <c r="CT163" s="134"/>
      <c r="CU163" s="134"/>
      <c r="CV163" s="134"/>
      <c r="CW163" s="134"/>
      <c r="CX163" s="134"/>
      <c r="CY163" s="134"/>
      <c r="CZ163" s="134"/>
      <c r="DA163" s="134"/>
      <c r="DB163" s="134"/>
      <c r="DC163" s="134"/>
      <c r="DD163" s="134"/>
      <c r="DE163" s="134"/>
      <c r="DF163" s="134"/>
      <c r="DG163" s="134"/>
      <c r="DH163" s="134"/>
      <c r="DI163" s="134"/>
      <c r="DJ163" s="134"/>
      <c r="DK163" s="134"/>
      <c r="DL163" s="134"/>
      <c r="DM163" s="134"/>
      <c r="DN163" s="134"/>
      <c r="DO163" s="134"/>
      <c r="DP163" s="134"/>
      <c r="DQ163" s="134"/>
      <c r="DR163" s="134"/>
      <c r="DS163" s="134"/>
      <c r="DT163" s="134"/>
    </row>
    <row r="164" spans="2:124" s="133" customFormat="1" ht="30" customHeight="1" x14ac:dyDescent="0.2">
      <c r="B164" s="95" t="s">
        <v>202</v>
      </c>
      <c r="C164" s="140">
        <v>453273</v>
      </c>
      <c r="D164" s="141"/>
      <c r="E164" s="362" t="s">
        <v>40</v>
      </c>
      <c r="F164" s="143" t="s">
        <v>242</v>
      </c>
      <c r="G164" s="144" t="s">
        <v>170</v>
      </c>
      <c r="H164" s="145">
        <v>1993</v>
      </c>
      <c r="I164" s="351" t="s">
        <v>223</v>
      </c>
      <c r="J164" s="146"/>
      <c r="K164" s="147">
        <v>66.7</v>
      </c>
      <c r="L164" s="149">
        <v>75</v>
      </c>
      <c r="M164" s="217">
        <v>-78</v>
      </c>
      <c r="N164" s="150">
        <v>80</v>
      </c>
      <c r="O164" s="135">
        <f t="shared" si="59"/>
        <v>80</v>
      </c>
      <c r="P164" s="149">
        <v>110</v>
      </c>
      <c r="Q164" s="150">
        <v>115</v>
      </c>
      <c r="R164" s="217">
        <v>-120</v>
      </c>
      <c r="S164" s="135">
        <f t="shared" si="60"/>
        <v>115</v>
      </c>
      <c r="T164" s="136">
        <f t="shared" si="61"/>
        <v>195</v>
      </c>
      <c r="U164" s="137" t="str">
        <f t="shared" si="62"/>
        <v>IRG + 0</v>
      </c>
      <c r="V164" s="138" t="str">
        <f>IF(E164=0," ",IF(E164="H",IF(H164&lt;2000,VLOOKUP(K164,[1]Minimas!$A$15:$F$29,6),IF(AND(H164&gt;1999,H164&lt;2003),VLOOKUP(K164,[1]Minimas!$A$15:$F$29,5),IF(AND(H164&gt;2002,H164&lt;2005),VLOOKUP(K164,[1]Minimas!$A$15:$F$29,4),IF(AND(H164&gt;2004,H164&lt;2007),VLOOKUP(K164,[1]Minimas!$A$15:$F$29,3),VLOOKUP(K164,[1]Minimas!$A$15:$F$29,2))))),IF(H164&lt;2000,VLOOKUP(K164,[1]Minimas!$G$15:$L$29,6),IF(AND(H164&gt;1999,H164&lt;2003),VLOOKUP(K164,[1]Minimas!$G$15:$FL$29,5),IF(AND(H164&gt;2002,H164&lt;2005),VLOOKUP(K164,[1]Minimas!$G$15:$L$29,4),IF(AND(H164&gt;2004,H164&lt;2007),VLOOKUP(K164,[1]Minimas!$G$15:$L$29,3),VLOOKUP(K164,[1]Minimas!$G$15:$L$29,2)))))))</f>
        <v>SE M67</v>
      </c>
      <c r="W164" s="139">
        <f t="shared" si="63"/>
        <v>264.71941760447669</v>
      </c>
      <c r="X164" s="97">
        <v>43806</v>
      </c>
      <c r="Y164" s="99" t="s">
        <v>501</v>
      </c>
      <c r="Z164" s="216" t="s">
        <v>502</v>
      </c>
      <c r="AA164" s="132"/>
      <c r="AB164" s="103">
        <f>T164-HLOOKUP(V164,[1]Minimas!$C$3:$CD$12,2,FALSE)</f>
        <v>70</v>
      </c>
      <c r="AC164" s="103">
        <f>T164-HLOOKUP(V164,[1]Minimas!$C$3:$CD$12,3,FALSE)</f>
        <v>50</v>
      </c>
      <c r="AD164" s="103">
        <f>T164-HLOOKUP(V164,[1]Minimas!$C$3:$CD$12,4,FALSE)</f>
        <v>25</v>
      </c>
      <c r="AE164" s="103">
        <f>T164-HLOOKUP(V164,[1]Minimas!$C$3:$CD$12,5,FALSE)</f>
        <v>0</v>
      </c>
      <c r="AF164" s="103">
        <f>T164-HLOOKUP(V164,[1]Minimas!$C$3:$CD$12,6,FALSE)</f>
        <v>-30</v>
      </c>
      <c r="AG164" s="103">
        <f>T164-HLOOKUP(V164,[1]Minimas!$C$3:$CD$12,7,FALSE)</f>
        <v>-45</v>
      </c>
      <c r="AH164" s="103">
        <f>T164-HLOOKUP(V164,[1]Minimas!$C$3:$CD$12,8,FALSE)</f>
        <v>-65</v>
      </c>
      <c r="AI164" s="103">
        <f>T164-HLOOKUP(V164,[1]Minimas!$C$3:$CD$12,9,FALSE)</f>
        <v>-85</v>
      </c>
      <c r="AJ164" s="103">
        <f>T164-HLOOKUP(V164,[1]Minimas!$C$3:$CD$12,10,FALSE)</f>
        <v>-100</v>
      </c>
      <c r="AK164" s="104" t="str">
        <f t="shared" si="64"/>
        <v>IRG +</v>
      </c>
      <c r="AL164" s="104"/>
      <c r="AM164" s="104" t="str">
        <f t="shared" si="65"/>
        <v>IRG +</v>
      </c>
      <c r="AN164" s="104">
        <f t="shared" si="66"/>
        <v>0</v>
      </c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4"/>
      <c r="BR164" s="134"/>
      <c r="BS164" s="134"/>
      <c r="BT164" s="134"/>
      <c r="BU164" s="134"/>
      <c r="BV164" s="134"/>
      <c r="BW164" s="134"/>
      <c r="BX164" s="134"/>
      <c r="BY164" s="134"/>
      <c r="BZ164" s="134"/>
      <c r="CA164" s="134"/>
      <c r="CB164" s="134"/>
      <c r="CC164" s="134"/>
      <c r="CD164" s="134"/>
      <c r="CE164" s="134"/>
      <c r="CF164" s="134"/>
      <c r="CG164" s="134"/>
      <c r="CH164" s="134"/>
      <c r="CI164" s="134"/>
      <c r="CJ164" s="134"/>
      <c r="CK164" s="134"/>
      <c r="CL164" s="134"/>
      <c r="CM164" s="134"/>
      <c r="CN164" s="134"/>
      <c r="CO164" s="134"/>
      <c r="CP164" s="134"/>
      <c r="CQ164" s="134"/>
      <c r="CR164" s="134"/>
      <c r="CS164" s="134"/>
      <c r="CT164" s="134"/>
      <c r="CU164" s="134"/>
      <c r="CV164" s="134"/>
      <c r="CW164" s="134"/>
      <c r="CX164" s="134"/>
      <c r="CY164" s="134"/>
      <c r="CZ164" s="134"/>
      <c r="DA164" s="134"/>
      <c r="DB164" s="134"/>
      <c r="DC164" s="134"/>
      <c r="DD164" s="134"/>
      <c r="DE164" s="134"/>
      <c r="DF164" s="134"/>
      <c r="DG164" s="134"/>
      <c r="DH164" s="134"/>
      <c r="DI164" s="134"/>
      <c r="DJ164" s="134"/>
      <c r="DK164" s="134"/>
      <c r="DL164" s="134"/>
      <c r="DM164" s="134"/>
      <c r="DN164" s="134"/>
      <c r="DO164" s="134"/>
      <c r="DP164" s="134"/>
      <c r="DQ164" s="134"/>
      <c r="DR164" s="134"/>
      <c r="DS164" s="134"/>
      <c r="DT164" s="134"/>
    </row>
    <row r="165" spans="2:124" s="133" customFormat="1" ht="29.1" customHeight="1" x14ac:dyDescent="0.2">
      <c r="B165" s="95" t="s">
        <v>202</v>
      </c>
      <c r="C165" s="140">
        <v>453272</v>
      </c>
      <c r="D165" s="141"/>
      <c r="E165" s="362" t="s">
        <v>40</v>
      </c>
      <c r="F165" s="143" t="s">
        <v>528</v>
      </c>
      <c r="G165" s="144" t="s">
        <v>529</v>
      </c>
      <c r="H165" s="145">
        <v>1995</v>
      </c>
      <c r="I165" s="351" t="s">
        <v>223</v>
      </c>
      <c r="J165" s="146"/>
      <c r="K165" s="147">
        <v>65.900000000000006</v>
      </c>
      <c r="L165" s="149">
        <v>55</v>
      </c>
      <c r="M165" s="217">
        <v>-60</v>
      </c>
      <c r="N165" s="217">
        <v>-60</v>
      </c>
      <c r="O165" s="135">
        <f t="shared" si="59"/>
        <v>55</v>
      </c>
      <c r="P165" s="250" t="s">
        <v>323</v>
      </c>
      <c r="Q165" s="217" t="s">
        <v>323</v>
      </c>
      <c r="R165" s="217" t="s">
        <v>323</v>
      </c>
      <c r="S165" s="135">
        <f t="shared" si="60"/>
        <v>0</v>
      </c>
      <c r="T165" s="136">
        <f t="shared" si="61"/>
        <v>0</v>
      </c>
      <c r="U165" s="137" t="str">
        <f t="shared" si="62"/>
        <v>DEB -125</v>
      </c>
      <c r="V165" s="138" t="str">
        <f>IF(E165=0," ",IF(E165="H",IF(H165&lt;2000,VLOOKUP(K165,[1]Minimas!$A$15:$F$29,6),IF(AND(H165&gt;1999,H165&lt;2003),VLOOKUP(K165,[1]Minimas!$A$15:$F$29,5),IF(AND(H165&gt;2002,H165&lt;2005),VLOOKUP(K165,[1]Minimas!$A$15:$F$29,4),IF(AND(H165&gt;2004,H165&lt;2007),VLOOKUP(K165,[1]Minimas!$A$15:$F$29,3),VLOOKUP(K165,[1]Minimas!$A$15:$F$29,2))))),IF(H165&lt;2000,VLOOKUP(K165,[1]Minimas!$G$15:$L$29,6),IF(AND(H165&gt;1999,H165&lt;2003),VLOOKUP(K165,[1]Minimas!$G$15:$FL$29,5),IF(AND(H165&gt;2002,H165&lt;2005),VLOOKUP(K165,[1]Minimas!$G$15:$L$29,4),IF(AND(H165&gt;2004,H165&lt;2007),VLOOKUP(K165,[1]Minimas!$G$15:$L$29,3),VLOOKUP(K165,[1]Minimas!$G$15:$L$29,2)))))))</f>
        <v>SE M67</v>
      </c>
      <c r="W165" s="139">
        <f t="shared" si="63"/>
        <v>0</v>
      </c>
      <c r="X165" s="97">
        <v>43806</v>
      </c>
      <c r="Y165" s="99" t="s">
        <v>501</v>
      </c>
      <c r="Z165" s="216" t="s">
        <v>502</v>
      </c>
      <c r="AA165" s="132"/>
      <c r="AB165" s="103">
        <f>T165-HLOOKUP(V165,[1]Minimas!$C$3:$CD$12,2,FALSE)</f>
        <v>-125</v>
      </c>
      <c r="AC165" s="103">
        <f>T165-HLOOKUP(V165,[1]Minimas!$C$3:$CD$12,3,FALSE)</f>
        <v>-145</v>
      </c>
      <c r="AD165" s="103">
        <f>T165-HLOOKUP(V165,[1]Minimas!$C$3:$CD$12,4,FALSE)</f>
        <v>-170</v>
      </c>
      <c r="AE165" s="103">
        <f>T165-HLOOKUP(V165,[1]Minimas!$C$3:$CD$12,5,FALSE)</f>
        <v>-195</v>
      </c>
      <c r="AF165" s="103">
        <f>T165-HLOOKUP(V165,[1]Minimas!$C$3:$CD$12,6,FALSE)</f>
        <v>-225</v>
      </c>
      <c r="AG165" s="103">
        <f>T165-HLOOKUP(V165,[1]Minimas!$C$3:$CD$12,7,FALSE)</f>
        <v>-240</v>
      </c>
      <c r="AH165" s="103">
        <f>T165-HLOOKUP(V165,[1]Minimas!$C$3:$CD$12,8,FALSE)</f>
        <v>-260</v>
      </c>
      <c r="AI165" s="103">
        <f>T165-HLOOKUP(V165,[1]Minimas!$C$3:$CD$12,9,FALSE)</f>
        <v>-280</v>
      </c>
      <c r="AJ165" s="103">
        <f>T165-HLOOKUP(V165,[1]Minimas!$C$3:$CD$12,10,FALSE)</f>
        <v>-295</v>
      </c>
      <c r="AK165" s="104" t="str">
        <f t="shared" si="64"/>
        <v>DEB</v>
      </c>
      <c r="AL165" s="104"/>
      <c r="AM165" s="104" t="str">
        <f t="shared" si="65"/>
        <v>DEB</v>
      </c>
      <c r="AN165" s="104">
        <f t="shared" si="66"/>
        <v>-125</v>
      </c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  <c r="BR165" s="134"/>
      <c r="BS165" s="134"/>
      <c r="BT165" s="134"/>
      <c r="BU165" s="134"/>
      <c r="BV165" s="134"/>
      <c r="BW165" s="134"/>
      <c r="BX165" s="134"/>
      <c r="BY165" s="134"/>
      <c r="BZ165" s="134"/>
      <c r="CA165" s="134"/>
      <c r="CB165" s="134"/>
      <c r="CC165" s="134"/>
      <c r="CD165" s="134"/>
      <c r="CE165" s="134"/>
      <c r="CF165" s="134"/>
      <c r="CG165" s="134"/>
      <c r="CH165" s="134"/>
      <c r="CI165" s="134"/>
      <c r="CJ165" s="134"/>
      <c r="CK165" s="134"/>
      <c r="CL165" s="134"/>
      <c r="CM165" s="134"/>
      <c r="CN165" s="134"/>
      <c r="CO165" s="134"/>
      <c r="CP165" s="134"/>
      <c r="CQ165" s="134"/>
      <c r="CR165" s="134"/>
      <c r="CS165" s="134"/>
      <c r="CT165" s="134"/>
      <c r="CU165" s="134"/>
      <c r="CV165" s="134"/>
      <c r="CW165" s="134"/>
      <c r="CX165" s="134"/>
      <c r="CY165" s="134"/>
      <c r="CZ165" s="134"/>
      <c r="DA165" s="134"/>
      <c r="DB165" s="134"/>
      <c r="DC165" s="134"/>
      <c r="DD165" s="134"/>
      <c r="DE165" s="134"/>
      <c r="DF165" s="134"/>
      <c r="DG165" s="134"/>
      <c r="DH165" s="134"/>
      <c r="DI165" s="134"/>
      <c r="DJ165" s="134"/>
      <c r="DK165" s="134"/>
      <c r="DL165" s="134"/>
      <c r="DM165" s="134"/>
      <c r="DN165" s="134"/>
      <c r="DO165" s="134"/>
      <c r="DP165" s="134"/>
      <c r="DQ165" s="134"/>
      <c r="DR165" s="134"/>
      <c r="DS165" s="134"/>
      <c r="DT165" s="134"/>
    </row>
    <row r="166" spans="2:124" s="133" customFormat="1" ht="30" customHeight="1" x14ac:dyDescent="0.2">
      <c r="B166" s="95" t="s">
        <v>202</v>
      </c>
      <c r="C166" s="140">
        <v>453275</v>
      </c>
      <c r="D166" s="141"/>
      <c r="E166" s="362" t="s">
        <v>40</v>
      </c>
      <c r="F166" s="143" t="s">
        <v>243</v>
      </c>
      <c r="G166" s="144" t="s">
        <v>171</v>
      </c>
      <c r="H166" s="145">
        <v>1986</v>
      </c>
      <c r="I166" s="351" t="s">
        <v>223</v>
      </c>
      <c r="J166" s="146"/>
      <c r="K166" s="147">
        <v>71.599999999999994</v>
      </c>
      <c r="L166" s="149">
        <v>67</v>
      </c>
      <c r="M166" s="150">
        <v>69</v>
      </c>
      <c r="N166" s="217">
        <v>-71</v>
      </c>
      <c r="O166" s="135">
        <f t="shared" si="59"/>
        <v>69</v>
      </c>
      <c r="P166" s="149">
        <v>87</v>
      </c>
      <c r="Q166" s="217">
        <v>-91</v>
      </c>
      <c r="R166" s="150">
        <v>91</v>
      </c>
      <c r="S166" s="135">
        <f t="shared" si="60"/>
        <v>91</v>
      </c>
      <c r="T166" s="136">
        <f t="shared" si="61"/>
        <v>160</v>
      </c>
      <c r="U166" s="137" t="str">
        <f t="shared" si="62"/>
        <v>DPT + 0</v>
      </c>
      <c r="V166" s="138" t="str">
        <f>IF(E166=0," ",IF(E166="H",IF(H166&lt;2000,VLOOKUP(K166,[1]Minimas!$A$15:$F$29,6),IF(AND(H166&gt;1999,H166&lt;2003),VLOOKUP(K166,[1]Minimas!$A$15:$F$29,5),IF(AND(H166&gt;2002,H166&lt;2005),VLOOKUP(K166,[1]Minimas!$A$15:$F$29,4),IF(AND(H166&gt;2004,H166&lt;2007),VLOOKUP(K166,[1]Minimas!$A$15:$F$29,3),VLOOKUP(K166,[1]Minimas!$A$15:$F$29,2))))),IF(H166&lt;2000,VLOOKUP(K166,[1]Minimas!$G$15:$L$29,6),IF(AND(H166&gt;1999,H166&lt;2003),VLOOKUP(K166,[1]Minimas!$G$15:$FL$29,5),IF(AND(H166&gt;2002,H166&lt;2005),VLOOKUP(K166,[1]Minimas!$G$15:$L$29,4),IF(AND(H166&gt;2004,H166&lt;2007),VLOOKUP(K166,[1]Minimas!$G$15:$L$29,3),VLOOKUP(K166,[1]Minimas!$G$15:$L$29,2)))))))</f>
        <v>SE M73</v>
      </c>
      <c r="W166" s="139">
        <f t="shared" si="63"/>
        <v>208.03181156694291</v>
      </c>
      <c r="X166" s="97">
        <v>43806</v>
      </c>
      <c r="Y166" s="99" t="s">
        <v>501</v>
      </c>
      <c r="Z166" s="216" t="s">
        <v>502</v>
      </c>
      <c r="AA166" s="132"/>
      <c r="AB166" s="103">
        <f>T166-HLOOKUP(V166,[1]Minimas!$C$3:$CD$12,2,FALSE)</f>
        <v>25</v>
      </c>
      <c r="AC166" s="103">
        <f>T166-HLOOKUP(V166,[1]Minimas!$C$3:$CD$12,3,FALSE)</f>
        <v>0</v>
      </c>
      <c r="AD166" s="103">
        <f>T166-HLOOKUP(V166,[1]Minimas!$C$3:$CD$12,4,FALSE)</f>
        <v>-25</v>
      </c>
      <c r="AE166" s="103">
        <f>T166-HLOOKUP(V166,[1]Minimas!$C$3:$CD$12,5,FALSE)</f>
        <v>-50</v>
      </c>
      <c r="AF166" s="103">
        <f>T166-HLOOKUP(V166,[1]Minimas!$C$3:$CD$12,6,FALSE)</f>
        <v>-80</v>
      </c>
      <c r="AG166" s="103">
        <f>T166-HLOOKUP(V166,[1]Minimas!$C$3:$CD$12,7,FALSE)</f>
        <v>-100</v>
      </c>
      <c r="AH166" s="103">
        <f>T166-HLOOKUP(V166,[1]Minimas!$C$3:$CD$12,8,FALSE)</f>
        <v>-120</v>
      </c>
      <c r="AI166" s="103">
        <f>T166-HLOOKUP(V166,[1]Minimas!$C$3:$CD$12,9,FALSE)</f>
        <v>-140</v>
      </c>
      <c r="AJ166" s="103">
        <f>T166-HLOOKUP(V166,[1]Minimas!$C$3:$CD$12,10,FALSE)</f>
        <v>-155</v>
      </c>
      <c r="AK166" s="104" t="str">
        <f t="shared" si="64"/>
        <v>DPT +</v>
      </c>
      <c r="AL166" s="104"/>
      <c r="AM166" s="104" t="str">
        <f t="shared" si="65"/>
        <v>DPT +</v>
      </c>
      <c r="AN166" s="104">
        <f t="shared" si="66"/>
        <v>0</v>
      </c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134"/>
      <c r="BX166" s="134"/>
      <c r="BY166" s="134"/>
      <c r="BZ166" s="134"/>
      <c r="CA166" s="134"/>
      <c r="CB166" s="134"/>
      <c r="CC166" s="134"/>
      <c r="CD166" s="134"/>
      <c r="CE166" s="134"/>
      <c r="CF166" s="134"/>
      <c r="CG166" s="134"/>
      <c r="CH166" s="134"/>
      <c r="CI166" s="134"/>
      <c r="CJ166" s="134"/>
      <c r="CK166" s="134"/>
      <c r="CL166" s="134"/>
      <c r="CM166" s="134"/>
      <c r="CN166" s="134"/>
      <c r="CO166" s="134"/>
      <c r="CP166" s="134"/>
      <c r="CQ166" s="134"/>
      <c r="CR166" s="134"/>
      <c r="CS166" s="134"/>
      <c r="CT166" s="134"/>
      <c r="CU166" s="134"/>
      <c r="CV166" s="134"/>
      <c r="CW166" s="134"/>
      <c r="CX166" s="134"/>
      <c r="CY166" s="134"/>
      <c r="CZ166" s="134"/>
      <c r="DA166" s="134"/>
      <c r="DB166" s="134"/>
      <c r="DC166" s="134"/>
      <c r="DD166" s="134"/>
      <c r="DE166" s="134"/>
      <c r="DF166" s="134"/>
      <c r="DG166" s="134"/>
      <c r="DH166" s="134"/>
      <c r="DI166" s="134"/>
      <c r="DJ166" s="134"/>
      <c r="DK166" s="134"/>
      <c r="DL166" s="134"/>
      <c r="DM166" s="134"/>
      <c r="DN166" s="134"/>
      <c r="DO166" s="134"/>
      <c r="DP166" s="134"/>
      <c r="DQ166" s="134"/>
      <c r="DR166" s="134"/>
      <c r="DS166" s="134"/>
      <c r="DT166" s="134"/>
    </row>
    <row r="167" spans="2:124" s="133" customFormat="1" ht="30" customHeight="1" x14ac:dyDescent="0.2">
      <c r="B167" s="95" t="s">
        <v>202</v>
      </c>
      <c r="C167" s="140">
        <v>445665</v>
      </c>
      <c r="D167" s="141"/>
      <c r="E167" s="362" t="s">
        <v>40</v>
      </c>
      <c r="F167" s="143" t="s">
        <v>162</v>
      </c>
      <c r="G167" s="364" t="s">
        <v>153</v>
      </c>
      <c r="H167" s="145">
        <v>1992</v>
      </c>
      <c r="I167" s="351" t="s">
        <v>223</v>
      </c>
      <c r="J167" s="146"/>
      <c r="K167" s="147">
        <v>71.5</v>
      </c>
      <c r="L167" s="250">
        <v>-68</v>
      </c>
      <c r="M167" s="217">
        <v>-68</v>
      </c>
      <c r="N167" s="150">
        <v>68</v>
      </c>
      <c r="O167" s="135">
        <f t="shared" si="59"/>
        <v>68</v>
      </c>
      <c r="P167" s="250">
        <v>-95</v>
      </c>
      <c r="Q167" s="150">
        <v>97</v>
      </c>
      <c r="R167" s="217">
        <v>-100</v>
      </c>
      <c r="S167" s="135">
        <f t="shared" si="60"/>
        <v>97</v>
      </c>
      <c r="T167" s="136">
        <f t="shared" si="61"/>
        <v>165</v>
      </c>
      <c r="U167" s="137" t="str">
        <f t="shared" si="62"/>
        <v>DPT + 5</v>
      </c>
      <c r="V167" s="138" t="str">
        <f>IF(E167=0," ",IF(E167="H",IF(H167&lt;2000,VLOOKUP(K167,[1]Minimas!$A$15:$F$29,6),IF(AND(H167&gt;1999,H167&lt;2003),VLOOKUP(K167,[1]Minimas!$A$15:$F$29,5),IF(AND(H167&gt;2002,H167&lt;2005),VLOOKUP(K167,[1]Minimas!$A$15:$F$29,4),IF(AND(H167&gt;2004,H167&lt;2007),VLOOKUP(K167,[1]Minimas!$A$15:$F$29,3),VLOOKUP(K167,[1]Minimas!$A$15:$F$29,2))))),IF(H167&lt;2000,VLOOKUP(K167,[1]Minimas!$G$15:$L$29,6),IF(AND(H167&gt;1999,H167&lt;2003),VLOOKUP(K167,[1]Minimas!$G$15:$FL$29,5),IF(AND(H167&gt;2002,H167&lt;2005),VLOOKUP(K167,[1]Minimas!$G$15:$L$29,4),IF(AND(H167&gt;2004,H167&lt;2007),VLOOKUP(K167,[1]Minimas!$G$15:$L$29,3),VLOOKUP(K167,[1]Minimas!$G$15:$L$29,2)))))))</f>
        <v>SE M73</v>
      </c>
      <c r="W167" s="139">
        <f t="shared" si="63"/>
        <v>214.70859579448188</v>
      </c>
      <c r="X167" s="97">
        <v>43806</v>
      </c>
      <c r="Y167" s="99" t="s">
        <v>501</v>
      </c>
      <c r="Z167" s="216" t="s">
        <v>502</v>
      </c>
      <c r="AA167" s="132"/>
      <c r="AB167" s="103">
        <f>T167-HLOOKUP(V167,[1]Minimas!$C$3:$CD$12,2,FALSE)</f>
        <v>30</v>
      </c>
      <c r="AC167" s="103">
        <f>T167-HLOOKUP(V167,[1]Minimas!$C$3:$CD$12,3,FALSE)</f>
        <v>5</v>
      </c>
      <c r="AD167" s="103">
        <f>T167-HLOOKUP(V167,[1]Minimas!$C$3:$CD$12,4,FALSE)</f>
        <v>-20</v>
      </c>
      <c r="AE167" s="103">
        <f>T167-HLOOKUP(V167,[1]Minimas!$C$3:$CD$12,5,FALSE)</f>
        <v>-45</v>
      </c>
      <c r="AF167" s="103">
        <f>T167-HLOOKUP(V167,[1]Minimas!$C$3:$CD$12,6,FALSE)</f>
        <v>-75</v>
      </c>
      <c r="AG167" s="103">
        <f>T167-HLOOKUP(V167,[1]Minimas!$C$3:$CD$12,7,FALSE)</f>
        <v>-95</v>
      </c>
      <c r="AH167" s="103">
        <f>T167-HLOOKUP(V167,[1]Minimas!$C$3:$CD$12,8,FALSE)</f>
        <v>-115</v>
      </c>
      <c r="AI167" s="103">
        <f>T167-HLOOKUP(V167,[1]Minimas!$C$3:$CD$12,9,FALSE)</f>
        <v>-135</v>
      </c>
      <c r="AJ167" s="103">
        <f>T167-HLOOKUP(V167,[1]Minimas!$C$3:$CD$12,10,FALSE)</f>
        <v>-150</v>
      </c>
      <c r="AK167" s="104" t="str">
        <f t="shared" si="64"/>
        <v>DPT +</v>
      </c>
      <c r="AL167" s="104"/>
      <c r="AM167" s="104" t="str">
        <f t="shared" si="65"/>
        <v>DPT +</v>
      </c>
      <c r="AN167" s="104">
        <f t="shared" si="66"/>
        <v>5</v>
      </c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  <c r="BR167" s="134"/>
      <c r="BS167" s="134"/>
      <c r="BT167" s="134"/>
      <c r="BU167" s="134"/>
      <c r="BV167" s="134"/>
      <c r="BW167" s="134"/>
      <c r="BX167" s="134"/>
      <c r="BY167" s="134"/>
      <c r="BZ167" s="134"/>
      <c r="CA167" s="134"/>
      <c r="CB167" s="134"/>
      <c r="CC167" s="134"/>
      <c r="CD167" s="134"/>
      <c r="CE167" s="134"/>
      <c r="CF167" s="134"/>
      <c r="CG167" s="134"/>
      <c r="CH167" s="134"/>
      <c r="CI167" s="134"/>
      <c r="CJ167" s="134"/>
      <c r="CK167" s="134"/>
      <c r="CL167" s="134"/>
      <c r="CM167" s="134"/>
      <c r="CN167" s="134"/>
      <c r="CO167" s="134"/>
      <c r="CP167" s="134"/>
      <c r="CQ167" s="134"/>
      <c r="CR167" s="134"/>
      <c r="CS167" s="134"/>
      <c r="CT167" s="134"/>
      <c r="CU167" s="134"/>
      <c r="CV167" s="134"/>
      <c r="CW167" s="134"/>
      <c r="CX167" s="134"/>
      <c r="CY167" s="134"/>
      <c r="CZ167" s="134"/>
      <c r="DA167" s="134"/>
      <c r="DB167" s="134"/>
      <c r="DC167" s="134"/>
      <c r="DD167" s="134"/>
      <c r="DE167" s="134"/>
      <c r="DF167" s="134"/>
      <c r="DG167" s="134"/>
      <c r="DH167" s="134"/>
      <c r="DI167" s="134"/>
      <c r="DJ167" s="134"/>
      <c r="DK167" s="134"/>
      <c r="DL167" s="134"/>
      <c r="DM167" s="134"/>
      <c r="DN167" s="134"/>
      <c r="DO167" s="134"/>
      <c r="DP167" s="134"/>
      <c r="DQ167" s="134"/>
      <c r="DR167" s="134"/>
      <c r="DS167" s="134"/>
      <c r="DT167" s="134"/>
    </row>
    <row r="168" spans="2:124" s="133" customFormat="1" ht="30" customHeight="1" x14ac:dyDescent="0.2">
      <c r="B168" s="95" t="s">
        <v>202</v>
      </c>
      <c r="C168" s="140">
        <v>457499</v>
      </c>
      <c r="D168" s="141"/>
      <c r="E168" s="362" t="s">
        <v>40</v>
      </c>
      <c r="F168" s="143" t="s">
        <v>530</v>
      </c>
      <c r="G168" s="144" t="s">
        <v>531</v>
      </c>
      <c r="H168" s="145">
        <v>1986</v>
      </c>
      <c r="I168" s="351" t="s">
        <v>514</v>
      </c>
      <c r="J168" s="146"/>
      <c r="K168" s="147">
        <v>80.400000000000006</v>
      </c>
      <c r="L168" s="149">
        <v>92</v>
      </c>
      <c r="M168" s="150">
        <v>96</v>
      </c>
      <c r="N168" s="150">
        <v>101</v>
      </c>
      <c r="O168" s="135">
        <f t="shared" si="59"/>
        <v>101</v>
      </c>
      <c r="P168" s="149">
        <v>120</v>
      </c>
      <c r="Q168" s="217">
        <v>-125</v>
      </c>
      <c r="R168" s="217">
        <v>-125</v>
      </c>
      <c r="S168" s="135">
        <f t="shared" si="60"/>
        <v>120</v>
      </c>
      <c r="T168" s="136">
        <f t="shared" si="61"/>
        <v>221</v>
      </c>
      <c r="U168" s="137" t="str">
        <f t="shared" si="62"/>
        <v>IRG + 1</v>
      </c>
      <c r="V168" s="138" t="str">
        <f>IF(E168=0," ",IF(E168="H",IF(H168&lt;2000,VLOOKUP(K168,[1]Minimas!$A$15:$F$29,6),IF(AND(H168&gt;1999,H168&lt;2003),VLOOKUP(K168,[1]Minimas!$A$15:$F$29,5),IF(AND(H168&gt;2002,H168&lt;2005),VLOOKUP(K168,[1]Minimas!$A$15:$F$29,4),IF(AND(H168&gt;2004,H168&lt;2007),VLOOKUP(K168,[1]Minimas!$A$15:$F$29,3),VLOOKUP(K168,[1]Minimas!$A$15:$F$29,2))))),IF(H168&lt;2000,VLOOKUP(K168,[1]Minimas!$G$15:$L$29,6),IF(AND(H168&gt;1999,H168&lt;2003),VLOOKUP(K168,[1]Minimas!$G$15:$FL$29,5),IF(AND(H168&gt;2002,H168&lt;2005),VLOOKUP(K168,[1]Minimas!$G$15:$L$29,4),IF(AND(H168&gt;2004,H168&lt;2007),VLOOKUP(K168,[1]Minimas!$G$15:$L$29,3),VLOOKUP(K168,[1]Minimas!$G$15:$L$29,2)))))))</f>
        <v>SE M81</v>
      </c>
      <c r="W168" s="139">
        <f t="shared" si="63"/>
        <v>269.66674016539366</v>
      </c>
      <c r="X168" s="97">
        <v>43806</v>
      </c>
      <c r="Y168" s="99" t="s">
        <v>501</v>
      </c>
      <c r="Z168" s="216" t="s">
        <v>502</v>
      </c>
      <c r="AA168" s="132"/>
      <c r="AB168" s="103">
        <f>T168-HLOOKUP(V168,[1]Minimas!$C$3:$CD$12,2,FALSE)</f>
        <v>76</v>
      </c>
      <c r="AC168" s="103">
        <f>T168-HLOOKUP(V168,[1]Minimas!$C$3:$CD$12,3,FALSE)</f>
        <v>51</v>
      </c>
      <c r="AD168" s="103">
        <f>T168-HLOOKUP(V168,[1]Minimas!$C$3:$CD$12,4,FALSE)</f>
        <v>26</v>
      </c>
      <c r="AE168" s="103">
        <f>T168-HLOOKUP(V168,[1]Minimas!$C$3:$CD$12,5,FALSE)</f>
        <v>1</v>
      </c>
      <c r="AF168" s="103">
        <f>T168-HLOOKUP(V168,[1]Minimas!$C$3:$CD$12,6,FALSE)</f>
        <v>-29</v>
      </c>
      <c r="AG168" s="103">
        <f>T168-HLOOKUP(V168,[1]Minimas!$C$3:$CD$12,7,FALSE)</f>
        <v>-54</v>
      </c>
      <c r="AH168" s="103">
        <f>T168-HLOOKUP(V168,[1]Minimas!$C$3:$CD$12,8,FALSE)</f>
        <v>-74</v>
      </c>
      <c r="AI168" s="103">
        <f>T168-HLOOKUP(V168,[1]Minimas!$C$3:$CD$12,9,FALSE)</f>
        <v>-99</v>
      </c>
      <c r="AJ168" s="103">
        <f>T168-HLOOKUP(V168,[1]Minimas!$C$3:$CD$12,10,FALSE)</f>
        <v>-114</v>
      </c>
      <c r="AK168" s="104" t="str">
        <f t="shared" si="64"/>
        <v>IRG +</v>
      </c>
      <c r="AL168" s="104"/>
      <c r="AM168" s="104" t="str">
        <f t="shared" si="65"/>
        <v>IRG +</v>
      </c>
      <c r="AN168" s="104">
        <f t="shared" si="66"/>
        <v>1</v>
      </c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134"/>
      <c r="BQ168" s="134"/>
      <c r="BR168" s="134"/>
      <c r="BS168" s="134"/>
      <c r="BT168" s="134"/>
      <c r="BU168" s="134"/>
      <c r="BV168" s="134"/>
      <c r="BW168" s="134"/>
      <c r="BX168" s="134"/>
      <c r="BY168" s="134"/>
      <c r="BZ168" s="134"/>
      <c r="CA168" s="134"/>
      <c r="CB168" s="134"/>
      <c r="CC168" s="134"/>
      <c r="CD168" s="134"/>
      <c r="CE168" s="134"/>
      <c r="CF168" s="134"/>
      <c r="CG168" s="134"/>
      <c r="CH168" s="134"/>
      <c r="CI168" s="134"/>
      <c r="CJ168" s="134"/>
      <c r="CK168" s="134"/>
      <c r="CL168" s="134"/>
      <c r="CM168" s="134"/>
      <c r="CN168" s="134"/>
      <c r="CO168" s="134"/>
      <c r="CP168" s="134"/>
      <c r="CQ168" s="134"/>
      <c r="CR168" s="134"/>
      <c r="CS168" s="134"/>
      <c r="CT168" s="134"/>
      <c r="CU168" s="134"/>
      <c r="CV168" s="134"/>
      <c r="CW168" s="134"/>
      <c r="CX168" s="134"/>
      <c r="CY168" s="134"/>
      <c r="CZ168" s="134"/>
      <c r="DA168" s="134"/>
      <c r="DB168" s="134"/>
      <c r="DC168" s="134"/>
      <c r="DD168" s="134"/>
      <c r="DE168" s="134"/>
      <c r="DF168" s="134"/>
      <c r="DG168" s="134"/>
      <c r="DH168" s="134"/>
      <c r="DI168" s="134"/>
      <c r="DJ168" s="134"/>
      <c r="DK168" s="134"/>
      <c r="DL168" s="134"/>
      <c r="DM168" s="134"/>
      <c r="DN168" s="134"/>
      <c r="DO168" s="134"/>
      <c r="DP168" s="134"/>
      <c r="DQ168" s="134"/>
      <c r="DR168" s="134"/>
      <c r="DS168" s="134"/>
      <c r="DT168" s="134"/>
    </row>
    <row r="169" spans="2:124" s="133" customFormat="1" ht="30" customHeight="1" x14ac:dyDescent="0.2">
      <c r="B169" s="95" t="s">
        <v>202</v>
      </c>
      <c r="C169" s="140">
        <v>182173</v>
      </c>
      <c r="D169" s="141"/>
      <c r="E169" s="362" t="s">
        <v>40</v>
      </c>
      <c r="F169" s="143" t="s">
        <v>532</v>
      </c>
      <c r="G169" s="144" t="s">
        <v>533</v>
      </c>
      <c r="H169" s="145">
        <v>1940</v>
      </c>
      <c r="I169" s="351" t="s">
        <v>330</v>
      </c>
      <c r="J169" s="146"/>
      <c r="K169" s="147">
        <v>75.3</v>
      </c>
      <c r="L169" s="149">
        <v>30</v>
      </c>
      <c r="M169" s="217">
        <v>-33</v>
      </c>
      <c r="N169" s="150">
        <v>33</v>
      </c>
      <c r="O169" s="135">
        <f t="shared" si="59"/>
        <v>33</v>
      </c>
      <c r="P169" s="149">
        <v>35</v>
      </c>
      <c r="Q169" s="217">
        <v>-40</v>
      </c>
      <c r="R169" s="217">
        <v>-40</v>
      </c>
      <c r="S169" s="135">
        <f t="shared" si="60"/>
        <v>35</v>
      </c>
      <c r="T169" s="136">
        <f t="shared" si="61"/>
        <v>68</v>
      </c>
      <c r="U169" s="137" t="str">
        <f t="shared" si="62"/>
        <v>DEB -77</v>
      </c>
      <c r="V169" s="138" t="str">
        <f>IF(E169=0," ",IF(E169="H",IF(H169&lt;2000,VLOOKUP(K169,[1]Minimas!$A$15:$F$29,6),IF(AND(H169&gt;1999,H169&lt;2003),VLOOKUP(K169,[1]Minimas!$A$15:$F$29,5),IF(AND(H169&gt;2002,H169&lt;2005),VLOOKUP(K169,[1]Minimas!$A$15:$F$29,4),IF(AND(H169&gt;2004,H169&lt;2007),VLOOKUP(K169,[1]Minimas!$A$15:$F$29,3),VLOOKUP(K169,[1]Minimas!$A$15:$F$29,2))))),IF(H169&lt;2000,VLOOKUP(K169,[1]Minimas!$G$15:$L$29,6),IF(AND(H169&gt;1999,H169&lt;2003),VLOOKUP(K169,[1]Minimas!$G$15:$FL$29,5),IF(AND(H169&gt;2002,H169&lt;2005),VLOOKUP(K169,[1]Minimas!$G$15:$L$29,4),IF(AND(H169&gt;2004,H169&lt;2007),VLOOKUP(K169,[1]Minimas!$G$15:$L$29,3),VLOOKUP(K169,[1]Minimas!$G$15:$L$29,2)))))))</f>
        <v>SE M81</v>
      </c>
      <c r="W169" s="139">
        <f t="shared" si="63"/>
        <v>85.914182389418684</v>
      </c>
      <c r="X169" s="97">
        <v>43806</v>
      </c>
      <c r="Y169" s="99" t="s">
        <v>501</v>
      </c>
      <c r="Z169" s="216" t="s">
        <v>502</v>
      </c>
      <c r="AA169" s="132"/>
      <c r="AB169" s="103">
        <f>T169-HLOOKUP(V169,[1]Minimas!$C$3:$CD$12,2,FALSE)</f>
        <v>-77</v>
      </c>
      <c r="AC169" s="103">
        <f>T169-HLOOKUP(V169,[1]Minimas!$C$3:$CD$12,3,FALSE)</f>
        <v>-102</v>
      </c>
      <c r="AD169" s="103">
        <f>T169-HLOOKUP(V169,[1]Minimas!$C$3:$CD$12,4,FALSE)</f>
        <v>-127</v>
      </c>
      <c r="AE169" s="103">
        <f>T169-HLOOKUP(V169,[1]Minimas!$C$3:$CD$12,5,FALSE)</f>
        <v>-152</v>
      </c>
      <c r="AF169" s="103">
        <f>T169-HLOOKUP(V169,[1]Minimas!$C$3:$CD$12,6,FALSE)</f>
        <v>-182</v>
      </c>
      <c r="AG169" s="103">
        <f>T169-HLOOKUP(V169,[1]Minimas!$C$3:$CD$12,7,FALSE)</f>
        <v>-207</v>
      </c>
      <c r="AH169" s="103">
        <f>T169-HLOOKUP(V169,[1]Minimas!$C$3:$CD$12,8,FALSE)</f>
        <v>-227</v>
      </c>
      <c r="AI169" s="103">
        <f>T169-HLOOKUP(V169,[1]Minimas!$C$3:$CD$12,9,FALSE)</f>
        <v>-252</v>
      </c>
      <c r="AJ169" s="103">
        <f>T169-HLOOKUP(V169,[1]Minimas!$C$3:$CD$12,10,FALSE)</f>
        <v>-267</v>
      </c>
      <c r="AK169" s="104" t="str">
        <f t="shared" si="64"/>
        <v>DEB</v>
      </c>
      <c r="AL169" s="104"/>
      <c r="AM169" s="104" t="str">
        <f t="shared" si="65"/>
        <v>DEB</v>
      </c>
      <c r="AN169" s="104">
        <f t="shared" si="66"/>
        <v>-77</v>
      </c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  <c r="BR169" s="134"/>
      <c r="BS169" s="134"/>
      <c r="BT169" s="134"/>
      <c r="BU169" s="134"/>
      <c r="BV169" s="134"/>
      <c r="BW169" s="134"/>
      <c r="BX169" s="134"/>
      <c r="BY169" s="134"/>
      <c r="BZ169" s="134"/>
      <c r="CA169" s="134"/>
      <c r="CB169" s="134"/>
      <c r="CC169" s="134"/>
      <c r="CD169" s="134"/>
      <c r="CE169" s="134"/>
      <c r="CF169" s="134"/>
      <c r="CG169" s="134"/>
      <c r="CH169" s="134"/>
      <c r="CI169" s="134"/>
      <c r="CJ169" s="134"/>
      <c r="CK169" s="134"/>
      <c r="CL169" s="134"/>
      <c r="CM169" s="134"/>
      <c r="CN169" s="134"/>
      <c r="CO169" s="134"/>
      <c r="CP169" s="134"/>
      <c r="CQ169" s="134"/>
      <c r="CR169" s="134"/>
      <c r="CS169" s="134"/>
      <c r="CT169" s="134"/>
      <c r="CU169" s="134"/>
      <c r="CV169" s="134"/>
      <c r="CW169" s="134"/>
      <c r="CX169" s="134"/>
      <c r="CY169" s="134"/>
      <c r="CZ169" s="134"/>
      <c r="DA169" s="134"/>
      <c r="DB169" s="134"/>
      <c r="DC169" s="134"/>
      <c r="DD169" s="134"/>
      <c r="DE169" s="134"/>
      <c r="DF169" s="134"/>
      <c r="DG169" s="134"/>
      <c r="DH169" s="134"/>
      <c r="DI169" s="134"/>
      <c r="DJ169" s="134"/>
      <c r="DK169" s="134"/>
      <c r="DL169" s="134"/>
      <c r="DM169" s="134"/>
      <c r="DN169" s="134"/>
      <c r="DO169" s="134"/>
      <c r="DP169" s="134"/>
      <c r="DQ169" s="134"/>
      <c r="DR169" s="134"/>
      <c r="DS169" s="134"/>
      <c r="DT169" s="134"/>
    </row>
    <row r="170" spans="2:124" s="133" customFormat="1" ht="30" customHeight="1" x14ac:dyDescent="0.2">
      <c r="B170" s="95" t="s">
        <v>202</v>
      </c>
      <c r="C170" s="140">
        <v>422804</v>
      </c>
      <c r="D170" s="141"/>
      <c r="E170" s="362" t="s">
        <v>40</v>
      </c>
      <c r="F170" s="143" t="s">
        <v>534</v>
      </c>
      <c r="G170" s="144" t="s">
        <v>535</v>
      </c>
      <c r="H170" s="145">
        <v>1956</v>
      </c>
      <c r="I170" s="351" t="s">
        <v>330</v>
      </c>
      <c r="J170" s="146"/>
      <c r="K170" s="147">
        <v>75.2</v>
      </c>
      <c r="L170" s="149">
        <v>53</v>
      </c>
      <c r="M170" s="150">
        <v>58</v>
      </c>
      <c r="N170" s="150">
        <v>60</v>
      </c>
      <c r="O170" s="135">
        <f t="shared" si="59"/>
        <v>60</v>
      </c>
      <c r="P170" s="149">
        <v>73</v>
      </c>
      <c r="Q170" s="150">
        <v>75</v>
      </c>
      <c r="R170" s="150">
        <v>80</v>
      </c>
      <c r="S170" s="135">
        <f t="shared" si="60"/>
        <v>80</v>
      </c>
      <c r="T170" s="136">
        <f t="shared" si="61"/>
        <v>140</v>
      </c>
      <c r="U170" s="137" t="str">
        <f t="shared" si="62"/>
        <v>DEB -5</v>
      </c>
      <c r="V170" s="138" t="str">
        <f>IF(E170=0," ",IF(E170="H",IF(H170&lt;2000,VLOOKUP(K170,[1]Minimas!$A$15:$F$29,6),IF(AND(H170&gt;1999,H170&lt;2003),VLOOKUP(K170,[1]Minimas!$A$15:$F$29,5),IF(AND(H170&gt;2002,H170&lt;2005),VLOOKUP(K170,[1]Minimas!$A$15:$F$29,4),IF(AND(H170&gt;2004,H170&lt;2007),VLOOKUP(K170,[1]Minimas!$A$15:$F$29,3),VLOOKUP(K170,[1]Minimas!$A$15:$F$29,2))))),IF(H170&lt;2000,VLOOKUP(K170,[1]Minimas!$G$15:$L$29,6),IF(AND(H170&gt;1999,H170&lt;2003),VLOOKUP(K170,[1]Minimas!$G$15:$FL$29,5),IF(AND(H170&gt;2002,H170&lt;2005),VLOOKUP(K170,[1]Minimas!$G$15:$L$29,4),IF(AND(H170&gt;2004,H170&lt;2007),VLOOKUP(K170,[1]Minimas!$G$15:$L$29,3),VLOOKUP(K170,[1]Minimas!$G$15:$L$29,2)))))))</f>
        <v>SE M81</v>
      </c>
      <c r="W170" s="139">
        <f t="shared" si="63"/>
        <v>177.01220321497956</v>
      </c>
      <c r="X170" s="97">
        <v>43806</v>
      </c>
      <c r="Y170" s="99" t="s">
        <v>501</v>
      </c>
      <c r="Z170" s="216" t="s">
        <v>502</v>
      </c>
      <c r="AA170" s="132"/>
      <c r="AB170" s="103">
        <f>T170-HLOOKUP(V170,[1]Minimas!$C$3:$CD$12,2,FALSE)</f>
        <v>-5</v>
      </c>
      <c r="AC170" s="103">
        <f>T170-HLOOKUP(V170,[1]Minimas!$C$3:$CD$12,3,FALSE)</f>
        <v>-30</v>
      </c>
      <c r="AD170" s="103">
        <f>T170-HLOOKUP(V170,[1]Minimas!$C$3:$CD$12,4,FALSE)</f>
        <v>-55</v>
      </c>
      <c r="AE170" s="103">
        <f>T170-HLOOKUP(V170,[1]Minimas!$C$3:$CD$12,5,FALSE)</f>
        <v>-80</v>
      </c>
      <c r="AF170" s="103">
        <f>T170-HLOOKUP(V170,[1]Minimas!$C$3:$CD$12,6,FALSE)</f>
        <v>-110</v>
      </c>
      <c r="AG170" s="103">
        <f>T170-HLOOKUP(V170,[1]Minimas!$C$3:$CD$12,7,FALSE)</f>
        <v>-135</v>
      </c>
      <c r="AH170" s="103">
        <f>T170-HLOOKUP(V170,[1]Minimas!$C$3:$CD$12,8,FALSE)</f>
        <v>-155</v>
      </c>
      <c r="AI170" s="103">
        <f>T170-HLOOKUP(V170,[1]Minimas!$C$3:$CD$12,9,FALSE)</f>
        <v>-180</v>
      </c>
      <c r="AJ170" s="103">
        <f>T170-HLOOKUP(V170,[1]Minimas!$C$3:$CD$12,10,FALSE)</f>
        <v>-195</v>
      </c>
      <c r="AK170" s="104" t="str">
        <f t="shared" si="64"/>
        <v>DEB</v>
      </c>
      <c r="AL170" s="104"/>
      <c r="AM170" s="104" t="str">
        <f t="shared" si="65"/>
        <v>DEB</v>
      </c>
      <c r="AN170" s="104">
        <f t="shared" si="66"/>
        <v>-5</v>
      </c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/>
      <c r="BX170" s="134"/>
      <c r="BY170" s="134"/>
      <c r="BZ170" s="134"/>
      <c r="CA170" s="134"/>
      <c r="CB170" s="134"/>
      <c r="CC170" s="134"/>
      <c r="CD170" s="134"/>
      <c r="CE170" s="134"/>
      <c r="CF170" s="134"/>
      <c r="CG170" s="134"/>
      <c r="CH170" s="134"/>
      <c r="CI170" s="134"/>
      <c r="CJ170" s="134"/>
      <c r="CK170" s="134"/>
      <c r="CL170" s="134"/>
      <c r="CM170" s="134"/>
      <c r="CN170" s="134"/>
      <c r="CO170" s="134"/>
      <c r="CP170" s="134"/>
      <c r="CQ170" s="134"/>
      <c r="CR170" s="134"/>
      <c r="CS170" s="134"/>
      <c r="CT170" s="134"/>
      <c r="CU170" s="134"/>
      <c r="CV170" s="134"/>
      <c r="CW170" s="134"/>
      <c r="CX170" s="134"/>
      <c r="CY170" s="134"/>
      <c r="CZ170" s="134"/>
      <c r="DA170" s="134"/>
      <c r="DB170" s="134"/>
      <c r="DC170" s="134"/>
      <c r="DD170" s="134"/>
      <c r="DE170" s="134"/>
      <c r="DF170" s="134"/>
      <c r="DG170" s="134"/>
      <c r="DH170" s="134"/>
      <c r="DI170" s="134"/>
      <c r="DJ170" s="134"/>
      <c r="DK170" s="134"/>
      <c r="DL170" s="134"/>
      <c r="DM170" s="134"/>
      <c r="DN170" s="134"/>
      <c r="DO170" s="134"/>
      <c r="DP170" s="134"/>
      <c r="DQ170" s="134"/>
      <c r="DR170" s="134"/>
      <c r="DS170" s="134"/>
      <c r="DT170" s="134"/>
    </row>
    <row r="171" spans="2:124" s="133" customFormat="1" ht="29.1" customHeight="1" x14ac:dyDescent="0.2">
      <c r="B171" s="95" t="s">
        <v>202</v>
      </c>
      <c r="C171" s="140">
        <v>445673</v>
      </c>
      <c r="D171" s="141"/>
      <c r="E171" s="362" t="s">
        <v>40</v>
      </c>
      <c r="F171" s="143" t="s">
        <v>191</v>
      </c>
      <c r="G171" s="144" t="s">
        <v>182</v>
      </c>
      <c r="H171" s="145">
        <v>1990</v>
      </c>
      <c r="I171" s="351" t="s">
        <v>223</v>
      </c>
      <c r="J171" s="146"/>
      <c r="K171" s="147">
        <v>74.099999999999994</v>
      </c>
      <c r="L171" s="149">
        <v>78</v>
      </c>
      <c r="M171" s="150">
        <v>80</v>
      </c>
      <c r="N171" s="150">
        <v>82</v>
      </c>
      <c r="O171" s="135">
        <f t="shared" si="59"/>
        <v>82</v>
      </c>
      <c r="P171" s="149">
        <v>98</v>
      </c>
      <c r="Q171" s="217">
        <v>-101</v>
      </c>
      <c r="R171" s="150">
        <v>101</v>
      </c>
      <c r="S171" s="135">
        <f t="shared" si="60"/>
        <v>101</v>
      </c>
      <c r="T171" s="136">
        <f t="shared" si="61"/>
        <v>183</v>
      </c>
      <c r="U171" s="137" t="str">
        <f t="shared" si="62"/>
        <v>DPT + 13</v>
      </c>
      <c r="V171" s="138" t="str">
        <f>IF(E171=0," ",IF(E171="H",IF(H171&lt;2000,VLOOKUP(K171,[1]Minimas!$A$15:$F$29,6),IF(AND(H171&gt;1999,H171&lt;2003),VLOOKUP(K171,[1]Minimas!$A$15:$F$29,5),IF(AND(H171&gt;2002,H171&lt;2005),VLOOKUP(K171,[1]Minimas!$A$15:$F$29,4),IF(AND(H171&gt;2004,H171&lt;2007),VLOOKUP(K171,[1]Minimas!$A$15:$F$29,3),VLOOKUP(K171,[1]Minimas!$A$15:$F$29,2))))),IF(H171&lt;2000,VLOOKUP(K171,[1]Minimas!$G$15:$L$29,6),IF(AND(H171&gt;1999,H171&lt;2003),VLOOKUP(K171,[1]Minimas!$G$15:$FL$29,5),IF(AND(H171&gt;2002,H171&lt;2005),VLOOKUP(K171,[1]Minimas!$G$15:$L$29,4),IF(AND(H171&gt;2004,H171&lt;2007),VLOOKUP(K171,[1]Minimas!$G$15:$L$29,3),VLOOKUP(K171,[1]Minimas!$G$15:$L$29,2)))))))</f>
        <v>SE M81</v>
      </c>
      <c r="W171" s="139">
        <f t="shared" si="63"/>
        <v>233.29185556266191</v>
      </c>
      <c r="X171" s="97">
        <v>43806</v>
      </c>
      <c r="Y171" s="99" t="s">
        <v>501</v>
      </c>
      <c r="Z171" s="216" t="s">
        <v>502</v>
      </c>
      <c r="AA171" s="132"/>
      <c r="AB171" s="103">
        <f>T171-HLOOKUP(V171,[1]Minimas!$C$3:$CD$12,2,FALSE)</f>
        <v>38</v>
      </c>
      <c r="AC171" s="103">
        <f>T171-HLOOKUP(V171,[1]Minimas!$C$3:$CD$12,3,FALSE)</f>
        <v>13</v>
      </c>
      <c r="AD171" s="103">
        <f>T171-HLOOKUP(V171,[1]Minimas!$C$3:$CD$12,4,FALSE)</f>
        <v>-12</v>
      </c>
      <c r="AE171" s="103">
        <f>T171-HLOOKUP(V171,[1]Minimas!$C$3:$CD$12,5,FALSE)</f>
        <v>-37</v>
      </c>
      <c r="AF171" s="103">
        <f>T171-HLOOKUP(V171,[1]Minimas!$C$3:$CD$12,6,FALSE)</f>
        <v>-67</v>
      </c>
      <c r="AG171" s="103">
        <f>T171-HLOOKUP(V171,[1]Minimas!$C$3:$CD$12,7,FALSE)</f>
        <v>-92</v>
      </c>
      <c r="AH171" s="103">
        <f>T171-HLOOKUP(V171,[1]Minimas!$C$3:$CD$12,8,FALSE)</f>
        <v>-112</v>
      </c>
      <c r="AI171" s="103">
        <f>T171-HLOOKUP(V171,[1]Minimas!$C$3:$CD$12,9,FALSE)</f>
        <v>-137</v>
      </c>
      <c r="AJ171" s="103">
        <f>T171-HLOOKUP(V171,[1]Minimas!$C$3:$CD$12,10,FALSE)</f>
        <v>-152</v>
      </c>
      <c r="AK171" s="104" t="str">
        <f t="shared" si="64"/>
        <v>DPT +</v>
      </c>
      <c r="AL171" s="104"/>
      <c r="AM171" s="104" t="str">
        <f t="shared" si="65"/>
        <v>DPT +</v>
      </c>
      <c r="AN171" s="104">
        <f t="shared" si="66"/>
        <v>13</v>
      </c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4"/>
      <c r="BQ171" s="134"/>
      <c r="BR171" s="134"/>
      <c r="BS171" s="134"/>
      <c r="BT171" s="134"/>
      <c r="BU171" s="134"/>
      <c r="BV171" s="134"/>
      <c r="BW171" s="134"/>
      <c r="BX171" s="134"/>
      <c r="BY171" s="134"/>
      <c r="BZ171" s="134"/>
      <c r="CA171" s="134"/>
      <c r="CB171" s="134"/>
      <c r="CC171" s="134"/>
      <c r="CD171" s="134"/>
      <c r="CE171" s="134"/>
      <c r="CF171" s="134"/>
      <c r="CG171" s="134"/>
      <c r="CH171" s="134"/>
      <c r="CI171" s="134"/>
      <c r="CJ171" s="134"/>
      <c r="CK171" s="134"/>
      <c r="CL171" s="134"/>
      <c r="CM171" s="134"/>
      <c r="CN171" s="134"/>
      <c r="CO171" s="134"/>
      <c r="CP171" s="134"/>
      <c r="CQ171" s="134"/>
      <c r="CR171" s="134"/>
      <c r="CS171" s="134"/>
      <c r="CT171" s="134"/>
      <c r="CU171" s="134"/>
      <c r="CV171" s="134"/>
      <c r="CW171" s="134"/>
      <c r="CX171" s="134"/>
      <c r="CY171" s="134"/>
      <c r="CZ171" s="134"/>
      <c r="DA171" s="134"/>
      <c r="DB171" s="134"/>
      <c r="DC171" s="134"/>
      <c r="DD171" s="134"/>
      <c r="DE171" s="134"/>
      <c r="DF171" s="134"/>
      <c r="DG171" s="134"/>
      <c r="DH171" s="134"/>
      <c r="DI171" s="134"/>
      <c r="DJ171" s="134"/>
      <c r="DK171" s="134"/>
      <c r="DL171" s="134"/>
      <c r="DM171" s="134"/>
      <c r="DN171" s="134"/>
      <c r="DO171" s="134"/>
      <c r="DP171" s="134"/>
      <c r="DQ171" s="134"/>
      <c r="DR171" s="134"/>
      <c r="DS171" s="134"/>
      <c r="DT171" s="134"/>
    </row>
    <row r="172" spans="2:124" s="133" customFormat="1" ht="30" customHeight="1" x14ac:dyDescent="0.2">
      <c r="B172" s="95" t="s">
        <v>202</v>
      </c>
      <c r="C172" s="140">
        <v>413656</v>
      </c>
      <c r="D172" s="141"/>
      <c r="E172" s="362" t="s">
        <v>40</v>
      </c>
      <c r="F172" s="143" t="s">
        <v>249</v>
      </c>
      <c r="G172" s="144" t="s">
        <v>156</v>
      </c>
      <c r="H172" s="145">
        <v>1990</v>
      </c>
      <c r="I172" s="351" t="s">
        <v>223</v>
      </c>
      <c r="J172" s="146"/>
      <c r="K172" s="147">
        <v>80.7</v>
      </c>
      <c r="L172" s="149">
        <v>90</v>
      </c>
      <c r="M172" s="150">
        <v>95</v>
      </c>
      <c r="N172" s="150">
        <v>100</v>
      </c>
      <c r="O172" s="135">
        <f t="shared" si="59"/>
        <v>100</v>
      </c>
      <c r="P172" s="149">
        <v>110</v>
      </c>
      <c r="Q172" s="217">
        <v>-120</v>
      </c>
      <c r="R172" s="150">
        <v>120</v>
      </c>
      <c r="S172" s="135">
        <f t="shared" si="60"/>
        <v>120</v>
      </c>
      <c r="T172" s="136">
        <f t="shared" si="61"/>
        <v>220</v>
      </c>
      <c r="U172" s="137" t="str">
        <f t="shared" si="62"/>
        <v>IRG + 0</v>
      </c>
      <c r="V172" s="138" t="str">
        <f>IF(E172=0," ",IF(E172="H",IF(H172&lt;2000,VLOOKUP(K172,[1]Minimas!$A$15:$F$29,6),IF(AND(H172&gt;1999,H172&lt;2003),VLOOKUP(K172,[1]Minimas!$A$15:$F$29,5),IF(AND(H172&gt;2002,H172&lt;2005),VLOOKUP(K172,[1]Minimas!$A$15:$F$29,4),IF(AND(H172&gt;2004,H172&lt;2007),VLOOKUP(K172,[1]Minimas!$A$15:$F$29,3),VLOOKUP(K172,[1]Minimas!$A$15:$F$29,2))))),IF(H172&lt;2000,VLOOKUP(K172,[1]Minimas!$G$15:$L$29,6),IF(AND(H172&gt;1999,H172&lt;2003),VLOOKUP(K172,[1]Minimas!$G$15:$FL$29,5),IF(AND(H172&gt;2002,H172&lt;2005),VLOOKUP(K172,[1]Minimas!$G$15:$L$29,4),IF(AND(H172&gt;2004,H172&lt;2007),VLOOKUP(K172,[1]Minimas!$G$15:$L$29,3),VLOOKUP(K172,[1]Minimas!$G$15:$L$29,2)))))))</f>
        <v>SE M81</v>
      </c>
      <c r="W172" s="139">
        <f t="shared" si="63"/>
        <v>267.9384468757919</v>
      </c>
      <c r="X172" s="97">
        <v>43806</v>
      </c>
      <c r="Y172" s="99" t="s">
        <v>501</v>
      </c>
      <c r="Z172" s="216" t="s">
        <v>502</v>
      </c>
      <c r="AA172" s="132"/>
      <c r="AB172" s="103">
        <f>T172-HLOOKUP(V172,[1]Minimas!$C$3:$CD$12,2,FALSE)</f>
        <v>75</v>
      </c>
      <c r="AC172" s="103">
        <f>T172-HLOOKUP(V172,[1]Minimas!$C$3:$CD$12,3,FALSE)</f>
        <v>50</v>
      </c>
      <c r="AD172" s="103">
        <f>T172-HLOOKUP(V172,[1]Minimas!$C$3:$CD$12,4,FALSE)</f>
        <v>25</v>
      </c>
      <c r="AE172" s="103">
        <f>T172-HLOOKUP(V172,[1]Minimas!$C$3:$CD$12,5,FALSE)</f>
        <v>0</v>
      </c>
      <c r="AF172" s="103">
        <f>T172-HLOOKUP(V172,[1]Minimas!$C$3:$CD$12,6,FALSE)</f>
        <v>-30</v>
      </c>
      <c r="AG172" s="103">
        <f>T172-HLOOKUP(V172,[1]Minimas!$C$3:$CD$12,7,FALSE)</f>
        <v>-55</v>
      </c>
      <c r="AH172" s="103">
        <f>T172-HLOOKUP(V172,[1]Minimas!$C$3:$CD$12,8,FALSE)</f>
        <v>-75</v>
      </c>
      <c r="AI172" s="103">
        <f>T172-HLOOKUP(V172,[1]Minimas!$C$3:$CD$12,9,FALSE)</f>
        <v>-100</v>
      </c>
      <c r="AJ172" s="103">
        <f>T172-HLOOKUP(V172,[1]Minimas!$C$3:$CD$12,10,FALSE)</f>
        <v>-115</v>
      </c>
      <c r="AK172" s="104" t="str">
        <f t="shared" si="64"/>
        <v>IRG +</v>
      </c>
      <c r="AL172" s="104"/>
      <c r="AM172" s="104" t="str">
        <f t="shared" si="65"/>
        <v>IRG +</v>
      </c>
      <c r="AN172" s="104">
        <f t="shared" si="66"/>
        <v>0</v>
      </c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/>
      <c r="BX172" s="134"/>
      <c r="BY172" s="134"/>
      <c r="BZ172" s="134"/>
      <c r="CA172" s="134"/>
      <c r="CB172" s="134"/>
      <c r="CC172" s="134"/>
      <c r="CD172" s="134"/>
      <c r="CE172" s="134"/>
      <c r="CF172" s="134"/>
      <c r="CG172" s="134"/>
      <c r="CH172" s="134"/>
      <c r="CI172" s="134"/>
      <c r="CJ172" s="134"/>
      <c r="CK172" s="134"/>
      <c r="CL172" s="134"/>
      <c r="CM172" s="134"/>
      <c r="CN172" s="134"/>
      <c r="CO172" s="134"/>
      <c r="CP172" s="134"/>
      <c r="CQ172" s="134"/>
      <c r="CR172" s="134"/>
      <c r="CS172" s="134"/>
      <c r="CT172" s="134"/>
      <c r="CU172" s="134"/>
      <c r="CV172" s="134"/>
      <c r="CW172" s="134"/>
      <c r="CX172" s="134"/>
      <c r="CY172" s="134"/>
      <c r="CZ172" s="134"/>
      <c r="DA172" s="134"/>
      <c r="DB172" s="134"/>
      <c r="DC172" s="134"/>
      <c r="DD172" s="134"/>
      <c r="DE172" s="134"/>
      <c r="DF172" s="134"/>
      <c r="DG172" s="134"/>
      <c r="DH172" s="134"/>
      <c r="DI172" s="134"/>
      <c r="DJ172" s="134"/>
      <c r="DK172" s="134"/>
      <c r="DL172" s="134"/>
      <c r="DM172" s="134"/>
      <c r="DN172" s="134"/>
      <c r="DO172" s="134"/>
      <c r="DP172" s="134"/>
      <c r="DQ172" s="134"/>
      <c r="DR172" s="134"/>
      <c r="DS172" s="134"/>
      <c r="DT172" s="134"/>
    </row>
    <row r="173" spans="2:124" s="133" customFormat="1" ht="30" customHeight="1" x14ac:dyDescent="0.2">
      <c r="B173" s="95" t="s">
        <v>202</v>
      </c>
      <c r="C173" s="140">
        <v>453548</v>
      </c>
      <c r="D173" s="141"/>
      <c r="E173" s="362" t="s">
        <v>40</v>
      </c>
      <c r="F173" s="143" t="s">
        <v>536</v>
      </c>
      <c r="G173" s="144" t="s">
        <v>537</v>
      </c>
      <c r="H173" s="145">
        <v>1971</v>
      </c>
      <c r="I173" s="351" t="s">
        <v>223</v>
      </c>
      <c r="J173" s="146"/>
      <c r="K173" s="147">
        <v>88</v>
      </c>
      <c r="L173" s="149">
        <v>40</v>
      </c>
      <c r="M173" s="150">
        <v>50</v>
      </c>
      <c r="N173" s="217">
        <v>-55</v>
      </c>
      <c r="O173" s="135">
        <f t="shared" si="59"/>
        <v>50</v>
      </c>
      <c r="P173" s="149">
        <v>60</v>
      </c>
      <c r="Q173" s="150">
        <v>70</v>
      </c>
      <c r="R173" s="217">
        <v>-80</v>
      </c>
      <c r="S173" s="135">
        <f t="shared" si="60"/>
        <v>70</v>
      </c>
      <c r="T173" s="136">
        <f t="shared" si="61"/>
        <v>120</v>
      </c>
      <c r="U173" s="137" t="str">
        <f t="shared" si="62"/>
        <v>DEB -30</v>
      </c>
      <c r="V173" s="138" t="str">
        <f>IF(E173=0," ",IF(E173="H",IF(H173&lt;2000,VLOOKUP(K173,[1]Minimas!$A$15:$F$29,6),IF(AND(H173&gt;1999,H173&lt;2003),VLOOKUP(K173,[1]Minimas!$A$15:$F$29,5),IF(AND(H173&gt;2002,H173&lt;2005),VLOOKUP(K173,[1]Minimas!$A$15:$F$29,4),IF(AND(H173&gt;2004,H173&lt;2007),VLOOKUP(K173,[1]Minimas!$A$15:$F$29,3),VLOOKUP(K173,[1]Minimas!$A$15:$F$29,2))))),IF(H173&lt;2000,VLOOKUP(K173,[1]Minimas!$G$15:$L$29,6),IF(AND(H173&gt;1999,H173&lt;2003),VLOOKUP(K173,[1]Minimas!$G$15:$FL$29,5),IF(AND(H173&gt;2002,H173&lt;2005),VLOOKUP(K173,[1]Minimas!$G$15:$L$29,4),IF(AND(H173&gt;2004,H173&lt;2007),VLOOKUP(K173,[1]Minimas!$G$15:$L$29,3),VLOOKUP(K173,[1]Minimas!$G$15:$L$29,2)))))))</f>
        <v>SE M89</v>
      </c>
      <c r="W173" s="139">
        <f t="shared" si="63"/>
        <v>140.20791085073085</v>
      </c>
      <c r="X173" s="97">
        <v>43806</v>
      </c>
      <c r="Y173" s="99" t="s">
        <v>501</v>
      </c>
      <c r="Z173" s="216" t="s">
        <v>502</v>
      </c>
      <c r="AA173" s="132"/>
      <c r="AB173" s="103">
        <f>T173-HLOOKUP(V173,[1]Minimas!$C$3:$CD$12,2,FALSE)</f>
        <v>-30</v>
      </c>
      <c r="AC173" s="103">
        <f>T173-HLOOKUP(V173,[1]Minimas!$C$3:$CD$12,3,FALSE)</f>
        <v>-55</v>
      </c>
      <c r="AD173" s="103">
        <f>T173-HLOOKUP(V173,[1]Minimas!$C$3:$CD$12,4,FALSE)</f>
        <v>-80</v>
      </c>
      <c r="AE173" s="103">
        <f>T173-HLOOKUP(V173,[1]Minimas!$C$3:$CD$12,5,FALSE)</f>
        <v>-110</v>
      </c>
      <c r="AF173" s="103">
        <f>T173-HLOOKUP(V173,[1]Minimas!$C$3:$CD$12,6,FALSE)</f>
        <v>-140</v>
      </c>
      <c r="AG173" s="103">
        <f>T173-HLOOKUP(V173,[1]Minimas!$C$3:$CD$12,7,FALSE)</f>
        <v>-167</v>
      </c>
      <c r="AH173" s="103">
        <f>T173-HLOOKUP(V173,[1]Minimas!$C$3:$CD$12,8,FALSE)</f>
        <v>-190</v>
      </c>
      <c r="AI173" s="103">
        <f>T173-HLOOKUP(V173,[1]Minimas!$C$3:$CD$12,9,FALSE)</f>
        <v>-210</v>
      </c>
      <c r="AJ173" s="103">
        <f>T173-HLOOKUP(V173,[1]Minimas!$C$3:$CD$12,10,FALSE)</f>
        <v>-240</v>
      </c>
      <c r="AK173" s="104" t="str">
        <f t="shared" si="64"/>
        <v>DEB</v>
      </c>
      <c r="AL173" s="104"/>
      <c r="AM173" s="104" t="str">
        <f t="shared" si="65"/>
        <v>DEB</v>
      </c>
      <c r="AN173" s="104">
        <f t="shared" si="66"/>
        <v>-30</v>
      </c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  <c r="CA173" s="134"/>
      <c r="CB173" s="134"/>
      <c r="CC173" s="134"/>
      <c r="CD173" s="134"/>
      <c r="CE173" s="134"/>
      <c r="CF173" s="134"/>
      <c r="CG173" s="134"/>
      <c r="CH173" s="134"/>
      <c r="CI173" s="134"/>
      <c r="CJ173" s="134"/>
      <c r="CK173" s="134"/>
      <c r="CL173" s="134"/>
      <c r="CM173" s="134"/>
      <c r="CN173" s="134"/>
      <c r="CO173" s="134"/>
      <c r="CP173" s="134"/>
      <c r="CQ173" s="134"/>
      <c r="CR173" s="134"/>
      <c r="CS173" s="134"/>
      <c r="CT173" s="134"/>
      <c r="CU173" s="134"/>
      <c r="CV173" s="134"/>
      <c r="CW173" s="134"/>
      <c r="CX173" s="134"/>
      <c r="CY173" s="134"/>
      <c r="CZ173" s="134"/>
      <c r="DA173" s="134"/>
      <c r="DB173" s="134"/>
      <c r="DC173" s="134"/>
      <c r="DD173" s="134"/>
      <c r="DE173" s="134"/>
      <c r="DF173" s="134"/>
      <c r="DG173" s="134"/>
      <c r="DH173" s="134"/>
      <c r="DI173" s="134"/>
      <c r="DJ173" s="134"/>
      <c r="DK173" s="134"/>
      <c r="DL173" s="134"/>
      <c r="DM173" s="134"/>
      <c r="DN173" s="134"/>
      <c r="DO173" s="134"/>
      <c r="DP173" s="134"/>
      <c r="DQ173" s="134"/>
      <c r="DR173" s="134"/>
      <c r="DS173" s="134"/>
      <c r="DT173" s="134"/>
    </row>
    <row r="174" spans="2:124" s="133" customFormat="1" ht="30" customHeight="1" x14ac:dyDescent="0.2">
      <c r="B174" s="95" t="s">
        <v>202</v>
      </c>
      <c r="C174" s="140">
        <v>246678</v>
      </c>
      <c r="D174" s="141"/>
      <c r="E174" s="362" t="s">
        <v>40</v>
      </c>
      <c r="F174" s="143" t="s">
        <v>538</v>
      </c>
      <c r="G174" s="144" t="s">
        <v>539</v>
      </c>
      <c r="H174" s="145">
        <v>1974</v>
      </c>
      <c r="I174" s="351" t="s">
        <v>540</v>
      </c>
      <c r="J174" s="146"/>
      <c r="K174" s="147">
        <v>85.8</v>
      </c>
      <c r="L174" s="149">
        <v>55</v>
      </c>
      <c r="M174" s="150">
        <v>60</v>
      </c>
      <c r="N174" s="150">
        <v>63</v>
      </c>
      <c r="O174" s="135">
        <f t="shared" si="59"/>
        <v>63</v>
      </c>
      <c r="P174" s="149">
        <v>70</v>
      </c>
      <c r="Q174" s="150">
        <v>75</v>
      </c>
      <c r="R174" s="217">
        <v>-80</v>
      </c>
      <c r="S174" s="135">
        <f t="shared" si="60"/>
        <v>75</v>
      </c>
      <c r="T174" s="136">
        <f t="shared" si="61"/>
        <v>138</v>
      </c>
      <c r="U174" s="137" t="str">
        <f t="shared" si="62"/>
        <v>DEB -12</v>
      </c>
      <c r="V174" s="138" t="str">
        <f>IF(E174=0," ",IF(E174="H",IF(H174&lt;2000,VLOOKUP(K174,[1]Minimas!$A$15:$F$29,6),IF(AND(H174&gt;1999,H174&lt;2003),VLOOKUP(K174,[1]Minimas!$A$15:$F$29,5),IF(AND(H174&gt;2002,H174&lt;2005),VLOOKUP(K174,[1]Minimas!$A$15:$F$29,4),IF(AND(H174&gt;2004,H174&lt;2007),VLOOKUP(K174,[1]Minimas!$A$15:$F$29,3),VLOOKUP(K174,[1]Minimas!$A$15:$F$29,2))))),IF(H174&lt;2000,VLOOKUP(K174,[1]Minimas!$G$15:$L$29,6),IF(AND(H174&gt;1999,H174&lt;2003),VLOOKUP(K174,[1]Minimas!$G$15:$FL$29,5),IF(AND(H174&gt;2002,H174&lt;2005),VLOOKUP(K174,[1]Minimas!$G$15:$L$29,4),IF(AND(H174&gt;2004,H174&lt;2007),VLOOKUP(K174,[1]Minimas!$G$15:$L$29,3),VLOOKUP(K174,[1]Minimas!$G$15:$L$29,2)))))))</f>
        <v>SE M89</v>
      </c>
      <c r="W174" s="139">
        <f t="shared" si="63"/>
        <v>163.12440879989276</v>
      </c>
      <c r="X174" s="97">
        <v>43806</v>
      </c>
      <c r="Y174" s="99" t="s">
        <v>501</v>
      </c>
      <c r="Z174" s="216" t="s">
        <v>502</v>
      </c>
      <c r="AA174" s="132"/>
      <c r="AB174" s="103">
        <f>T174-HLOOKUP(V174,[1]Minimas!$C$3:$CD$12,2,FALSE)</f>
        <v>-12</v>
      </c>
      <c r="AC174" s="103">
        <f>T174-HLOOKUP(V174,[1]Minimas!$C$3:$CD$12,3,FALSE)</f>
        <v>-37</v>
      </c>
      <c r="AD174" s="103">
        <f>T174-HLOOKUP(V174,[1]Minimas!$C$3:$CD$12,4,FALSE)</f>
        <v>-62</v>
      </c>
      <c r="AE174" s="103">
        <f>T174-HLOOKUP(V174,[1]Minimas!$C$3:$CD$12,5,FALSE)</f>
        <v>-92</v>
      </c>
      <c r="AF174" s="103">
        <f>T174-HLOOKUP(V174,[1]Minimas!$C$3:$CD$12,6,FALSE)</f>
        <v>-122</v>
      </c>
      <c r="AG174" s="103">
        <f>T174-HLOOKUP(V174,[1]Minimas!$C$3:$CD$12,7,FALSE)</f>
        <v>-149</v>
      </c>
      <c r="AH174" s="103">
        <f>T174-HLOOKUP(V174,[1]Minimas!$C$3:$CD$12,8,FALSE)</f>
        <v>-172</v>
      </c>
      <c r="AI174" s="103">
        <f>T174-HLOOKUP(V174,[1]Minimas!$C$3:$CD$12,9,FALSE)</f>
        <v>-192</v>
      </c>
      <c r="AJ174" s="103">
        <f>T174-HLOOKUP(V174,[1]Minimas!$C$3:$CD$12,10,FALSE)</f>
        <v>-222</v>
      </c>
      <c r="AK174" s="104" t="str">
        <f t="shared" si="64"/>
        <v>DEB</v>
      </c>
      <c r="AL174" s="104"/>
      <c r="AM174" s="104" t="str">
        <f t="shared" si="65"/>
        <v>DEB</v>
      </c>
      <c r="AN174" s="104">
        <f t="shared" si="66"/>
        <v>-12</v>
      </c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134"/>
      <c r="BX174" s="134"/>
      <c r="BY174" s="134"/>
      <c r="BZ174" s="134"/>
      <c r="CA174" s="134"/>
      <c r="CB174" s="134"/>
      <c r="CC174" s="134"/>
      <c r="CD174" s="134"/>
      <c r="CE174" s="134"/>
      <c r="CF174" s="134"/>
      <c r="CG174" s="134"/>
      <c r="CH174" s="134"/>
      <c r="CI174" s="134"/>
      <c r="CJ174" s="134"/>
      <c r="CK174" s="134"/>
      <c r="CL174" s="134"/>
      <c r="CM174" s="134"/>
      <c r="CN174" s="134"/>
      <c r="CO174" s="134"/>
      <c r="CP174" s="134"/>
      <c r="CQ174" s="134"/>
      <c r="CR174" s="134"/>
      <c r="CS174" s="134"/>
      <c r="CT174" s="134"/>
      <c r="CU174" s="134"/>
      <c r="CV174" s="134"/>
      <c r="CW174" s="134"/>
      <c r="CX174" s="134"/>
      <c r="CY174" s="134"/>
      <c r="CZ174" s="134"/>
      <c r="DA174" s="134"/>
      <c r="DB174" s="134"/>
      <c r="DC174" s="134"/>
      <c r="DD174" s="134"/>
      <c r="DE174" s="134"/>
      <c r="DF174" s="134"/>
      <c r="DG174" s="134"/>
      <c r="DH174" s="134"/>
      <c r="DI174" s="134"/>
      <c r="DJ174" s="134"/>
      <c r="DK174" s="134"/>
      <c r="DL174" s="134"/>
      <c r="DM174" s="134"/>
      <c r="DN174" s="134"/>
      <c r="DO174" s="134"/>
      <c r="DP174" s="134"/>
      <c r="DQ174" s="134"/>
      <c r="DR174" s="134"/>
      <c r="DS174" s="134"/>
      <c r="DT174" s="134"/>
    </row>
    <row r="175" spans="2:124" s="133" customFormat="1" ht="30" customHeight="1" x14ac:dyDescent="0.2">
      <c r="B175" s="95" t="s">
        <v>202</v>
      </c>
      <c r="C175" s="140">
        <v>452345</v>
      </c>
      <c r="D175" s="141"/>
      <c r="E175" s="362" t="s">
        <v>40</v>
      </c>
      <c r="F175" s="143" t="s">
        <v>541</v>
      </c>
      <c r="G175" s="144" t="s">
        <v>156</v>
      </c>
      <c r="H175" s="145">
        <v>1988</v>
      </c>
      <c r="I175" s="351" t="s">
        <v>223</v>
      </c>
      <c r="J175" s="146"/>
      <c r="K175" s="147">
        <v>83.6</v>
      </c>
      <c r="L175" s="149">
        <v>100</v>
      </c>
      <c r="M175" s="150">
        <v>105</v>
      </c>
      <c r="N175" s="150">
        <v>110</v>
      </c>
      <c r="O175" s="135">
        <f t="shared" ref="O175" si="67">IF(E175="","",IF(MAXA(L175:N175)&lt;=0,0,MAXA(L175:N175)))</f>
        <v>110</v>
      </c>
      <c r="P175" s="149">
        <v>115</v>
      </c>
      <c r="Q175" s="150">
        <v>120</v>
      </c>
      <c r="R175" s="150">
        <v>125</v>
      </c>
      <c r="S175" s="135">
        <f t="shared" ref="S175" si="68">IF(E175="","",IF(MAXA(P175:R175)&lt;=0,0,MAXA(P175:R175)))</f>
        <v>125</v>
      </c>
      <c r="T175" s="136">
        <f t="shared" si="61"/>
        <v>235</v>
      </c>
      <c r="U175" s="137" t="str">
        <f t="shared" si="62"/>
        <v>IRG + 5</v>
      </c>
      <c r="V175" s="138" t="str">
        <f>IF(E175=0," ",IF(E175="H",IF(H175&lt;2000,VLOOKUP(K175,[1]Minimas!$A$15:$F$29,6),IF(AND(H175&gt;1999,H175&lt;2003),VLOOKUP(K175,[1]Minimas!$A$15:$F$29,5),IF(AND(H175&gt;2002,H175&lt;2005),VLOOKUP(K175,[1]Minimas!$A$15:$F$29,4),IF(AND(H175&gt;2004,H175&lt;2007),VLOOKUP(K175,[1]Minimas!$A$15:$F$29,3),VLOOKUP(K175,[1]Minimas!$A$15:$F$29,2))))),IF(H175&lt;2000,VLOOKUP(K175,[1]Minimas!$G$15:$L$29,6),IF(AND(H175&gt;1999,H175&lt;2003),VLOOKUP(K175,[1]Minimas!$G$15:$FL$29,5),IF(AND(H175&gt;2002,H175&lt;2005),VLOOKUP(K175,[1]Minimas!$G$15:$L$29,4),IF(AND(H175&gt;2004,H175&lt;2007),VLOOKUP(K175,[1]Minimas!$G$15:$L$29,3),VLOOKUP(K175,[1]Minimas!$G$15:$L$29,2)))))))</f>
        <v>SE M89</v>
      </c>
      <c r="W175" s="139">
        <f t="shared" si="63"/>
        <v>281.23957275405047</v>
      </c>
      <c r="X175" s="97">
        <v>43806</v>
      </c>
      <c r="Y175" s="99" t="s">
        <v>501</v>
      </c>
      <c r="Z175" s="216" t="s">
        <v>502</v>
      </c>
      <c r="AA175" s="132"/>
      <c r="AB175" s="103">
        <f>T175-HLOOKUP(V175,[1]Minimas!$C$3:$CD$12,2,FALSE)</f>
        <v>85</v>
      </c>
      <c r="AC175" s="103">
        <f>T175-HLOOKUP(V175,[1]Minimas!$C$3:$CD$12,3,FALSE)</f>
        <v>60</v>
      </c>
      <c r="AD175" s="103">
        <f>T175-HLOOKUP(V175,[1]Minimas!$C$3:$CD$12,4,FALSE)</f>
        <v>35</v>
      </c>
      <c r="AE175" s="103">
        <f>T175-HLOOKUP(V175,[1]Minimas!$C$3:$CD$12,5,FALSE)</f>
        <v>5</v>
      </c>
      <c r="AF175" s="103">
        <f>T175-HLOOKUP(V175,[1]Minimas!$C$3:$CD$12,6,FALSE)</f>
        <v>-25</v>
      </c>
      <c r="AG175" s="103">
        <f>T175-HLOOKUP(V175,[1]Minimas!$C$3:$CD$12,7,FALSE)</f>
        <v>-52</v>
      </c>
      <c r="AH175" s="103">
        <f>T175-HLOOKUP(V175,[1]Minimas!$C$3:$CD$12,8,FALSE)</f>
        <v>-75</v>
      </c>
      <c r="AI175" s="103">
        <f>T175-HLOOKUP(V175,[1]Minimas!$C$3:$CD$12,9,FALSE)</f>
        <v>-95</v>
      </c>
      <c r="AJ175" s="103">
        <f>T175-HLOOKUP(V175,[1]Minimas!$C$3:$CD$12,10,FALSE)</f>
        <v>-125</v>
      </c>
      <c r="AK175" s="104" t="str">
        <f t="shared" si="64"/>
        <v>IRG +</v>
      </c>
      <c r="AL175" s="104"/>
      <c r="AM175" s="104" t="str">
        <f t="shared" si="65"/>
        <v>IRG +</v>
      </c>
      <c r="AN175" s="104">
        <f t="shared" si="66"/>
        <v>5</v>
      </c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134"/>
      <c r="BQ175" s="134"/>
      <c r="BR175" s="134"/>
      <c r="BS175" s="134"/>
      <c r="BT175" s="134"/>
      <c r="BU175" s="134"/>
      <c r="BV175" s="134"/>
      <c r="BW175" s="134"/>
      <c r="BX175" s="134"/>
      <c r="BY175" s="134"/>
      <c r="BZ175" s="134"/>
      <c r="CA175" s="134"/>
      <c r="CB175" s="134"/>
      <c r="CC175" s="134"/>
      <c r="CD175" s="134"/>
      <c r="CE175" s="134"/>
      <c r="CF175" s="134"/>
      <c r="CG175" s="134"/>
      <c r="CH175" s="134"/>
      <c r="CI175" s="134"/>
      <c r="CJ175" s="134"/>
      <c r="CK175" s="134"/>
      <c r="CL175" s="134"/>
      <c r="CM175" s="134"/>
      <c r="CN175" s="134"/>
      <c r="CO175" s="134"/>
      <c r="CP175" s="134"/>
      <c r="CQ175" s="134"/>
      <c r="CR175" s="134"/>
      <c r="CS175" s="134"/>
      <c r="CT175" s="134"/>
      <c r="CU175" s="134"/>
      <c r="CV175" s="134"/>
      <c r="CW175" s="134"/>
      <c r="CX175" s="134"/>
      <c r="CY175" s="134"/>
      <c r="CZ175" s="134"/>
      <c r="DA175" s="134"/>
      <c r="DB175" s="134"/>
      <c r="DC175" s="134"/>
      <c r="DD175" s="134"/>
      <c r="DE175" s="134"/>
      <c r="DF175" s="134"/>
      <c r="DG175" s="134"/>
      <c r="DH175" s="134"/>
      <c r="DI175" s="134"/>
      <c r="DJ175" s="134"/>
      <c r="DK175" s="134"/>
      <c r="DL175" s="134"/>
      <c r="DM175" s="134"/>
      <c r="DN175" s="134"/>
      <c r="DO175" s="134"/>
      <c r="DP175" s="134"/>
      <c r="DQ175" s="134"/>
      <c r="DR175" s="134"/>
      <c r="DS175" s="134"/>
      <c r="DT175" s="134"/>
    </row>
    <row r="176" spans="2:124" s="133" customFormat="1" ht="30" customHeight="1" x14ac:dyDescent="0.2">
      <c r="B176" s="95" t="s">
        <v>202</v>
      </c>
      <c r="C176" s="140">
        <v>457161</v>
      </c>
      <c r="D176" s="141"/>
      <c r="E176" s="362" t="s">
        <v>40</v>
      </c>
      <c r="F176" s="143" t="s">
        <v>542</v>
      </c>
      <c r="G176" s="144" t="s">
        <v>539</v>
      </c>
      <c r="H176" s="145">
        <v>1992</v>
      </c>
      <c r="I176" s="351" t="s">
        <v>223</v>
      </c>
      <c r="J176" s="146"/>
      <c r="K176" s="147">
        <v>86.8</v>
      </c>
      <c r="L176" s="149">
        <v>55</v>
      </c>
      <c r="M176" s="150">
        <v>60</v>
      </c>
      <c r="N176" s="150">
        <v>70</v>
      </c>
      <c r="O176" s="135">
        <f t="shared" ref="O176:O239" si="69">IF(E176="","",IF(MAXA(L176:N176)&lt;=0,0,MAXA(L176:N176)))</f>
        <v>70</v>
      </c>
      <c r="P176" s="250">
        <v>-80</v>
      </c>
      <c r="Q176" s="150">
        <v>80</v>
      </c>
      <c r="R176" s="150">
        <v>85</v>
      </c>
      <c r="S176" s="135">
        <f t="shared" ref="S176:S239" si="70">IF(E176="","",IF(MAXA(P176:R176)&lt;=0,0,MAXA(P176:R176)))</f>
        <v>85</v>
      </c>
      <c r="T176" s="136">
        <f t="shared" ref="T176:T239" si="71">IF(E176="","",IF(OR(O176=0,S176=0),0,O176+S176))</f>
        <v>155</v>
      </c>
      <c r="U176" s="137" t="str">
        <f t="shared" ref="U176:U239" si="72">+CONCATENATE(AM176," ",AN176)</f>
        <v>DEB 5</v>
      </c>
      <c r="V176" s="138" t="str">
        <f>IF(E176=0," ",IF(E176="H",IF(H176&lt;2000,VLOOKUP(K176,[1]Minimas!$A$15:$F$29,6),IF(AND(H176&gt;1999,H176&lt;2003),VLOOKUP(K176,[1]Minimas!$A$15:$F$29,5),IF(AND(H176&gt;2002,H176&lt;2005),VLOOKUP(K176,[1]Minimas!$A$15:$F$29,4),IF(AND(H176&gt;2004,H176&lt;2007),VLOOKUP(K176,[1]Minimas!$A$15:$F$29,3),VLOOKUP(K176,[1]Minimas!$A$15:$F$29,2))))),IF(H176&lt;2000,VLOOKUP(K176,[1]Minimas!$G$15:$L$29,6),IF(AND(H176&gt;1999,H176&lt;2003),VLOOKUP(K176,[1]Minimas!$G$15:$FL$29,5),IF(AND(H176&gt;2002,H176&lt;2005),VLOOKUP(K176,[1]Minimas!$G$15:$L$29,4),IF(AND(H176&gt;2004,H176&lt;2007),VLOOKUP(K176,[1]Minimas!$G$15:$L$29,3),VLOOKUP(K176,[1]Minimas!$G$15:$L$29,2)))))))</f>
        <v>SE M89</v>
      </c>
      <c r="W176" s="139">
        <f t="shared" ref="W176:W239" si="73">IF(E176=" "," ",IF(E176="H",10^(0.75194503*LOG(K176/175.508)^2)*T176,IF(E176="F",10^(0.783497476* LOG(K176/153.655)^2)*T176,"")))</f>
        <v>182.23774224610025</v>
      </c>
      <c r="X176" s="97">
        <v>43806</v>
      </c>
      <c r="Y176" s="99" t="s">
        <v>501</v>
      </c>
      <c r="Z176" s="216" t="s">
        <v>502</v>
      </c>
      <c r="AA176" s="132"/>
      <c r="AB176" s="103">
        <f>T176-HLOOKUP(V176,[1]Minimas!$C$3:$CD$12,2,FALSE)</f>
        <v>5</v>
      </c>
      <c r="AC176" s="103">
        <f>T176-HLOOKUP(V176,[1]Minimas!$C$3:$CD$12,3,FALSE)</f>
        <v>-20</v>
      </c>
      <c r="AD176" s="103">
        <f>T176-HLOOKUP(V176,[1]Minimas!$C$3:$CD$12,4,FALSE)</f>
        <v>-45</v>
      </c>
      <c r="AE176" s="103">
        <f>T176-HLOOKUP(V176,[1]Minimas!$C$3:$CD$12,5,FALSE)</f>
        <v>-75</v>
      </c>
      <c r="AF176" s="103">
        <f>T176-HLOOKUP(V176,[1]Minimas!$C$3:$CD$12,6,FALSE)</f>
        <v>-105</v>
      </c>
      <c r="AG176" s="103">
        <f>T176-HLOOKUP(V176,[1]Minimas!$C$3:$CD$12,7,FALSE)</f>
        <v>-132</v>
      </c>
      <c r="AH176" s="103">
        <f>T176-HLOOKUP(V176,[1]Minimas!$C$3:$CD$12,8,FALSE)</f>
        <v>-155</v>
      </c>
      <c r="AI176" s="103">
        <f>T176-HLOOKUP(V176,[1]Minimas!$C$3:$CD$12,9,FALSE)</f>
        <v>-175</v>
      </c>
      <c r="AJ176" s="103">
        <f>T176-HLOOKUP(V176,[1]Minimas!$C$3:$CD$12,10,FALSE)</f>
        <v>-205</v>
      </c>
      <c r="AK176" s="104" t="str">
        <f t="shared" ref="AK176:AK239" si="74">IF(E176=0," ",IF(AJ176&gt;=0,$AJ$5,IF(AI176&gt;=0,$AI$5,IF(AH176&gt;=0,$AH$5,IF(AG176&gt;=0,$AG$5,IF(AF176&gt;=0,$AF$5,IF(AE176&gt;=0,$AE$5,IF(AD176&gt;=0,$AD$5,IF(AC176&gt;=0,$AC$5,$AB$5)))))))))</f>
        <v>DEB</v>
      </c>
      <c r="AL176" s="104"/>
      <c r="AM176" s="104" t="str">
        <f t="shared" ref="AM176:AM239" si="75">IF(AK176="","",AK176)</f>
        <v>DEB</v>
      </c>
      <c r="AN176" s="104">
        <f t="shared" ref="AN176:AN239" si="76">IF(E176=0," ",IF(AJ176&gt;=0,AJ176,IF(AI176&gt;=0,AI176,IF(AH176&gt;=0,AH176,IF(AG176&gt;=0,AG176,IF(AF176&gt;=0,AF176,IF(AE176&gt;=0,AE176,IF(AD176&gt;=0,AD176,IF(AC176&gt;=0,AC176,AB176)))))))))</f>
        <v>5</v>
      </c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134"/>
      <c r="BQ176" s="134"/>
      <c r="BR176" s="134"/>
      <c r="BS176" s="134"/>
      <c r="BT176" s="134"/>
      <c r="BU176" s="134"/>
      <c r="BV176" s="134"/>
      <c r="BW176" s="134"/>
      <c r="BX176" s="134"/>
      <c r="BY176" s="134"/>
      <c r="BZ176" s="134"/>
      <c r="CA176" s="134"/>
      <c r="CB176" s="134"/>
      <c r="CC176" s="134"/>
      <c r="CD176" s="134"/>
      <c r="CE176" s="134"/>
      <c r="CF176" s="134"/>
      <c r="CG176" s="134"/>
      <c r="CH176" s="134"/>
      <c r="CI176" s="134"/>
      <c r="CJ176" s="134"/>
      <c r="CK176" s="134"/>
      <c r="CL176" s="134"/>
      <c r="CM176" s="134"/>
      <c r="CN176" s="134"/>
      <c r="CO176" s="134"/>
      <c r="CP176" s="134"/>
      <c r="CQ176" s="134"/>
      <c r="CR176" s="134"/>
      <c r="CS176" s="134"/>
      <c r="CT176" s="134"/>
      <c r="CU176" s="134"/>
      <c r="CV176" s="134"/>
      <c r="CW176" s="134"/>
      <c r="CX176" s="134"/>
      <c r="CY176" s="134"/>
      <c r="CZ176" s="134"/>
      <c r="DA176" s="134"/>
      <c r="DB176" s="134"/>
      <c r="DC176" s="134"/>
      <c r="DD176" s="134"/>
      <c r="DE176" s="134"/>
      <c r="DF176" s="134"/>
      <c r="DG176" s="134"/>
      <c r="DH176" s="134"/>
      <c r="DI176" s="134"/>
      <c r="DJ176" s="134"/>
      <c r="DK176" s="134"/>
      <c r="DL176" s="134"/>
      <c r="DM176" s="134"/>
      <c r="DN176" s="134"/>
      <c r="DO176" s="134"/>
      <c r="DP176" s="134"/>
      <c r="DQ176" s="134"/>
      <c r="DR176" s="134"/>
      <c r="DS176" s="134"/>
      <c r="DT176" s="134"/>
    </row>
    <row r="177" spans="2:124" s="133" customFormat="1" ht="29.1" customHeight="1" thickBot="1" x14ac:dyDescent="0.25">
      <c r="B177" s="95" t="s">
        <v>202</v>
      </c>
      <c r="C177" s="140">
        <v>453269</v>
      </c>
      <c r="D177" s="141"/>
      <c r="E177" s="362" t="s">
        <v>40</v>
      </c>
      <c r="F177" s="143" t="s">
        <v>265</v>
      </c>
      <c r="G177" s="144" t="s">
        <v>266</v>
      </c>
      <c r="H177" s="145">
        <v>1987</v>
      </c>
      <c r="I177" s="351" t="s">
        <v>223</v>
      </c>
      <c r="J177" s="146"/>
      <c r="K177" s="147">
        <v>95.5</v>
      </c>
      <c r="L177" s="149">
        <v>75</v>
      </c>
      <c r="M177" s="150">
        <v>80</v>
      </c>
      <c r="N177" s="150">
        <v>85</v>
      </c>
      <c r="O177" s="135">
        <f t="shared" si="69"/>
        <v>85</v>
      </c>
      <c r="P177" s="149">
        <v>110</v>
      </c>
      <c r="Q177" s="217">
        <v>-115</v>
      </c>
      <c r="R177" s="217">
        <v>-120</v>
      </c>
      <c r="S177" s="135">
        <f t="shared" si="70"/>
        <v>110</v>
      </c>
      <c r="T177" s="136">
        <f t="shared" si="71"/>
        <v>195</v>
      </c>
      <c r="U177" s="137" t="str">
        <f t="shared" si="72"/>
        <v>DPT + 15</v>
      </c>
      <c r="V177" s="138" t="str">
        <f>IF(E177=0," ",IF(E177="H",IF(H177&lt;2000,VLOOKUP(K177,[1]Minimas!$A$15:$F$29,6),IF(AND(H177&gt;1999,H177&lt;2003),VLOOKUP(K177,[1]Minimas!$A$15:$F$29,5),IF(AND(H177&gt;2002,H177&lt;2005),VLOOKUP(K177,[1]Minimas!$A$15:$F$29,4),IF(AND(H177&gt;2004,H177&lt;2007),VLOOKUP(K177,[1]Minimas!$A$15:$F$29,3),VLOOKUP(K177,[1]Minimas!$A$15:$F$29,2))))),IF(H177&lt;2000,VLOOKUP(K177,[1]Minimas!$G$15:$L$29,6),IF(AND(H177&gt;1999,H177&lt;2003),VLOOKUP(K177,[1]Minimas!$G$15:$FL$29,5),IF(AND(H177&gt;2002,H177&lt;2005),VLOOKUP(K177,[1]Minimas!$G$15:$L$29,4),IF(AND(H177&gt;2004,H177&lt;2007),VLOOKUP(K177,[1]Minimas!$G$15:$L$29,3),VLOOKUP(K177,[1]Minimas!$G$15:$L$29,2)))))))</f>
        <v>SE M96</v>
      </c>
      <c r="W177" s="139">
        <f t="shared" si="73"/>
        <v>220.06895566516289</v>
      </c>
      <c r="X177" s="97">
        <v>43806</v>
      </c>
      <c r="Y177" s="99" t="s">
        <v>501</v>
      </c>
      <c r="Z177" s="216" t="s">
        <v>502</v>
      </c>
      <c r="AA177" s="132"/>
      <c r="AB177" s="103">
        <f>T177-HLOOKUP(V177,[1]Minimas!$C$3:$CD$12,2,FALSE)</f>
        <v>40</v>
      </c>
      <c r="AC177" s="103">
        <f>T177-HLOOKUP(V177,[1]Minimas!$C$3:$CD$12,3,FALSE)</f>
        <v>15</v>
      </c>
      <c r="AD177" s="103">
        <f>T177-HLOOKUP(V177,[1]Minimas!$C$3:$CD$12,4,FALSE)</f>
        <v>-10</v>
      </c>
      <c r="AE177" s="103">
        <f>T177-HLOOKUP(V177,[1]Minimas!$C$3:$CD$12,5,FALSE)</f>
        <v>-40</v>
      </c>
      <c r="AF177" s="103">
        <f>T177-HLOOKUP(V177,[1]Minimas!$C$3:$CD$12,6,FALSE)</f>
        <v>-70</v>
      </c>
      <c r="AG177" s="103">
        <f>T177-HLOOKUP(V177,[1]Minimas!$C$3:$CD$12,7,FALSE)</f>
        <v>-100</v>
      </c>
      <c r="AH177" s="103">
        <f>T177-HLOOKUP(V177,[1]Minimas!$C$3:$CD$12,8,FALSE)</f>
        <v>-125</v>
      </c>
      <c r="AI177" s="103">
        <f>T177-HLOOKUP(V177,[1]Minimas!$C$3:$CD$12,9,FALSE)</f>
        <v>-145</v>
      </c>
      <c r="AJ177" s="103">
        <f>T177-HLOOKUP(V177,[1]Minimas!$C$3:$CD$12,10,FALSE)</f>
        <v>-165</v>
      </c>
      <c r="AK177" s="104" t="str">
        <f t="shared" si="74"/>
        <v>DPT +</v>
      </c>
      <c r="AL177" s="104"/>
      <c r="AM177" s="104" t="str">
        <f t="shared" si="75"/>
        <v>DPT +</v>
      </c>
      <c r="AN177" s="104">
        <f t="shared" si="76"/>
        <v>15</v>
      </c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/>
      <c r="BX177" s="134"/>
      <c r="BY177" s="134"/>
      <c r="BZ177" s="134"/>
      <c r="CA177" s="134"/>
      <c r="CB177" s="134"/>
      <c r="CC177" s="134"/>
      <c r="CD177" s="134"/>
      <c r="CE177" s="134"/>
      <c r="CF177" s="134"/>
      <c r="CG177" s="134"/>
      <c r="CH177" s="134"/>
      <c r="CI177" s="134"/>
      <c r="CJ177" s="134"/>
      <c r="CK177" s="134"/>
      <c r="CL177" s="134"/>
      <c r="CM177" s="134"/>
      <c r="CN177" s="134"/>
      <c r="CO177" s="134"/>
      <c r="CP177" s="134"/>
      <c r="CQ177" s="134"/>
      <c r="CR177" s="134"/>
      <c r="CS177" s="134"/>
      <c r="CT177" s="134"/>
      <c r="CU177" s="134"/>
      <c r="CV177" s="134"/>
      <c r="CW177" s="134"/>
      <c r="CX177" s="134"/>
      <c r="CY177" s="134"/>
      <c r="CZ177" s="134"/>
      <c r="DA177" s="134"/>
      <c r="DB177" s="134"/>
      <c r="DC177" s="134"/>
      <c r="DD177" s="134"/>
      <c r="DE177" s="134"/>
      <c r="DF177" s="134"/>
      <c r="DG177" s="134"/>
      <c r="DH177" s="134"/>
      <c r="DI177" s="134"/>
      <c r="DJ177" s="134"/>
      <c r="DK177" s="134"/>
      <c r="DL177" s="134"/>
      <c r="DM177" s="134"/>
      <c r="DN177" s="134"/>
      <c r="DO177" s="134"/>
      <c r="DP177" s="134"/>
      <c r="DQ177" s="134"/>
      <c r="DR177" s="134"/>
      <c r="DS177" s="134"/>
      <c r="DT177" s="134"/>
    </row>
    <row r="178" spans="2:124" s="133" customFormat="1" ht="30" customHeight="1" x14ac:dyDescent="0.2">
      <c r="B178" s="95" t="s">
        <v>202</v>
      </c>
      <c r="C178" s="251">
        <v>429786</v>
      </c>
      <c r="D178" s="348"/>
      <c r="E178" s="369" t="s">
        <v>40</v>
      </c>
      <c r="F178" s="370" t="s">
        <v>401</v>
      </c>
      <c r="G178" s="371" t="s">
        <v>209</v>
      </c>
      <c r="H178" s="372">
        <v>1998</v>
      </c>
      <c r="I178" s="373" t="s">
        <v>400</v>
      </c>
      <c r="J178" s="374" t="s">
        <v>44</v>
      </c>
      <c r="K178" s="375">
        <v>76.099999999999994</v>
      </c>
      <c r="L178" s="298">
        <v>95</v>
      </c>
      <c r="M178" s="300">
        <v>-102</v>
      </c>
      <c r="N178" s="299">
        <v>105</v>
      </c>
      <c r="O178" s="135">
        <f t="shared" si="69"/>
        <v>105</v>
      </c>
      <c r="P178" s="377" t="s">
        <v>323</v>
      </c>
      <c r="Q178" s="300" t="s">
        <v>323</v>
      </c>
      <c r="R178" s="300" t="s">
        <v>323</v>
      </c>
      <c r="S178" s="135">
        <f t="shared" si="70"/>
        <v>0</v>
      </c>
      <c r="T178" s="136">
        <f t="shared" si="71"/>
        <v>0</v>
      </c>
      <c r="U178" s="137" t="str">
        <f t="shared" si="72"/>
        <v>DEB -145</v>
      </c>
      <c r="V178" s="138" t="str">
        <f>IF(E178=0," ",IF(E178="H",IF(H178&lt;2000,VLOOKUP(K178,[1]Minimas!$A$15:$F$29,6),IF(AND(H178&gt;1999,H178&lt;2003),VLOOKUP(K178,[1]Minimas!$A$15:$F$29,5),IF(AND(H178&gt;2002,H178&lt;2005),VLOOKUP(K178,[1]Minimas!$A$15:$F$29,4),IF(AND(H178&gt;2004,H178&lt;2007),VLOOKUP(K178,[1]Minimas!$A$15:$F$29,3),VLOOKUP(K178,[1]Minimas!$A$15:$F$29,2))))),IF(H178&lt;2000,VLOOKUP(K178,[1]Minimas!$G$15:$L$29,6),IF(AND(H178&gt;1999,H178&lt;2003),VLOOKUP(K178,[1]Minimas!$G$15:$FL$29,5),IF(AND(H178&gt;2002,H178&lt;2005),VLOOKUP(K178,[1]Minimas!$G$15:$L$29,4),IF(AND(H178&gt;2004,H178&lt;2007),VLOOKUP(K178,[1]Minimas!$G$15:$L$29,3),VLOOKUP(K178,[1]Minimas!$G$15:$L$29,2)))))))</f>
        <v>SE M81</v>
      </c>
      <c r="W178" s="139">
        <f t="shared" si="73"/>
        <v>0</v>
      </c>
      <c r="X178" s="97">
        <v>43806</v>
      </c>
      <c r="Y178" s="99" t="s">
        <v>501</v>
      </c>
      <c r="Z178" s="216" t="s">
        <v>559</v>
      </c>
      <c r="AA178" s="132"/>
      <c r="AB178" s="103">
        <f>T178-HLOOKUP(V178,[1]Minimas!$C$3:$CD$12,2,FALSE)</f>
        <v>-145</v>
      </c>
      <c r="AC178" s="103">
        <f>T178-HLOOKUP(V178,[1]Minimas!$C$3:$CD$12,3,FALSE)</f>
        <v>-170</v>
      </c>
      <c r="AD178" s="103">
        <f>T178-HLOOKUP(V178,[1]Minimas!$C$3:$CD$12,4,FALSE)</f>
        <v>-195</v>
      </c>
      <c r="AE178" s="103">
        <f>T178-HLOOKUP(V178,[1]Minimas!$C$3:$CD$12,5,FALSE)</f>
        <v>-220</v>
      </c>
      <c r="AF178" s="103">
        <f>T178-HLOOKUP(V178,[1]Minimas!$C$3:$CD$12,6,FALSE)</f>
        <v>-250</v>
      </c>
      <c r="AG178" s="103">
        <f>T178-HLOOKUP(V178,[1]Minimas!$C$3:$CD$12,7,FALSE)</f>
        <v>-275</v>
      </c>
      <c r="AH178" s="103">
        <f>T178-HLOOKUP(V178,[1]Minimas!$C$3:$CD$12,8,FALSE)</f>
        <v>-295</v>
      </c>
      <c r="AI178" s="103">
        <f>T178-HLOOKUP(V178,[1]Minimas!$C$3:$CD$12,9,FALSE)</f>
        <v>-320</v>
      </c>
      <c r="AJ178" s="103">
        <f>T178-HLOOKUP(V178,[1]Minimas!$C$3:$CD$12,10,FALSE)</f>
        <v>-335</v>
      </c>
      <c r="AK178" s="104" t="str">
        <f t="shared" si="74"/>
        <v>DEB</v>
      </c>
      <c r="AL178" s="104"/>
      <c r="AM178" s="104" t="str">
        <f t="shared" si="75"/>
        <v>DEB</v>
      </c>
      <c r="AN178" s="104">
        <f t="shared" si="76"/>
        <v>-145</v>
      </c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134"/>
      <c r="BQ178" s="134"/>
      <c r="BR178" s="134"/>
      <c r="BS178" s="134"/>
      <c r="BT178" s="134"/>
      <c r="BU178" s="134"/>
      <c r="BV178" s="134"/>
      <c r="BW178" s="134"/>
      <c r="BX178" s="134"/>
      <c r="BY178" s="134"/>
      <c r="BZ178" s="134"/>
      <c r="CA178" s="134"/>
      <c r="CB178" s="134"/>
      <c r="CC178" s="134"/>
      <c r="CD178" s="134"/>
      <c r="CE178" s="134"/>
      <c r="CF178" s="134"/>
      <c r="CG178" s="134"/>
      <c r="CH178" s="134"/>
      <c r="CI178" s="134"/>
      <c r="CJ178" s="134"/>
      <c r="CK178" s="134"/>
      <c r="CL178" s="134"/>
      <c r="CM178" s="134"/>
      <c r="CN178" s="134"/>
      <c r="CO178" s="134"/>
      <c r="CP178" s="134"/>
      <c r="CQ178" s="134"/>
      <c r="CR178" s="134"/>
      <c r="CS178" s="134"/>
      <c r="CT178" s="134"/>
      <c r="CU178" s="134"/>
      <c r="CV178" s="134"/>
      <c r="CW178" s="134"/>
      <c r="CX178" s="134"/>
      <c r="CY178" s="134"/>
      <c r="CZ178" s="134"/>
      <c r="DA178" s="134"/>
      <c r="DB178" s="134"/>
      <c r="DC178" s="134"/>
      <c r="DD178" s="134"/>
      <c r="DE178" s="134"/>
      <c r="DF178" s="134"/>
      <c r="DG178" s="134"/>
      <c r="DH178" s="134"/>
      <c r="DI178" s="134"/>
      <c r="DJ178" s="134"/>
      <c r="DK178" s="134"/>
      <c r="DL178" s="134"/>
      <c r="DM178" s="134"/>
      <c r="DN178" s="134"/>
      <c r="DO178" s="134"/>
      <c r="DP178" s="134"/>
      <c r="DQ178" s="134"/>
      <c r="DR178" s="134"/>
      <c r="DS178" s="134"/>
      <c r="DT178" s="134"/>
    </row>
    <row r="179" spans="2:124" s="133" customFormat="1" ht="30" customHeight="1" x14ac:dyDescent="0.2">
      <c r="B179" s="95" t="s">
        <v>202</v>
      </c>
      <c r="C179" s="140">
        <v>454864</v>
      </c>
      <c r="D179" s="141"/>
      <c r="E179" s="142" t="s">
        <v>40</v>
      </c>
      <c r="F179" s="143" t="s">
        <v>543</v>
      </c>
      <c r="G179" s="144" t="s">
        <v>544</v>
      </c>
      <c r="H179" s="145">
        <v>1985</v>
      </c>
      <c r="I179" s="351" t="s">
        <v>127</v>
      </c>
      <c r="J179" s="146" t="s">
        <v>44</v>
      </c>
      <c r="K179" s="147">
        <v>78.599999999999994</v>
      </c>
      <c r="L179" s="149">
        <v>50</v>
      </c>
      <c r="M179" s="148">
        <v>-54</v>
      </c>
      <c r="N179" s="148">
        <v>-56</v>
      </c>
      <c r="O179" s="135">
        <f t="shared" si="69"/>
        <v>50</v>
      </c>
      <c r="P179" s="149">
        <v>60</v>
      </c>
      <c r="Q179" s="150">
        <v>64</v>
      </c>
      <c r="R179" s="150">
        <v>68</v>
      </c>
      <c r="S179" s="135">
        <f t="shared" si="70"/>
        <v>68</v>
      </c>
      <c r="T179" s="136">
        <f t="shared" si="71"/>
        <v>118</v>
      </c>
      <c r="U179" s="137" t="str">
        <f t="shared" si="72"/>
        <v>DEB -27</v>
      </c>
      <c r="V179" s="138" t="str">
        <f>IF(E179=0," ",IF(E179="H",IF(H179&lt;2000,VLOOKUP(K179,[1]Minimas!$A$15:$F$29,6),IF(AND(H179&gt;1999,H179&lt;2003),VLOOKUP(K179,[1]Minimas!$A$15:$F$29,5),IF(AND(H179&gt;2002,H179&lt;2005),VLOOKUP(K179,[1]Minimas!$A$15:$F$29,4),IF(AND(H179&gt;2004,H179&lt;2007),VLOOKUP(K179,[1]Minimas!$A$15:$F$29,3),VLOOKUP(K179,[1]Minimas!$A$15:$F$29,2))))),IF(H179&lt;2000,VLOOKUP(K179,[1]Minimas!$G$15:$L$29,6),IF(AND(H179&gt;1999,H179&lt;2003),VLOOKUP(K179,[1]Minimas!$G$15:$FL$29,5),IF(AND(H179&gt;2002,H179&lt;2005),VLOOKUP(K179,[1]Minimas!$G$15:$L$29,4),IF(AND(H179&gt;2004,H179&lt;2007),VLOOKUP(K179,[1]Minimas!$G$15:$L$29,3),VLOOKUP(K179,[1]Minimas!$G$15:$L$29,2)))))))</f>
        <v>SE M81</v>
      </c>
      <c r="W179" s="139">
        <f t="shared" si="73"/>
        <v>145.68127661105913</v>
      </c>
      <c r="X179" s="97">
        <v>43806</v>
      </c>
      <c r="Y179" s="99" t="s">
        <v>501</v>
      </c>
      <c r="Z179" s="216" t="s">
        <v>559</v>
      </c>
      <c r="AA179" s="132"/>
      <c r="AB179" s="103">
        <f>T179-HLOOKUP(V179,[1]Minimas!$C$3:$CD$12,2,FALSE)</f>
        <v>-27</v>
      </c>
      <c r="AC179" s="103">
        <f>T179-HLOOKUP(V179,[1]Minimas!$C$3:$CD$12,3,FALSE)</f>
        <v>-52</v>
      </c>
      <c r="AD179" s="103">
        <f>T179-HLOOKUP(V179,[1]Minimas!$C$3:$CD$12,4,FALSE)</f>
        <v>-77</v>
      </c>
      <c r="AE179" s="103">
        <f>T179-HLOOKUP(V179,[1]Minimas!$C$3:$CD$12,5,FALSE)</f>
        <v>-102</v>
      </c>
      <c r="AF179" s="103">
        <f>T179-HLOOKUP(V179,[1]Minimas!$C$3:$CD$12,6,FALSE)</f>
        <v>-132</v>
      </c>
      <c r="AG179" s="103">
        <f>T179-HLOOKUP(V179,[1]Minimas!$C$3:$CD$12,7,FALSE)</f>
        <v>-157</v>
      </c>
      <c r="AH179" s="103">
        <f>T179-HLOOKUP(V179,[1]Minimas!$C$3:$CD$12,8,FALSE)</f>
        <v>-177</v>
      </c>
      <c r="AI179" s="103">
        <f>T179-HLOOKUP(V179,[1]Minimas!$C$3:$CD$12,9,FALSE)</f>
        <v>-202</v>
      </c>
      <c r="AJ179" s="103">
        <f>T179-HLOOKUP(V179,[1]Minimas!$C$3:$CD$12,10,FALSE)</f>
        <v>-217</v>
      </c>
      <c r="AK179" s="104" t="str">
        <f t="shared" si="74"/>
        <v>DEB</v>
      </c>
      <c r="AL179" s="104"/>
      <c r="AM179" s="104" t="str">
        <f t="shared" si="75"/>
        <v>DEB</v>
      </c>
      <c r="AN179" s="104">
        <f t="shared" si="76"/>
        <v>-27</v>
      </c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  <c r="BR179" s="134"/>
      <c r="BS179" s="134"/>
      <c r="BT179" s="134"/>
      <c r="BU179" s="134"/>
      <c r="BV179" s="134"/>
      <c r="BW179" s="134"/>
      <c r="BX179" s="134"/>
      <c r="BY179" s="134"/>
      <c r="BZ179" s="134"/>
      <c r="CA179" s="134"/>
      <c r="CB179" s="134"/>
      <c r="CC179" s="134"/>
      <c r="CD179" s="134"/>
      <c r="CE179" s="134"/>
      <c r="CF179" s="134"/>
      <c r="CG179" s="134"/>
      <c r="CH179" s="134"/>
      <c r="CI179" s="134"/>
      <c r="CJ179" s="134"/>
      <c r="CK179" s="134"/>
      <c r="CL179" s="134"/>
      <c r="CM179" s="134"/>
      <c r="CN179" s="134"/>
      <c r="CO179" s="134"/>
      <c r="CP179" s="134"/>
      <c r="CQ179" s="134"/>
      <c r="CR179" s="134"/>
      <c r="CS179" s="134"/>
      <c r="CT179" s="134"/>
      <c r="CU179" s="134"/>
      <c r="CV179" s="134"/>
      <c r="CW179" s="134"/>
      <c r="CX179" s="134"/>
      <c r="CY179" s="134"/>
      <c r="CZ179" s="134"/>
      <c r="DA179" s="134"/>
      <c r="DB179" s="134"/>
      <c r="DC179" s="134"/>
      <c r="DD179" s="134"/>
      <c r="DE179" s="134"/>
      <c r="DF179" s="134"/>
      <c r="DG179" s="134"/>
      <c r="DH179" s="134"/>
      <c r="DI179" s="134"/>
      <c r="DJ179" s="134"/>
      <c r="DK179" s="134"/>
      <c r="DL179" s="134"/>
      <c r="DM179" s="134"/>
      <c r="DN179" s="134"/>
      <c r="DO179" s="134"/>
      <c r="DP179" s="134"/>
      <c r="DQ179" s="134"/>
      <c r="DR179" s="134"/>
      <c r="DS179" s="134"/>
      <c r="DT179" s="134"/>
    </row>
    <row r="180" spans="2:124" s="133" customFormat="1" ht="30" customHeight="1" x14ac:dyDescent="0.2">
      <c r="B180" s="95" t="s">
        <v>202</v>
      </c>
      <c r="C180" s="140">
        <v>442787</v>
      </c>
      <c r="D180" s="141"/>
      <c r="E180" s="142" t="s">
        <v>40</v>
      </c>
      <c r="F180" s="143" t="s">
        <v>545</v>
      </c>
      <c r="G180" s="144" t="s">
        <v>546</v>
      </c>
      <c r="H180" s="145">
        <v>1978</v>
      </c>
      <c r="I180" s="351" t="s">
        <v>189</v>
      </c>
      <c r="J180" s="146" t="s">
        <v>44</v>
      </c>
      <c r="K180" s="147">
        <v>79.3</v>
      </c>
      <c r="L180" s="149">
        <v>50</v>
      </c>
      <c r="M180" s="150">
        <v>55</v>
      </c>
      <c r="N180" s="148">
        <v>-60</v>
      </c>
      <c r="O180" s="135">
        <f t="shared" si="69"/>
        <v>55</v>
      </c>
      <c r="P180" s="149">
        <v>65</v>
      </c>
      <c r="Q180" s="148">
        <v>-70</v>
      </c>
      <c r="R180" s="150">
        <v>70</v>
      </c>
      <c r="S180" s="135">
        <f t="shared" si="70"/>
        <v>70</v>
      </c>
      <c r="T180" s="136">
        <f t="shared" si="71"/>
        <v>125</v>
      </c>
      <c r="U180" s="137" t="str">
        <f t="shared" si="72"/>
        <v>DEB -20</v>
      </c>
      <c r="V180" s="138" t="str">
        <f>IF(E180=0," ",IF(E180="H",IF(H180&lt;2000,VLOOKUP(K180,[1]Minimas!$A$15:$F$29,6),IF(AND(H180&gt;1999,H180&lt;2003),VLOOKUP(K180,[1]Minimas!$A$15:$F$29,5),IF(AND(H180&gt;2002,H180&lt;2005),VLOOKUP(K180,[1]Minimas!$A$15:$F$29,4),IF(AND(H180&gt;2004,H180&lt;2007),VLOOKUP(K180,[1]Minimas!$A$15:$F$29,3),VLOOKUP(K180,[1]Minimas!$A$15:$F$29,2))))),IF(H180&lt;2000,VLOOKUP(K180,[1]Minimas!$G$15:$L$29,6),IF(AND(H180&gt;1999,H180&lt;2003),VLOOKUP(K180,[1]Minimas!$G$15:$FL$29,5),IF(AND(H180&gt;2002,H180&lt;2005),VLOOKUP(K180,[1]Minimas!$G$15:$L$29,4),IF(AND(H180&gt;2004,H180&lt;2007),VLOOKUP(K180,[1]Minimas!$G$15:$L$29,3),VLOOKUP(K180,[1]Minimas!$G$15:$L$29,2)))))))</f>
        <v>SE M81</v>
      </c>
      <c r="W180" s="139">
        <f t="shared" si="73"/>
        <v>153.61109419603935</v>
      </c>
      <c r="X180" s="97">
        <v>43806</v>
      </c>
      <c r="Y180" s="99" t="s">
        <v>501</v>
      </c>
      <c r="Z180" s="216" t="s">
        <v>559</v>
      </c>
      <c r="AA180" s="132"/>
      <c r="AB180" s="103">
        <f>T180-HLOOKUP(V180,[1]Minimas!$C$3:$CD$12,2,FALSE)</f>
        <v>-20</v>
      </c>
      <c r="AC180" s="103">
        <f>T180-HLOOKUP(V180,[1]Minimas!$C$3:$CD$12,3,FALSE)</f>
        <v>-45</v>
      </c>
      <c r="AD180" s="103">
        <f>T180-HLOOKUP(V180,[1]Minimas!$C$3:$CD$12,4,FALSE)</f>
        <v>-70</v>
      </c>
      <c r="AE180" s="103">
        <f>T180-HLOOKUP(V180,[1]Minimas!$C$3:$CD$12,5,FALSE)</f>
        <v>-95</v>
      </c>
      <c r="AF180" s="103">
        <f>T180-HLOOKUP(V180,[1]Minimas!$C$3:$CD$12,6,FALSE)</f>
        <v>-125</v>
      </c>
      <c r="AG180" s="103">
        <f>T180-HLOOKUP(V180,[1]Minimas!$C$3:$CD$12,7,FALSE)</f>
        <v>-150</v>
      </c>
      <c r="AH180" s="103">
        <f>T180-HLOOKUP(V180,[1]Minimas!$C$3:$CD$12,8,FALSE)</f>
        <v>-170</v>
      </c>
      <c r="AI180" s="103">
        <f>T180-HLOOKUP(V180,[1]Minimas!$C$3:$CD$12,9,FALSE)</f>
        <v>-195</v>
      </c>
      <c r="AJ180" s="103">
        <f>T180-HLOOKUP(V180,[1]Minimas!$C$3:$CD$12,10,FALSE)</f>
        <v>-210</v>
      </c>
      <c r="AK180" s="104" t="str">
        <f t="shared" si="74"/>
        <v>DEB</v>
      </c>
      <c r="AL180" s="104"/>
      <c r="AM180" s="104" t="str">
        <f t="shared" si="75"/>
        <v>DEB</v>
      </c>
      <c r="AN180" s="104">
        <f t="shared" si="76"/>
        <v>-20</v>
      </c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  <c r="BR180" s="134"/>
      <c r="BS180" s="134"/>
      <c r="BT180" s="134"/>
      <c r="BU180" s="134"/>
      <c r="BV180" s="134"/>
      <c r="BW180" s="134"/>
      <c r="BX180" s="134"/>
      <c r="BY180" s="134"/>
      <c r="BZ180" s="134"/>
      <c r="CA180" s="134"/>
      <c r="CB180" s="134"/>
      <c r="CC180" s="134"/>
      <c r="CD180" s="134"/>
      <c r="CE180" s="134"/>
      <c r="CF180" s="134"/>
      <c r="CG180" s="134"/>
      <c r="CH180" s="134"/>
      <c r="CI180" s="134"/>
      <c r="CJ180" s="134"/>
      <c r="CK180" s="134"/>
      <c r="CL180" s="134"/>
      <c r="CM180" s="134"/>
      <c r="CN180" s="134"/>
      <c r="CO180" s="134"/>
      <c r="CP180" s="134"/>
      <c r="CQ180" s="134"/>
      <c r="CR180" s="134"/>
      <c r="CS180" s="134"/>
      <c r="CT180" s="134"/>
      <c r="CU180" s="134"/>
      <c r="CV180" s="134"/>
      <c r="CW180" s="134"/>
      <c r="CX180" s="134"/>
      <c r="CY180" s="134"/>
      <c r="CZ180" s="134"/>
      <c r="DA180" s="134"/>
      <c r="DB180" s="134"/>
      <c r="DC180" s="134"/>
      <c r="DD180" s="134"/>
      <c r="DE180" s="134"/>
      <c r="DF180" s="134"/>
      <c r="DG180" s="134"/>
      <c r="DH180" s="134"/>
      <c r="DI180" s="134"/>
      <c r="DJ180" s="134"/>
      <c r="DK180" s="134"/>
      <c r="DL180" s="134"/>
      <c r="DM180" s="134"/>
      <c r="DN180" s="134"/>
      <c r="DO180" s="134"/>
      <c r="DP180" s="134"/>
      <c r="DQ180" s="134"/>
      <c r="DR180" s="134"/>
      <c r="DS180" s="134"/>
      <c r="DT180" s="134"/>
    </row>
    <row r="181" spans="2:124" s="133" customFormat="1" ht="30" customHeight="1" x14ac:dyDescent="0.2">
      <c r="B181" s="95" t="s">
        <v>202</v>
      </c>
      <c r="C181" s="140">
        <v>451444</v>
      </c>
      <c r="D181" s="141"/>
      <c r="E181" s="142" t="s">
        <v>40</v>
      </c>
      <c r="F181" s="143" t="s">
        <v>547</v>
      </c>
      <c r="G181" s="144" t="s">
        <v>548</v>
      </c>
      <c r="H181" s="145">
        <v>1992</v>
      </c>
      <c r="I181" s="351" t="s">
        <v>189</v>
      </c>
      <c r="J181" s="146" t="s">
        <v>44</v>
      </c>
      <c r="K181" s="147">
        <v>75.8</v>
      </c>
      <c r="L181" s="152">
        <v>-50</v>
      </c>
      <c r="M181" s="150">
        <v>50</v>
      </c>
      <c r="N181" s="150">
        <v>55</v>
      </c>
      <c r="O181" s="135">
        <f t="shared" si="69"/>
        <v>55</v>
      </c>
      <c r="P181" s="149">
        <v>60</v>
      </c>
      <c r="Q181" s="150">
        <v>65</v>
      </c>
      <c r="R181" s="150">
        <v>70</v>
      </c>
      <c r="S181" s="135">
        <f t="shared" si="70"/>
        <v>70</v>
      </c>
      <c r="T181" s="136">
        <f t="shared" si="71"/>
        <v>125</v>
      </c>
      <c r="U181" s="137" t="str">
        <f t="shared" si="72"/>
        <v>DEB -20</v>
      </c>
      <c r="V181" s="138" t="str">
        <f>IF(E181=0," ",IF(E181="H",IF(H181&lt;2000,VLOOKUP(K181,[1]Minimas!$A$15:$F$29,6),IF(AND(H181&gt;1999,H181&lt;2003),VLOOKUP(K181,[1]Minimas!$A$15:$F$29,5),IF(AND(H181&gt;2002,H181&lt;2005),VLOOKUP(K181,[1]Minimas!$A$15:$F$29,4),IF(AND(H181&gt;2004,H181&lt;2007),VLOOKUP(K181,[1]Minimas!$A$15:$F$29,3),VLOOKUP(K181,[1]Minimas!$A$15:$F$29,2))))),IF(H181&lt;2000,VLOOKUP(K181,[1]Minimas!$G$15:$L$29,6),IF(AND(H181&gt;1999,H181&lt;2003),VLOOKUP(K181,[1]Minimas!$G$15:$FL$29,5),IF(AND(H181&gt;2002,H181&lt;2005),VLOOKUP(K181,[1]Minimas!$G$15:$L$29,4),IF(AND(H181&gt;2004,H181&lt;2007),VLOOKUP(K181,[1]Minimas!$G$15:$L$29,3),VLOOKUP(K181,[1]Minimas!$G$15:$L$29,2)))))))</f>
        <v>SE M81</v>
      </c>
      <c r="W181" s="139">
        <f t="shared" si="73"/>
        <v>157.35611960389897</v>
      </c>
      <c r="X181" s="97">
        <v>43806</v>
      </c>
      <c r="Y181" s="99" t="s">
        <v>501</v>
      </c>
      <c r="Z181" s="216" t="s">
        <v>559</v>
      </c>
      <c r="AA181" s="132"/>
      <c r="AB181" s="103">
        <f>T181-HLOOKUP(V181,[1]Minimas!$C$3:$CD$12,2,FALSE)</f>
        <v>-20</v>
      </c>
      <c r="AC181" s="103">
        <f>T181-HLOOKUP(V181,[1]Minimas!$C$3:$CD$12,3,FALSE)</f>
        <v>-45</v>
      </c>
      <c r="AD181" s="103">
        <f>T181-HLOOKUP(V181,[1]Minimas!$C$3:$CD$12,4,FALSE)</f>
        <v>-70</v>
      </c>
      <c r="AE181" s="103">
        <f>T181-HLOOKUP(V181,[1]Minimas!$C$3:$CD$12,5,FALSE)</f>
        <v>-95</v>
      </c>
      <c r="AF181" s="103">
        <f>T181-HLOOKUP(V181,[1]Minimas!$C$3:$CD$12,6,FALSE)</f>
        <v>-125</v>
      </c>
      <c r="AG181" s="103">
        <f>T181-HLOOKUP(V181,[1]Minimas!$C$3:$CD$12,7,FALSE)</f>
        <v>-150</v>
      </c>
      <c r="AH181" s="103">
        <f>T181-HLOOKUP(V181,[1]Minimas!$C$3:$CD$12,8,FALSE)</f>
        <v>-170</v>
      </c>
      <c r="AI181" s="103">
        <f>T181-HLOOKUP(V181,[1]Minimas!$C$3:$CD$12,9,FALSE)</f>
        <v>-195</v>
      </c>
      <c r="AJ181" s="103">
        <f>T181-HLOOKUP(V181,[1]Minimas!$C$3:$CD$12,10,FALSE)</f>
        <v>-210</v>
      </c>
      <c r="AK181" s="104" t="str">
        <f t="shared" si="74"/>
        <v>DEB</v>
      </c>
      <c r="AL181" s="104"/>
      <c r="AM181" s="104" t="str">
        <f t="shared" si="75"/>
        <v>DEB</v>
      </c>
      <c r="AN181" s="104">
        <f t="shared" si="76"/>
        <v>-20</v>
      </c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  <c r="CG181" s="134"/>
      <c r="CH181" s="134"/>
      <c r="CI181" s="134"/>
      <c r="CJ181" s="134"/>
      <c r="CK181" s="134"/>
      <c r="CL181" s="134"/>
      <c r="CM181" s="134"/>
      <c r="CN181" s="134"/>
      <c r="CO181" s="134"/>
      <c r="CP181" s="134"/>
      <c r="CQ181" s="134"/>
      <c r="CR181" s="134"/>
      <c r="CS181" s="134"/>
      <c r="CT181" s="134"/>
      <c r="CU181" s="134"/>
      <c r="CV181" s="134"/>
      <c r="CW181" s="134"/>
      <c r="CX181" s="134"/>
      <c r="CY181" s="134"/>
      <c r="CZ181" s="134"/>
      <c r="DA181" s="134"/>
      <c r="DB181" s="134"/>
      <c r="DC181" s="134"/>
      <c r="DD181" s="134"/>
      <c r="DE181" s="134"/>
      <c r="DF181" s="134"/>
      <c r="DG181" s="134"/>
      <c r="DH181" s="134"/>
      <c r="DI181" s="134"/>
      <c r="DJ181" s="134"/>
      <c r="DK181" s="134"/>
      <c r="DL181" s="134"/>
      <c r="DM181" s="134"/>
      <c r="DN181" s="134"/>
      <c r="DO181" s="134"/>
      <c r="DP181" s="134"/>
      <c r="DQ181" s="134"/>
      <c r="DR181" s="134"/>
      <c r="DS181" s="134"/>
      <c r="DT181" s="134"/>
    </row>
    <row r="182" spans="2:124" s="133" customFormat="1" ht="30" customHeight="1" x14ac:dyDescent="0.2">
      <c r="B182" s="95" t="s">
        <v>202</v>
      </c>
      <c r="C182" s="140">
        <v>449740</v>
      </c>
      <c r="D182" s="141"/>
      <c r="E182" s="142" t="s">
        <v>40</v>
      </c>
      <c r="F182" s="143" t="s">
        <v>549</v>
      </c>
      <c r="G182" s="144" t="s">
        <v>550</v>
      </c>
      <c r="H182" s="145">
        <v>1992</v>
      </c>
      <c r="I182" s="351" t="s">
        <v>551</v>
      </c>
      <c r="J182" s="146" t="s">
        <v>44</v>
      </c>
      <c r="K182" s="147">
        <v>78.5</v>
      </c>
      <c r="L182" s="149">
        <v>60</v>
      </c>
      <c r="M182" s="150">
        <v>63</v>
      </c>
      <c r="N182" s="150">
        <v>66</v>
      </c>
      <c r="O182" s="135">
        <f t="shared" si="69"/>
        <v>66</v>
      </c>
      <c r="P182" s="149">
        <v>80</v>
      </c>
      <c r="Q182" s="148">
        <v>-84</v>
      </c>
      <c r="R182" s="148">
        <v>-86</v>
      </c>
      <c r="S182" s="135">
        <f t="shared" si="70"/>
        <v>80</v>
      </c>
      <c r="T182" s="136">
        <f t="shared" si="71"/>
        <v>146</v>
      </c>
      <c r="U182" s="137" t="str">
        <f t="shared" si="72"/>
        <v>DEB 1</v>
      </c>
      <c r="V182" s="138" t="str">
        <f>IF(E182=0," ",IF(E182="H",IF(H182&lt;2000,VLOOKUP(K182,[1]Minimas!$A$15:$F$29,6),IF(AND(H182&gt;1999,H182&lt;2003),VLOOKUP(K182,[1]Minimas!$A$15:$F$29,5),IF(AND(H182&gt;2002,H182&lt;2005),VLOOKUP(K182,[1]Minimas!$A$15:$F$29,4),IF(AND(H182&gt;2004,H182&lt;2007),VLOOKUP(K182,[1]Minimas!$A$15:$F$29,3),VLOOKUP(K182,[1]Minimas!$A$15:$F$29,2))))),IF(H182&lt;2000,VLOOKUP(K182,[1]Minimas!$G$15:$L$29,6),IF(AND(H182&gt;1999,H182&lt;2003),VLOOKUP(K182,[1]Minimas!$G$15:$FL$29,5),IF(AND(H182&gt;2002,H182&lt;2005),VLOOKUP(K182,[1]Minimas!$G$15:$L$29,4),IF(AND(H182&gt;2004,H182&lt;2007),VLOOKUP(K182,[1]Minimas!$G$15:$L$29,3),VLOOKUP(K182,[1]Minimas!$G$15:$L$29,2)))))))</f>
        <v>SE M81</v>
      </c>
      <c r="W182" s="139">
        <f t="shared" si="73"/>
        <v>180.3702472422577</v>
      </c>
      <c r="X182" s="97">
        <v>43806</v>
      </c>
      <c r="Y182" s="99" t="s">
        <v>501</v>
      </c>
      <c r="Z182" s="216" t="s">
        <v>559</v>
      </c>
      <c r="AA182" s="132"/>
      <c r="AB182" s="103">
        <f>T182-HLOOKUP(V182,[1]Minimas!$C$3:$CD$12,2,FALSE)</f>
        <v>1</v>
      </c>
      <c r="AC182" s="103">
        <f>T182-HLOOKUP(V182,[1]Minimas!$C$3:$CD$12,3,FALSE)</f>
        <v>-24</v>
      </c>
      <c r="AD182" s="103">
        <f>T182-HLOOKUP(V182,[1]Minimas!$C$3:$CD$12,4,FALSE)</f>
        <v>-49</v>
      </c>
      <c r="AE182" s="103">
        <f>T182-HLOOKUP(V182,[1]Minimas!$C$3:$CD$12,5,FALSE)</f>
        <v>-74</v>
      </c>
      <c r="AF182" s="103">
        <f>T182-HLOOKUP(V182,[1]Minimas!$C$3:$CD$12,6,FALSE)</f>
        <v>-104</v>
      </c>
      <c r="AG182" s="103">
        <f>T182-HLOOKUP(V182,[1]Minimas!$C$3:$CD$12,7,FALSE)</f>
        <v>-129</v>
      </c>
      <c r="AH182" s="103">
        <f>T182-HLOOKUP(V182,[1]Minimas!$C$3:$CD$12,8,FALSE)</f>
        <v>-149</v>
      </c>
      <c r="AI182" s="103">
        <f>T182-HLOOKUP(V182,[1]Minimas!$C$3:$CD$12,9,FALSE)</f>
        <v>-174</v>
      </c>
      <c r="AJ182" s="103">
        <f>T182-HLOOKUP(V182,[1]Minimas!$C$3:$CD$12,10,FALSE)</f>
        <v>-189</v>
      </c>
      <c r="AK182" s="104" t="str">
        <f t="shared" si="74"/>
        <v>DEB</v>
      </c>
      <c r="AL182" s="104"/>
      <c r="AM182" s="104" t="str">
        <f t="shared" si="75"/>
        <v>DEB</v>
      </c>
      <c r="AN182" s="104">
        <f t="shared" si="76"/>
        <v>1</v>
      </c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  <c r="BR182" s="134"/>
      <c r="BS182" s="134"/>
      <c r="BT182" s="134"/>
      <c r="BU182" s="134"/>
      <c r="BV182" s="134"/>
      <c r="BW182" s="134"/>
      <c r="BX182" s="134"/>
      <c r="BY182" s="134"/>
      <c r="BZ182" s="134"/>
      <c r="CA182" s="134"/>
      <c r="CB182" s="134"/>
      <c r="CC182" s="134"/>
      <c r="CD182" s="134"/>
      <c r="CE182" s="134"/>
      <c r="CF182" s="134"/>
      <c r="CG182" s="134"/>
      <c r="CH182" s="134"/>
      <c r="CI182" s="134"/>
      <c r="CJ182" s="134"/>
      <c r="CK182" s="134"/>
      <c r="CL182" s="134"/>
      <c r="CM182" s="134"/>
      <c r="CN182" s="134"/>
      <c r="CO182" s="134"/>
      <c r="CP182" s="134"/>
      <c r="CQ182" s="134"/>
      <c r="CR182" s="134"/>
      <c r="CS182" s="134"/>
      <c r="CT182" s="134"/>
      <c r="CU182" s="134"/>
      <c r="CV182" s="134"/>
      <c r="CW182" s="134"/>
      <c r="CX182" s="134"/>
      <c r="CY182" s="134"/>
      <c r="CZ182" s="134"/>
      <c r="DA182" s="134"/>
      <c r="DB182" s="134"/>
      <c r="DC182" s="134"/>
      <c r="DD182" s="134"/>
      <c r="DE182" s="134"/>
      <c r="DF182" s="134"/>
      <c r="DG182" s="134"/>
      <c r="DH182" s="134"/>
      <c r="DI182" s="134"/>
      <c r="DJ182" s="134"/>
      <c r="DK182" s="134"/>
      <c r="DL182" s="134"/>
      <c r="DM182" s="134"/>
      <c r="DN182" s="134"/>
      <c r="DO182" s="134"/>
      <c r="DP182" s="134"/>
      <c r="DQ182" s="134"/>
      <c r="DR182" s="134"/>
      <c r="DS182" s="134"/>
      <c r="DT182" s="134"/>
    </row>
    <row r="183" spans="2:124" s="133" customFormat="1" ht="29.1" customHeight="1" x14ac:dyDescent="0.2">
      <c r="B183" s="95" t="s">
        <v>202</v>
      </c>
      <c r="C183" s="140">
        <v>366512</v>
      </c>
      <c r="D183" s="141"/>
      <c r="E183" s="142" t="s">
        <v>40</v>
      </c>
      <c r="F183" s="143" t="s">
        <v>552</v>
      </c>
      <c r="G183" s="144" t="s">
        <v>553</v>
      </c>
      <c r="H183" s="145">
        <v>1987</v>
      </c>
      <c r="I183" s="351" t="s">
        <v>400</v>
      </c>
      <c r="J183" s="146" t="s">
        <v>44</v>
      </c>
      <c r="K183" s="147">
        <v>77.099999999999994</v>
      </c>
      <c r="L183" s="149">
        <v>65</v>
      </c>
      <c r="M183" s="148">
        <v>-70</v>
      </c>
      <c r="N183" s="148">
        <v>-70</v>
      </c>
      <c r="O183" s="135">
        <f t="shared" si="69"/>
        <v>65</v>
      </c>
      <c r="P183" s="149">
        <v>80</v>
      </c>
      <c r="Q183" s="150">
        <v>85</v>
      </c>
      <c r="R183" s="148">
        <v>-88</v>
      </c>
      <c r="S183" s="135">
        <f t="shared" si="70"/>
        <v>85</v>
      </c>
      <c r="T183" s="136">
        <f t="shared" si="71"/>
        <v>150</v>
      </c>
      <c r="U183" s="137" t="str">
        <f t="shared" si="72"/>
        <v>DEB 5</v>
      </c>
      <c r="V183" s="138" t="str">
        <f>IF(E183=0," ",IF(E183="H",IF(H183&lt;2000,VLOOKUP(K183,[1]Minimas!$A$15:$F$29,6),IF(AND(H183&gt;1999,H183&lt;2003),VLOOKUP(K183,[1]Minimas!$A$15:$F$29,5),IF(AND(H183&gt;2002,H183&lt;2005),VLOOKUP(K183,[1]Minimas!$A$15:$F$29,4),IF(AND(H183&gt;2004,H183&lt;2007),VLOOKUP(K183,[1]Minimas!$A$15:$F$29,3),VLOOKUP(K183,[1]Minimas!$A$15:$F$29,2))))),IF(H183&lt;2000,VLOOKUP(K183,[1]Minimas!$G$15:$L$29,6),IF(AND(H183&gt;1999,H183&lt;2003),VLOOKUP(K183,[1]Minimas!$G$15:$FL$29,5),IF(AND(H183&gt;2002,H183&lt;2005),VLOOKUP(K183,[1]Minimas!$G$15:$L$29,4),IF(AND(H183&gt;2004,H183&lt;2007),VLOOKUP(K183,[1]Minimas!$G$15:$L$29,3),VLOOKUP(K183,[1]Minimas!$G$15:$L$29,2)))))))</f>
        <v>SE M81</v>
      </c>
      <c r="W183" s="139">
        <f t="shared" si="73"/>
        <v>187.09240684139587</v>
      </c>
      <c r="X183" s="97">
        <v>43806</v>
      </c>
      <c r="Y183" s="99" t="s">
        <v>501</v>
      </c>
      <c r="Z183" s="216" t="s">
        <v>559</v>
      </c>
      <c r="AA183" s="132"/>
      <c r="AB183" s="103">
        <f>T183-HLOOKUP(V183,[1]Minimas!$C$3:$CD$12,2,FALSE)</f>
        <v>5</v>
      </c>
      <c r="AC183" s="103">
        <f>T183-HLOOKUP(V183,[1]Minimas!$C$3:$CD$12,3,FALSE)</f>
        <v>-20</v>
      </c>
      <c r="AD183" s="103">
        <f>T183-HLOOKUP(V183,[1]Minimas!$C$3:$CD$12,4,FALSE)</f>
        <v>-45</v>
      </c>
      <c r="AE183" s="103">
        <f>T183-HLOOKUP(V183,[1]Minimas!$C$3:$CD$12,5,FALSE)</f>
        <v>-70</v>
      </c>
      <c r="AF183" s="103">
        <f>T183-HLOOKUP(V183,[1]Minimas!$C$3:$CD$12,6,FALSE)</f>
        <v>-100</v>
      </c>
      <c r="AG183" s="103">
        <f>T183-HLOOKUP(V183,[1]Minimas!$C$3:$CD$12,7,FALSE)</f>
        <v>-125</v>
      </c>
      <c r="AH183" s="103">
        <f>T183-HLOOKUP(V183,[1]Minimas!$C$3:$CD$12,8,FALSE)</f>
        <v>-145</v>
      </c>
      <c r="AI183" s="103">
        <f>T183-HLOOKUP(V183,[1]Minimas!$C$3:$CD$12,9,FALSE)</f>
        <v>-170</v>
      </c>
      <c r="AJ183" s="103">
        <f>T183-HLOOKUP(V183,[1]Minimas!$C$3:$CD$12,10,FALSE)</f>
        <v>-185</v>
      </c>
      <c r="AK183" s="104" t="str">
        <f t="shared" si="74"/>
        <v>DEB</v>
      </c>
      <c r="AL183" s="104"/>
      <c r="AM183" s="104" t="str">
        <f t="shared" si="75"/>
        <v>DEB</v>
      </c>
      <c r="AN183" s="104">
        <f t="shared" si="76"/>
        <v>5</v>
      </c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  <c r="BR183" s="134"/>
      <c r="BS183" s="134"/>
      <c r="BT183" s="134"/>
      <c r="BU183" s="134"/>
      <c r="BV183" s="134"/>
      <c r="BW183" s="134"/>
      <c r="BX183" s="134"/>
      <c r="BY183" s="134"/>
      <c r="BZ183" s="134"/>
      <c r="CA183" s="134"/>
      <c r="CB183" s="134"/>
      <c r="CC183" s="134"/>
      <c r="CD183" s="134"/>
      <c r="CE183" s="134"/>
      <c r="CF183" s="134"/>
      <c r="CG183" s="134"/>
      <c r="CH183" s="134"/>
      <c r="CI183" s="134"/>
      <c r="CJ183" s="134"/>
      <c r="CK183" s="134"/>
      <c r="CL183" s="134"/>
      <c r="CM183" s="134"/>
      <c r="CN183" s="134"/>
      <c r="CO183" s="134"/>
      <c r="CP183" s="134"/>
      <c r="CQ183" s="134"/>
      <c r="CR183" s="134"/>
      <c r="CS183" s="134"/>
      <c r="CT183" s="134"/>
      <c r="CU183" s="134"/>
      <c r="CV183" s="134"/>
      <c r="CW183" s="134"/>
      <c r="CX183" s="134"/>
      <c r="CY183" s="134"/>
      <c r="CZ183" s="134"/>
      <c r="DA183" s="134"/>
      <c r="DB183" s="134"/>
      <c r="DC183" s="134"/>
      <c r="DD183" s="134"/>
      <c r="DE183" s="134"/>
      <c r="DF183" s="134"/>
      <c r="DG183" s="134"/>
      <c r="DH183" s="134"/>
      <c r="DI183" s="134"/>
      <c r="DJ183" s="134"/>
      <c r="DK183" s="134"/>
      <c r="DL183" s="134"/>
      <c r="DM183" s="134"/>
      <c r="DN183" s="134"/>
      <c r="DO183" s="134"/>
      <c r="DP183" s="134"/>
      <c r="DQ183" s="134"/>
      <c r="DR183" s="134"/>
      <c r="DS183" s="134"/>
      <c r="DT183" s="134"/>
    </row>
    <row r="184" spans="2:124" s="133" customFormat="1" ht="30" customHeight="1" x14ac:dyDescent="0.2">
      <c r="B184" s="95" t="s">
        <v>202</v>
      </c>
      <c r="C184" s="140">
        <v>446162</v>
      </c>
      <c r="D184" s="141"/>
      <c r="E184" s="142" t="s">
        <v>40</v>
      </c>
      <c r="F184" s="143" t="s">
        <v>250</v>
      </c>
      <c r="G184" s="144" t="s">
        <v>154</v>
      </c>
      <c r="H184" s="145">
        <v>1992</v>
      </c>
      <c r="I184" s="351" t="s">
        <v>188</v>
      </c>
      <c r="J184" s="146" t="s">
        <v>44</v>
      </c>
      <c r="K184" s="147">
        <v>79.3</v>
      </c>
      <c r="L184" s="149">
        <v>75</v>
      </c>
      <c r="M184" s="150">
        <v>80</v>
      </c>
      <c r="N184" s="150">
        <v>85</v>
      </c>
      <c r="O184" s="135">
        <f t="shared" si="69"/>
        <v>85</v>
      </c>
      <c r="P184" s="149">
        <v>100</v>
      </c>
      <c r="Q184" s="150">
        <v>105</v>
      </c>
      <c r="R184" s="150">
        <v>110</v>
      </c>
      <c r="S184" s="135">
        <f t="shared" si="70"/>
        <v>110</v>
      </c>
      <c r="T184" s="136">
        <f t="shared" si="71"/>
        <v>195</v>
      </c>
      <c r="U184" s="137" t="str">
        <f t="shared" si="72"/>
        <v>REG + 0</v>
      </c>
      <c r="V184" s="138" t="str">
        <f>IF(E184=0," ",IF(E184="H",IF(H184&lt;2000,VLOOKUP(K184,[1]Minimas!$A$15:$F$29,6),IF(AND(H184&gt;1999,H184&lt;2003),VLOOKUP(K184,[1]Minimas!$A$15:$F$29,5),IF(AND(H184&gt;2002,H184&lt;2005),VLOOKUP(K184,[1]Minimas!$A$15:$F$29,4),IF(AND(H184&gt;2004,H184&lt;2007),VLOOKUP(K184,[1]Minimas!$A$15:$F$29,3),VLOOKUP(K184,[1]Minimas!$A$15:$F$29,2))))),IF(H184&lt;2000,VLOOKUP(K184,[1]Minimas!$G$15:$L$29,6),IF(AND(H184&gt;1999,H184&lt;2003),VLOOKUP(K184,[1]Minimas!$G$15:$FL$29,5),IF(AND(H184&gt;2002,H184&lt;2005),VLOOKUP(K184,[1]Minimas!$G$15:$L$29,4),IF(AND(H184&gt;2004,H184&lt;2007),VLOOKUP(K184,[1]Minimas!$G$15:$L$29,3),VLOOKUP(K184,[1]Minimas!$G$15:$L$29,2)))))))</f>
        <v>SE M81</v>
      </c>
      <c r="W184" s="139">
        <f t="shared" si="73"/>
        <v>239.6333069458214</v>
      </c>
      <c r="X184" s="97">
        <v>43806</v>
      </c>
      <c r="Y184" s="99" t="s">
        <v>501</v>
      </c>
      <c r="Z184" s="216" t="s">
        <v>559</v>
      </c>
      <c r="AA184" s="132"/>
      <c r="AB184" s="103">
        <f>T184-HLOOKUP(V184,[1]Minimas!$C$3:$CD$12,2,FALSE)</f>
        <v>50</v>
      </c>
      <c r="AC184" s="103">
        <f>T184-HLOOKUP(V184,[1]Minimas!$C$3:$CD$12,3,FALSE)</f>
        <v>25</v>
      </c>
      <c r="AD184" s="103">
        <f>T184-HLOOKUP(V184,[1]Minimas!$C$3:$CD$12,4,FALSE)</f>
        <v>0</v>
      </c>
      <c r="AE184" s="103">
        <f>T184-HLOOKUP(V184,[1]Minimas!$C$3:$CD$12,5,FALSE)</f>
        <v>-25</v>
      </c>
      <c r="AF184" s="103">
        <f>T184-HLOOKUP(V184,[1]Minimas!$C$3:$CD$12,6,FALSE)</f>
        <v>-55</v>
      </c>
      <c r="AG184" s="103">
        <f>T184-HLOOKUP(V184,[1]Minimas!$C$3:$CD$12,7,FALSE)</f>
        <v>-80</v>
      </c>
      <c r="AH184" s="103">
        <f>T184-HLOOKUP(V184,[1]Minimas!$C$3:$CD$12,8,FALSE)</f>
        <v>-100</v>
      </c>
      <c r="AI184" s="103">
        <f>T184-HLOOKUP(V184,[1]Minimas!$C$3:$CD$12,9,FALSE)</f>
        <v>-125</v>
      </c>
      <c r="AJ184" s="103">
        <f>T184-HLOOKUP(V184,[1]Minimas!$C$3:$CD$12,10,FALSE)</f>
        <v>-140</v>
      </c>
      <c r="AK184" s="104" t="str">
        <f t="shared" si="74"/>
        <v>REG +</v>
      </c>
      <c r="AL184" s="104"/>
      <c r="AM184" s="104" t="str">
        <f t="shared" si="75"/>
        <v>REG +</v>
      </c>
      <c r="AN184" s="104">
        <f t="shared" si="76"/>
        <v>0</v>
      </c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  <c r="BI184" s="134"/>
      <c r="BJ184" s="134"/>
      <c r="BK184" s="134"/>
      <c r="BL184" s="134"/>
      <c r="BM184" s="134"/>
      <c r="BN184" s="134"/>
      <c r="BO184" s="134"/>
      <c r="BP184" s="134"/>
      <c r="BQ184" s="134"/>
      <c r="BR184" s="134"/>
      <c r="BS184" s="134"/>
      <c r="BT184" s="134"/>
      <c r="BU184" s="134"/>
      <c r="BV184" s="134"/>
      <c r="BW184" s="134"/>
      <c r="BX184" s="134"/>
      <c r="BY184" s="134"/>
      <c r="BZ184" s="134"/>
      <c r="CA184" s="134"/>
      <c r="CB184" s="134"/>
      <c r="CC184" s="134"/>
      <c r="CD184" s="134"/>
      <c r="CE184" s="134"/>
      <c r="CF184" s="134"/>
      <c r="CG184" s="134"/>
      <c r="CH184" s="134"/>
      <c r="CI184" s="134"/>
      <c r="CJ184" s="134"/>
      <c r="CK184" s="134"/>
      <c r="CL184" s="134"/>
      <c r="CM184" s="134"/>
      <c r="CN184" s="134"/>
      <c r="CO184" s="134"/>
      <c r="CP184" s="134"/>
      <c r="CQ184" s="134"/>
      <c r="CR184" s="134"/>
      <c r="CS184" s="134"/>
      <c r="CT184" s="134"/>
      <c r="CU184" s="134"/>
      <c r="CV184" s="134"/>
      <c r="CW184" s="134"/>
      <c r="CX184" s="134"/>
      <c r="CY184" s="134"/>
      <c r="CZ184" s="134"/>
      <c r="DA184" s="134"/>
      <c r="DB184" s="134"/>
      <c r="DC184" s="134"/>
      <c r="DD184" s="134"/>
      <c r="DE184" s="134"/>
      <c r="DF184" s="134"/>
      <c r="DG184" s="134"/>
      <c r="DH184" s="134"/>
      <c r="DI184" s="134"/>
      <c r="DJ184" s="134"/>
      <c r="DK184" s="134"/>
      <c r="DL184" s="134"/>
      <c r="DM184" s="134"/>
      <c r="DN184" s="134"/>
      <c r="DO184" s="134"/>
      <c r="DP184" s="134"/>
      <c r="DQ184" s="134"/>
      <c r="DR184" s="134"/>
      <c r="DS184" s="134"/>
      <c r="DT184" s="134"/>
    </row>
    <row r="185" spans="2:124" s="133" customFormat="1" ht="30" customHeight="1" x14ac:dyDescent="0.2">
      <c r="B185" s="95" t="s">
        <v>202</v>
      </c>
      <c r="C185" s="140">
        <v>456798</v>
      </c>
      <c r="D185" s="141"/>
      <c r="E185" s="142" t="s">
        <v>40</v>
      </c>
      <c r="F185" s="143" t="s">
        <v>554</v>
      </c>
      <c r="G185" s="144" t="s">
        <v>555</v>
      </c>
      <c r="H185" s="145">
        <v>1992</v>
      </c>
      <c r="I185" s="351" t="s">
        <v>556</v>
      </c>
      <c r="J185" s="146" t="s">
        <v>44</v>
      </c>
      <c r="K185" s="147">
        <v>75.5</v>
      </c>
      <c r="L185" s="149">
        <v>82</v>
      </c>
      <c r="M185" s="148">
        <v>-86</v>
      </c>
      <c r="N185" s="150">
        <v>88</v>
      </c>
      <c r="O185" s="135">
        <f t="shared" si="69"/>
        <v>88</v>
      </c>
      <c r="P185" s="149">
        <v>100</v>
      </c>
      <c r="Q185" s="150">
        <v>104</v>
      </c>
      <c r="R185" s="150">
        <v>107</v>
      </c>
      <c r="S185" s="135">
        <f t="shared" si="70"/>
        <v>107</v>
      </c>
      <c r="T185" s="136">
        <f t="shared" si="71"/>
        <v>195</v>
      </c>
      <c r="U185" s="137" t="str">
        <f t="shared" si="72"/>
        <v>REG + 0</v>
      </c>
      <c r="V185" s="138" t="str">
        <f>IF(E185=0," ",IF(E185="H",IF(H185&lt;2000,VLOOKUP(K185,[1]Minimas!$A$15:$F$29,6),IF(AND(H185&gt;1999,H185&lt;2003),VLOOKUP(K185,[1]Minimas!$A$15:$F$29,5),IF(AND(H185&gt;2002,H185&lt;2005),VLOOKUP(K185,[1]Minimas!$A$15:$F$29,4),IF(AND(H185&gt;2004,H185&lt;2007),VLOOKUP(K185,[1]Minimas!$A$15:$F$29,3),VLOOKUP(K185,[1]Minimas!$A$15:$F$29,2))))),IF(H185&lt;2000,VLOOKUP(K185,[1]Minimas!$G$15:$L$29,6),IF(AND(H185&gt;1999,H185&lt;2003),VLOOKUP(K185,[1]Minimas!$G$15:$FL$29,5),IF(AND(H185&gt;2002,H185&lt;2005),VLOOKUP(K185,[1]Minimas!$G$15:$L$29,4),IF(AND(H185&gt;2004,H185&lt;2007),VLOOKUP(K185,[1]Minimas!$G$15:$L$29,3),VLOOKUP(K185,[1]Minimas!$G$15:$L$29,2)))))))</f>
        <v>SE M81</v>
      </c>
      <c r="W185" s="139">
        <f t="shared" si="73"/>
        <v>246.01120106484049</v>
      </c>
      <c r="X185" s="97">
        <v>43806</v>
      </c>
      <c r="Y185" s="99" t="s">
        <v>501</v>
      </c>
      <c r="Z185" s="216" t="s">
        <v>559</v>
      </c>
      <c r="AA185" s="132"/>
      <c r="AB185" s="103">
        <f>T185-HLOOKUP(V185,[1]Minimas!$C$3:$CD$12,2,FALSE)</f>
        <v>50</v>
      </c>
      <c r="AC185" s="103">
        <f>T185-HLOOKUP(V185,[1]Minimas!$C$3:$CD$12,3,FALSE)</f>
        <v>25</v>
      </c>
      <c r="AD185" s="103">
        <f>T185-HLOOKUP(V185,[1]Minimas!$C$3:$CD$12,4,FALSE)</f>
        <v>0</v>
      </c>
      <c r="AE185" s="103">
        <f>T185-HLOOKUP(V185,[1]Minimas!$C$3:$CD$12,5,FALSE)</f>
        <v>-25</v>
      </c>
      <c r="AF185" s="103">
        <f>T185-HLOOKUP(V185,[1]Minimas!$C$3:$CD$12,6,FALSE)</f>
        <v>-55</v>
      </c>
      <c r="AG185" s="103">
        <f>T185-HLOOKUP(V185,[1]Minimas!$C$3:$CD$12,7,FALSE)</f>
        <v>-80</v>
      </c>
      <c r="AH185" s="103">
        <f>T185-HLOOKUP(V185,[1]Minimas!$C$3:$CD$12,8,FALSE)</f>
        <v>-100</v>
      </c>
      <c r="AI185" s="103">
        <f>T185-HLOOKUP(V185,[1]Minimas!$C$3:$CD$12,9,FALSE)</f>
        <v>-125</v>
      </c>
      <c r="AJ185" s="103">
        <f>T185-HLOOKUP(V185,[1]Minimas!$C$3:$CD$12,10,FALSE)</f>
        <v>-140</v>
      </c>
      <c r="AK185" s="104" t="str">
        <f t="shared" si="74"/>
        <v>REG +</v>
      </c>
      <c r="AL185" s="104"/>
      <c r="AM185" s="104" t="str">
        <f t="shared" si="75"/>
        <v>REG +</v>
      </c>
      <c r="AN185" s="104">
        <f t="shared" si="76"/>
        <v>0</v>
      </c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G185" s="134"/>
      <c r="BH185" s="134"/>
      <c r="BI185" s="134"/>
      <c r="BJ185" s="134"/>
      <c r="BK185" s="134"/>
      <c r="BL185" s="134"/>
      <c r="BM185" s="134"/>
      <c r="BN185" s="134"/>
      <c r="BO185" s="134"/>
      <c r="BP185" s="134"/>
      <c r="BQ185" s="134"/>
      <c r="BR185" s="134"/>
      <c r="BS185" s="134"/>
      <c r="BT185" s="134"/>
      <c r="BU185" s="134"/>
      <c r="BV185" s="134"/>
      <c r="BW185" s="134"/>
      <c r="BX185" s="134"/>
      <c r="BY185" s="134"/>
      <c r="BZ185" s="134"/>
      <c r="CA185" s="134"/>
      <c r="CB185" s="134"/>
      <c r="CC185" s="134"/>
      <c r="CD185" s="134"/>
      <c r="CE185" s="134"/>
      <c r="CF185" s="134"/>
      <c r="CG185" s="134"/>
      <c r="CH185" s="134"/>
      <c r="CI185" s="134"/>
      <c r="CJ185" s="134"/>
      <c r="CK185" s="134"/>
      <c r="CL185" s="134"/>
      <c r="CM185" s="134"/>
      <c r="CN185" s="134"/>
      <c r="CO185" s="134"/>
      <c r="CP185" s="134"/>
      <c r="CQ185" s="134"/>
      <c r="CR185" s="134"/>
      <c r="CS185" s="134"/>
      <c r="CT185" s="134"/>
      <c r="CU185" s="134"/>
      <c r="CV185" s="134"/>
      <c r="CW185" s="134"/>
      <c r="CX185" s="134"/>
      <c r="CY185" s="134"/>
      <c r="CZ185" s="134"/>
      <c r="DA185" s="134"/>
      <c r="DB185" s="134"/>
      <c r="DC185" s="134"/>
      <c r="DD185" s="134"/>
      <c r="DE185" s="134"/>
      <c r="DF185" s="134"/>
      <c r="DG185" s="134"/>
      <c r="DH185" s="134"/>
      <c r="DI185" s="134"/>
      <c r="DJ185" s="134"/>
      <c r="DK185" s="134"/>
      <c r="DL185" s="134"/>
      <c r="DM185" s="134"/>
      <c r="DN185" s="134"/>
      <c r="DO185" s="134"/>
      <c r="DP185" s="134"/>
      <c r="DQ185" s="134"/>
      <c r="DR185" s="134"/>
      <c r="DS185" s="134"/>
      <c r="DT185" s="134"/>
    </row>
    <row r="186" spans="2:124" s="133" customFormat="1" ht="30" customHeight="1" x14ac:dyDescent="0.2">
      <c r="B186" s="95" t="s">
        <v>202</v>
      </c>
      <c r="C186" s="140">
        <v>434126</v>
      </c>
      <c r="D186" s="141"/>
      <c r="E186" s="142" t="s">
        <v>40</v>
      </c>
      <c r="F186" s="143" t="s">
        <v>557</v>
      </c>
      <c r="G186" s="144" t="s">
        <v>558</v>
      </c>
      <c r="H186" s="145">
        <v>1994</v>
      </c>
      <c r="I186" s="351" t="s">
        <v>245</v>
      </c>
      <c r="J186" s="146" t="s">
        <v>44</v>
      </c>
      <c r="K186" s="147">
        <v>80.5</v>
      </c>
      <c r="L186" s="149">
        <v>92</v>
      </c>
      <c r="M186" s="150">
        <v>95</v>
      </c>
      <c r="N186" s="150">
        <v>98</v>
      </c>
      <c r="O186" s="135">
        <f t="shared" si="69"/>
        <v>98</v>
      </c>
      <c r="P186" s="149">
        <v>112</v>
      </c>
      <c r="Q186" s="148">
        <v>-115</v>
      </c>
      <c r="R186" s="150">
        <v>115</v>
      </c>
      <c r="S186" s="135">
        <f t="shared" si="70"/>
        <v>115</v>
      </c>
      <c r="T186" s="136">
        <f t="shared" si="71"/>
        <v>213</v>
      </c>
      <c r="U186" s="137" t="str">
        <f t="shared" si="72"/>
        <v>REG + 18</v>
      </c>
      <c r="V186" s="138" t="str">
        <f>IF(E186=0," ",IF(E186="H",IF(H186&lt;2000,VLOOKUP(K186,[1]Minimas!$A$15:$F$29,6),IF(AND(H186&gt;1999,H186&lt;2003),VLOOKUP(K186,[1]Minimas!$A$15:$F$29,5),IF(AND(H186&gt;2002,H186&lt;2005),VLOOKUP(K186,[1]Minimas!$A$15:$F$29,4),IF(AND(H186&gt;2004,H186&lt;2007),VLOOKUP(K186,[1]Minimas!$A$15:$F$29,3),VLOOKUP(K186,[1]Minimas!$A$15:$F$29,2))))),IF(H186&lt;2000,VLOOKUP(K186,[1]Minimas!$G$15:$L$29,6),IF(AND(H186&gt;1999,H186&lt;2003),VLOOKUP(K186,[1]Minimas!$G$15:$FL$29,5),IF(AND(H186&gt;2002,H186&lt;2005),VLOOKUP(K186,[1]Minimas!$G$15:$L$29,4),IF(AND(H186&gt;2004,H186&lt;2007),VLOOKUP(K186,[1]Minimas!$G$15:$L$29,3),VLOOKUP(K186,[1]Minimas!$G$15:$L$29,2)))))))</f>
        <v>SE M81</v>
      </c>
      <c r="W186" s="139">
        <f t="shared" si="73"/>
        <v>259.74050746508436</v>
      </c>
      <c r="X186" s="97">
        <v>43806</v>
      </c>
      <c r="Y186" s="99" t="s">
        <v>501</v>
      </c>
      <c r="Z186" s="216" t="s">
        <v>559</v>
      </c>
      <c r="AA186" s="132"/>
      <c r="AB186" s="103">
        <f>T186-HLOOKUP(V186,[1]Minimas!$C$3:$CD$12,2,FALSE)</f>
        <v>68</v>
      </c>
      <c r="AC186" s="103">
        <f>T186-HLOOKUP(V186,[1]Minimas!$C$3:$CD$12,3,FALSE)</f>
        <v>43</v>
      </c>
      <c r="AD186" s="103">
        <f>T186-HLOOKUP(V186,[1]Minimas!$C$3:$CD$12,4,FALSE)</f>
        <v>18</v>
      </c>
      <c r="AE186" s="103">
        <f>T186-HLOOKUP(V186,[1]Minimas!$C$3:$CD$12,5,FALSE)</f>
        <v>-7</v>
      </c>
      <c r="AF186" s="103">
        <f>T186-HLOOKUP(V186,[1]Minimas!$C$3:$CD$12,6,FALSE)</f>
        <v>-37</v>
      </c>
      <c r="AG186" s="103">
        <f>T186-HLOOKUP(V186,[1]Minimas!$C$3:$CD$12,7,FALSE)</f>
        <v>-62</v>
      </c>
      <c r="AH186" s="103">
        <f>T186-HLOOKUP(V186,[1]Minimas!$C$3:$CD$12,8,FALSE)</f>
        <v>-82</v>
      </c>
      <c r="AI186" s="103">
        <f>T186-HLOOKUP(V186,[1]Minimas!$C$3:$CD$12,9,FALSE)</f>
        <v>-107</v>
      </c>
      <c r="AJ186" s="103">
        <f>T186-HLOOKUP(V186,[1]Minimas!$C$3:$CD$12,10,FALSE)</f>
        <v>-122</v>
      </c>
      <c r="AK186" s="104" t="str">
        <f t="shared" si="74"/>
        <v>REG +</v>
      </c>
      <c r="AL186" s="104"/>
      <c r="AM186" s="104" t="str">
        <f t="shared" si="75"/>
        <v>REG +</v>
      </c>
      <c r="AN186" s="104">
        <f t="shared" si="76"/>
        <v>18</v>
      </c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  <c r="BM186" s="134"/>
      <c r="BN186" s="134"/>
      <c r="BO186" s="134"/>
      <c r="BP186" s="134"/>
      <c r="BQ186" s="134"/>
      <c r="BR186" s="134"/>
      <c r="BS186" s="134"/>
      <c r="BT186" s="134"/>
      <c r="BU186" s="134"/>
      <c r="BV186" s="134"/>
      <c r="BW186" s="134"/>
      <c r="BX186" s="134"/>
      <c r="BY186" s="134"/>
      <c r="BZ186" s="134"/>
      <c r="CA186" s="134"/>
      <c r="CB186" s="134"/>
      <c r="CC186" s="134"/>
      <c r="CD186" s="134"/>
      <c r="CE186" s="134"/>
      <c r="CF186" s="134"/>
      <c r="CG186" s="134"/>
      <c r="CH186" s="134"/>
      <c r="CI186" s="134"/>
      <c r="CJ186" s="134"/>
      <c r="CK186" s="134"/>
      <c r="CL186" s="134"/>
      <c r="CM186" s="134"/>
      <c r="CN186" s="134"/>
      <c r="CO186" s="134"/>
      <c r="CP186" s="134"/>
      <c r="CQ186" s="134"/>
      <c r="CR186" s="134"/>
      <c r="CS186" s="134"/>
      <c r="CT186" s="134"/>
      <c r="CU186" s="134"/>
      <c r="CV186" s="134"/>
      <c r="CW186" s="134"/>
      <c r="CX186" s="134"/>
      <c r="CY186" s="134"/>
      <c r="CZ186" s="134"/>
      <c r="DA186" s="134"/>
      <c r="DB186" s="134"/>
      <c r="DC186" s="134"/>
      <c r="DD186" s="134"/>
      <c r="DE186" s="134"/>
      <c r="DF186" s="134"/>
      <c r="DG186" s="134"/>
      <c r="DH186" s="134"/>
      <c r="DI186" s="134"/>
      <c r="DJ186" s="134"/>
      <c r="DK186" s="134"/>
      <c r="DL186" s="134"/>
      <c r="DM186" s="134"/>
      <c r="DN186" s="134"/>
      <c r="DO186" s="134"/>
      <c r="DP186" s="134"/>
      <c r="DQ186" s="134"/>
      <c r="DR186" s="134"/>
      <c r="DS186" s="134"/>
      <c r="DT186" s="134"/>
    </row>
    <row r="187" spans="2:124" s="133" customFormat="1" ht="30" customHeight="1" x14ac:dyDescent="0.2">
      <c r="B187" s="95" t="s">
        <v>202</v>
      </c>
      <c r="C187" s="286">
        <v>445939</v>
      </c>
      <c r="D187" s="378"/>
      <c r="E187" s="379" t="s">
        <v>40</v>
      </c>
      <c r="F187" s="380" t="s">
        <v>560</v>
      </c>
      <c r="G187" s="381" t="s">
        <v>561</v>
      </c>
      <c r="H187" s="382">
        <v>1978</v>
      </c>
      <c r="I187" s="383" t="s">
        <v>400</v>
      </c>
      <c r="J187" s="384" t="s">
        <v>44</v>
      </c>
      <c r="K187" s="385">
        <v>110.9</v>
      </c>
      <c r="L187" s="149">
        <v>100</v>
      </c>
      <c r="M187" s="150">
        <v>107</v>
      </c>
      <c r="N187" s="150">
        <v>108</v>
      </c>
      <c r="O187" s="135">
        <f t="shared" si="69"/>
        <v>108</v>
      </c>
      <c r="P187" s="149">
        <v>130</v>
      </c>
      <c r="Q187" s="150">
        <v>137</v>
      </c>
      <c r="R187" s="150">
        <v>-145</v>
      </c>
      <c r="S187" s="135">
        <f t="shared" si="70"/>
        <v>137</v>
      </c>
      <c r="T187" s="136">
        <f t="shared" si="71"/>
        <v>245</v>
      </c>
      <c r="U187" s="137" t="str">
        <f t="shared" si="72"/>
        <v>REG + 25</v>
      </c>
      <c r="V187" s="138" t="str">
        <f>IF(E187=0," ",IF(E187="H",IF(H187&lt;2000,VLOOKUP(K187,[1]Minimas!$A$15:$F$29,6),IF(AND(H187&gt;1999,H187&lt;2003),VLOOKUP(K187,[1]Minimas!$A$15:$F$29,5),IF(AND(H187&gt;2002,H187&lt;2005),VLOOKUP(K187,[1]Minimas!$A$15:$F$29,4),IF(AND(H187&gt;2004,H187&lt;2007),VLOOKUP(K187,[1]Minimas!$A$15:$F$29,3),VLOOKUP(K187,[1]Minimas!$A$15:$F$29,2))))),IF(H187&lt;2000,VLOOKUP(K187,[1]Minimas!$G$15:$L$29,6),IF(AND(H187&gt;1999,H187&lt;2003),VLOOKUP(K187,[1]Minimas!$G$15:$FL$29,5),IF(AND(H187&gt;2002,H187&lt;2005),VLOOKUP(K187,[1]Minimas!$G$15:$L$29,4),IF(AND(H187&gt;2004,H187&lt;2007),VLOOKUP(K187,[1]Minimas!$G$15:$L$29,3),VLOOKUP(K187,[1]Minimas!$G$15:$L$29,2)))))))</f>
        <v>SE M&gt;109</v>
      </c>
      <c r="W187" s="139">
        <f t="shared" si="73"/>
        <v>262.45406639058956</v>
      </c>
      <c r="X187" s="97">
        <v>43806</v>
      </c>
      <c r="Y187" s="99" t="s">
        <v>501</v>
      </c>
      <c r="Z187" s="216" t="s">
        <v>559</v>
      </c>
      <c r="AA187" s="132"/>
      <c r="AB187" s="103">
        <f>T187-HLOOKUP(V187,[1]Minimas!$C$3:$CD$12,2,FALSE)</f>
        <v>75</v>
      </c>
      <c r="AC187" s="103">
        <f>T187-HLOOKUP(V187,[1]Minimas!$C$3:$CD$12,3,FALSE)</f>
        <v>50</v>
      </c>
      <c r="AD187" s="103">
        <f>T187-HLOOKUP(V187,[1]Minimas!$C$3:$CD$12,4,FALSE)</f>
        <v>25</v>
      </c>
      <c r="AE187" s="103">
        <f>T187-HLOOKUP(V187,[1]Minimas!$C$3:$CD$12,5,FALSE)</f>
        <v>-5</v>
      </c>
      <c r="AF187" s="103">
        <f>T187-HLOOKUP(V187,[1]Minimas!$C$3:$CD$12,6,FALSE)</f>
        <v>-35</v>
      </c>
      <c r="AG187" s="103">
        <f>T187-HLOOKUP(V187,[1]Minimas!$C$3:$CD$12,7,FALSE)</f>
        <v>-70</v>
      </c>
      <c r="AH187" s="103">
        <f>T187-HLOOKUP(V187,[1]Minimas!$C$3:$CD$12,8,FALSE)</f>
        <v>-95</v>
      </c>
      <c r="AI187" s="103">
        <f>T187-HLOOKUP(V187,[1]Minimas!$C$3:$CD$12,9,FALSE)</f>
        <v>-120</v>
      </c>
      <c r="AJ187" s="103">
        <f>T187-HLOOKUP(V187,[1]Minimas!$C$3:$CD$12,10,FALSE)</f>
        <v>-140</v>
      </c>
      <c r="AK187" s="104" t="str">
        <f t="shared" si="74"/>
        <v>REG +</v>
      </c>
      <c r="AL187" s="104"/>
      <c r="AM187" s="104" t="str">
        <f t="shared" si="75"/>
        <v>REG +</v>
      </c>
      <c r="AN187" s="104">
        <f t="shared" si="76"/>
        <v>25</v>
      </c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G187" s="134"/>
      <c r="BH187" s="134"/>
      <c r="BI187" s="134"/>
      <c r="BJ187" s="134"/>
      <c r="BK187" s="134"/>
      <c r="BL187" s="134"/>
      <c r="BM187" s="134"/>
      <c r="BN187" s="134"/>
      <c r="BO187" s="134"/>
      <c r="BP187" s="134"/>
      <c r="BQ187" s="134"/>
      <c r="BR187" s="134"/>
      <c r="BS187" s="134"/>
      <c r="BT187" s="134"/>
      <c r="BU187" s="134"/>
      <c r="BV187" s="134"/>
      <c r="BW187" s="134"/>
      <c r="BX187" s="134"/>
      <c r="BY187" s="134"/>
      <c r="BZ187" s="134"/>
      <c r="CA187" s="134"/>
      <c r="CB187" s="134"/>
      <c r="CC187" s="134"/>
      <c r="CD187" s="134"/>
      <c r="CE187" s="134"/>
      <c r="CF187" s="134"/>
      <c r="CG187" s="134"/>
      <c r="CH187" s="134"/>
      <c r="CI187" s="134"/>
      <c r="CJ187" s="134"/>
      <c r="CK187" s="134"/>
      <c r="CL187" s="134"/>
      <c r="CM187" s="134"/>
      <c r="CN187" s="134"/>
      <c r="CO187" s="134"/>
      <c r="CP187" s="134"/>
      <c r="CQ187" s="134"/>
      <c r="CR187" s="134"/>
      <c r="CS187" s="134"/>
      <c r="CT187" s="134"/>
      <c r="CU187" s="134"/>
      <c r="CV187" s="134"/>
      <c r="CW187" s="134"/>
      <c r="CX187" s="134"/>
      <c r="CY187" s="134"/>
      <c r="CZ187" s="134"/>
      <c r="DA187" s="134"/>
      <c r="DB187" s="134"/>
      <c r="DC187" s="134"/>
      <c r="DD187" s="134"/>
      <c r="DE187" s="134"/>
      <c r="DF187" s="134"/>
      <c r="DG187" s="134"/>
      <c r="DH187" s="134"/>
      <c r="DI187" s="134"/>
      <c r="DJ187" s="134"/>
      <c r="DK187" s="134"/>
      <c r="DL187" s="134"/>
      <c r="DM187" s="134"/>
      <c r="DN187" s="134"/>
      <c r="DO187" s="134"/>
      <c r="DP187" s="134"/>
      <c r="DQ187" s="134"/>
      <c r="DR187" s="134"/>
      <c r="DS187" s="134"/>
      <c r="DT187" s="134"/>
    </row>
    <row r="188" spans="2:124" s="133" customFormat="1" ht="30" customHeight="1" x14ac:dyDescent="0.2">
      <c r="B188" s="95" t="s">
        <v>202</v>
      </c>
      <c r="C188" s="140">
        <v>447456</v>
      </c>
      <c r="D188" s="141"/>
      <c r="E188" s="142" t="s">
        <v>40</v>
      </c>
      <c r="F188" s="363" t="s">
        <v>562</v>
      </c>
      <c r="G188" s="144" t="s">
        <v>408</v>
      </c>
      <c r="H188" s="145">
        <v>1987</v>
      </c>
      <c r="I188" s="351" t="s">
        <v>189</v>
      </c>
      <c r="J188" s="146" t="s">
        <v>44</v>
      </c>
      <c r="K188" s="147">
        <v>102</v>
      </c>
      <c r="L188" s="149">
        <v>90</v>
      </c>
      <c r="M188" s="150">
        <v>95</v>
      </c>
      <c r="N188" s="150">
        <v>-100</v>
      </c>
      <c r="O188" s="135">
        <f t="shared" si="69"/>
        <v>95</v>
      </c>
      <c r="P188" s="149">
        <v>118</v>
      </c>
      <c r="Q188" s="150">
        <v>123</v>
      </c>
      <c r="R188" s="150">
        <v>-130</v>
      </c>
      <c r="S188" s="135">
        <f t="shared" si="70"/>
        <v>123</v>
      </c>
      <c r="T188" s="136">
        <f t="shared" si="71"/>
        <v>218</v>
      </c>
      <c r="U188" s="137" t="str">
        <f t="shared" si="72"/>
        <v>REG + 8</v>
      </c>
      <c r="V188" s="138" t="str">
        <f>IF(E188=0," ",IF(E188="H",IF(H188&lt;2000,VLOOKUP(K188,[1]Minimas!$A$15:$F$29,6),IF(AND(H188&gt;1999,H188&lt;2003),VLOOKUP(K188,[1]Minimas!$A$15:$F$29,5),IF(AND(H188&gt;2002,H188&lt;2005),VLOOKUP(K188,[1]Minimas!$A$15:$F$29,4),IF(AND(H188&gt;2004,H188&lt;2007),VLOOKUP(K188,[1]Minimas!$A$15:$F$29,3),VLOOKUP(K188,[1]Minimas!$A$15:$F$29,2))))),IF(H188&lt;2000,VLOOKUP(K188,[1]Minimas!$G$15:$L$29,6),IF(AND(H188&gt;1999,H188&lt;2003),VLOOKUP(K188,[1]Minimas!$G$15:$FL$29,5),IF(AND(H188&gt;2002,H188&lt;2005),VLOOKUP(K188,[1]Minimas!$G$15:$L$29,4),IF(AND(H188&gt;2004,H188&lt;2007),VLOOKUP(K188,[1]Minimas!$G$15:$L$29,3),VLOOKUP(K188,[1]Minimas!$G$15:$L$29,2)))))))</f>
        <v>SE M102</v>
      </c>
      <c r="W188" s="139">
        <f t="shared" si="73"/>
        <v>240.00995894276519</v>
      </c>
      <c r="X188" s="97">
        <v>43806</v>
      </c>
      <c r="Y188" s="99" t="s">
        <v>501</v>
      </c>
      <c r="Z188" s="216" t="s">
        <v>559</v>
      </c>
      <c r="AA188" s="132"/>
      <c r="AB188" s="103">
        <f>T188-HLOOKUP(V188,[1]Minimas!$C$3:$CD$12,2,FALSE)</f>
        <v>58</v>
      </c>
      <c r="AC188" s="103">
        <f>T188-HLOOKUP(V188,[1]Minimas!$C$3:$CD$12,3,FALSE)</f>
        <v>33</v>
      </c>
      <c r="AD188" s="103">
        <f>T188-HLOOKUP(V188,[1]Minimas!$C$3:$CD$12,4,FALSE)</f>
        <v>8</v>
      </c>
      <c r="AE188" s="103">
        <f>T188-HLOOKUP(V188,[1]Minimas!$C$3:$CD$12,5,FALSE)</f>
        <v>-22</v>
      </c>
      <c r="AF188" s="103">
        <f>T188-HLOOKUP(V188,[1]Minimas!$C$3:$CD$12,6,FALSE)</f>
        <v>-52</v>
      </c>
      <c r="AG188" s="103">
        <f>T188-HLOOKUP(V188,[1]Minimas!$C$3:$CD$12,7,FALSE)</f>
        <v>-84</v>
      </c>
      <c r="AH188" s="103">
        <f>T188-HLOOKUP(V188,[1]Minimas!$C$3:$CD$12,8,FALSE)</f>
        <v>-112</v>
      </c>
      <c r="AI188" s="103">
        <f>T188-HLOOKUP(V188,[1]Minimas!$C$3:$CD$12,9,FALSE)</f>
        <v>-132</v>
      </c>
      <c r="AJ188" s="103">
        <f>T188-HLOOKUP(V188,[1]Minimas!$C$3:$CD$12,10,FALSE)</f>
        <v>-162</v>
      </c>
      <c r="AK188" s="104" t="str">
        <f t="shared" si="74"/>
        <v>REG +</v>
      </c>
      <c r="AL188" s="104"/>
      <c r="AM188" s="104" t="str">
        <f t="shared" si="75"/>
        <v>REG +</v>
      </c>
      <c r="AN188" s="104">
        <f t="shared" si="76"/>
        <v>8</v>
      </c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4"/>
      <c r="BR188" s="134"/>
      <c r="BS188" s="134"/>
      <c r="BT188" s="134"/>
      <c r="BU188" s="134"/>
      <c r="BV188" s="134"/>
      <c r="BW188" s="134"/>
      <c r="BX188" s="134"/>
      <c r="BY188" s="134"/>
      <c r="BZ188" s="134"/>
      <c r="CA188" s="134"/>
      <c r="CB188" s="134"/>
      <c r="CC188" s="134"/>
      <c r="CD188" s="134"/>
      <c r="CE188" s="134"/>
      <c r="CF188" s="134"/>
      <c r="CG188" s="134"/>
      <c r="CH188" s="134"/>
      <c r="CI188" s="134"/>
      <c r="CJ188" s="134"/>
      <c r="CK188" s="134"/>
      <c r="CL188" s="134"/>
      <c r="CM188" s="134"/>
      <c r="CN188" s="134"/>
      <c r="CO188" s="134"/>
      <c r="CP188" s="134"/>
      <c r="CQ188" s="134"/>
      <c r="CR188" s="134"/>
      <c r="CS188" s="134"/>
      <c r="CT188" s="134"/>
      <c r="CU188" s="134"/>
      <c r="CV188" s="134"/>
      <c r="CW188" s="134"/>
      <c r="CX188" s="134"/>
      <c r="CY188" s="134"/>
      <c r="CZ188" s="134"/>
      <c r="DA188" s="134"/>
      <c r="DB188" s="134"/>
      <c r="DC188" s="134"/>
      <c r="DD188" s="134"/>
      <c r="DE188" s="134"/>
      <c r="DF188" s="134"/>
      <c r="DG188" s="134"/>
      <c r="DH188" s="134"/>
      <c r="DI188" s="134"/>
      <c r="DJ188" s="134"/>
      <c r="DK188" s="134"/>
      <c r="DL188" s="134"/>
      <c r="DM188" s="134"/>
      <c r="DN188" s="134"/>
      <c r="DO188" s="134"/>
      <c r="DP188" s="134"/>
      <c r="DQ188" s="134"/>
      <c r="DR188" s="134"/>
      <c r="DS188" s="134"/>
      <c r="DT188" s="134"/>
    </row>
    <row r="189" spans="2:124" s="133" customFormat="1" ht="29.1" customHeight="1" x14ac:dyDescent="0.2">
      <c r="B189" s="95" t="s">
        <v>202</v>
      </c>
      <c r="C189" s="140">
        <v>238295</v>
      </c>
      <c r="D189" s="141"/>
      <c r="E189" s="142" t="s">
        <v>40</v>
      </c>
      <c r="F189" s="363" t="s">
        <v>563</v>
      </c>
      <c r="G189" s="144" t="s">
        <v>564</v>
      </c>
      <c r="H189" s="145">
        <v>1960</v>
      </c>
      <c r="I189" s="351" t="s">
        <v>189</v>
      </c>
      <c r="J189" s="146" t="s">
        <v>44</v>
      </c>
      <c r="K189" s="147">
        <v>100.5</v>
      </c>
      <c r="L189" s="149">
        <v>60</v>
      </c>
      <c r="M189" s="150">
        <v>63</v>
      </c>
      <c r="N189" s="150" t="s">
        <v>565</v>
      </c>
      <c r="O189" s="135">
        <f t="shared" si="69"/>
        <v>63</v>
      </c>
      <c r="P189" s="149">
        <v>80</v>
      </c>
      <c r="Q189" s="150">
        <v>85</v>
      </c>
      <c r="R189" s="150">
        <v>91</v>
      </c>
      <c r="S189" s="135">
        <f t="shared" si="70"/>
        <v>91</v>
      </c>
      <c r="T189" s="136">
        <f t="shared" si="71"/>
        <v>154</v>
      </c>
      <c r="U189" s="137" t="str">
        <f t="shared" si="72"/>
        <v>DEB -6</v>
      </c>
      <c r="V189" s="138" t="str">
        <f>IF(E189=0," ",IF(E189="H",IF(H189&lt;2000,VLOOKUP(K189,[1]Minimas!$A$15:$F$29,6),IF(AND(H189&gt;1999,H189&lt;2003),VLOOKUP(K189,[1]Minimas!$A$15:$F$29,5),IF(AND(H189&gt;2002,H189&lt;2005),VLOOKUP(K189,[1]Minimas!$A$15:$F$29,4),IF(AND(H189&gt;2004,H189&lt;2007),VLOOKUP(K189,[1]Minimas!$A$15:$F$29,3),VLOOKUP(K189,[1]Minimas!$A$15:$F$29,2))))),IF(H189&lt;2000,VLOOKUP(K189,[1]Minimas!$G$15:$L$29,6),IF(AND(H189&gt;1999,H189&lt;2003),VLOOKUP(K189,[1]Minimas!$G$15:$FL$29,5),IF(AND(H189&gt;2002,H189&lt;2005),VLOOKUP(K189,[1]Minimas!$G$15:$L$29,4),IF(AND(H189&gt;2004,H189&lt;2007),VLOOKUP(K189,[1]Minimas!$G$15:$L$29,3),VLOOKUP(K189,[1]Minimas!$G$15:$L$29,2)))))))</f>
        <v>SE M102</v>
      </c>
      <c r="W189" s="139">
        <f t="shared" si="73"/>
        <v>170.45324212089037</v>
      </c>
      <c r="X189" s="97">
        <v>43806</v>
      </c>
      <c r="Y189" s="99" t="s">
        <v>501</v>
      </c>
      <c r="Z189" s="216" t="s">
        <v>559</v>
      </c>
      <c r="AA189" s="132"/>
      <c r="AB189" s="103">
        <f>T189-HLOOKUP(V189,[1]Minimas!$C$3:$CD$12,2,FALSE)</f>
        <v>-6</v>
      </c>
      <c r="AC189" s="103">
        <f>T189-HLOOKUP(V189,[1]Minimas!$C$3:$CD$12,3,FALSE)</f>
        <v>-31</v>
      </c>
      <c r="AD189" s="103">
        <f>T189-HLOOKUP(V189,[1]Minimas!$C$3:$CD$12,4,FALSE)</f>
        <v>-56</v>
      </c>
      <c r="AE189" s="103">
        <f>T189-HLOOKUP(V189,[1]Minimas!$C$3:$CD$12,5,FALSE)</f>
        <v>-86</v>
      </c>
      <c r="AF189" s="103">
        <f>T189-HLOOKUP(V189,[1]Minimas!$C$3:$CD$12,6,FALSE)</f>
        <v>-116</v>
      </c>
      <c r="AG189" s="103">
        <f>T189-HLOOKUP(V189,[1]Minimas!$C$3:$CD$12,7,FALSE)</f>
        <v>-148</v>
      </c>
      <c r="AH189" s="103">
        <f>T189-HLOOKUP(V189,[1]Minimas!$C$3:$CD$12,8,FALSE)</f>
        <v>-176</v>
      </c>
      <c r="AI189" s="103">
        <f>T189-HLOOKUP(V189,[1]Minimas!$C$3:$CD$12,9,FALSE)</f>
        <v>-196</v>
      </c>
      <c r="AJ189" s="103">
        <f>T189-HLOOKUP(V189,[1]Minimas!$C$3:$CD$12,10,FALSE)</f>
        <v>-226</v>
      </c>
      <c r="AK189" s="104" t="str">
        <f t="shared" si="74"/>
        <v>DEB</v>
      </c>
      <c r="AL189" s="104"/>
      <c r="AM189" s="104" t="str">
        <f t="shared" si="75"/>
        <v>DEB</v>
      </c>
      <c r="AN189" s="104">
        <f t="shared" si="76"/>
        <v>-6</v>
      </c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134"/>
      <c r="BF189" s="134"/>
      <c r="BG189" s="134"/>
      <c r="BH189" s="134"/>
      <c r="BI189" s="134"/>
      <c r="BJ189" s="134"/>
      <c r="BK189" s="134"/>
      <c r="BL189" s="134"/>
      <c r="BM189" s="134"/>
      <c r="BN189" s="134"/>
      <c r="BO189" s="134"/>
      <c r="BP189" s="134"/>
      <c r="BQ189" s="134"/>
      <c r="BR189" s="134"/>
      <c r="BS189" s="134"/>
      <c r="BT189" s="134"/>
      <c r="BU189" s="134"/>
      <c r="BV189" s="134"/>
      <c r="BW189" s="134"/>
      <c r="BX189" s="134"/>
      <c r="BY189" s="134"/>
      <c r="BZ189" s="134"/>
      <c r="CA189" s="134"/>
      <c r="CB189" s="134"/>
      <c r="CC189" s="134"/>
      <c r="CD189" s="134"/>
      <c r="CE189" s="134"/>
      <c r="CF189" s="134"/>
      <c r="CG189" s="134"/>
      <c r="CH189" s="134"/>
      <c r="CI189" s="134"/>
      <c r="CJ189" s="134"/>
      <c r="CK189" s="134"/>
      <c r="CL189" s="134"/>
      <c r="CM189" s="134"/>
      <c r="CN189" s="134"/>
      <c r="CO189" s="134"/>
      <c r="CP189" s="134"/>
      <c r="CQ189" s="134"/>
      <c r="CR189" s="134"/>
      <c r="CS189" s="134"/>
      <c r="CT189" s="134"/>
      <c r="CU189" s="134"/>
      <c r="CV189" s="134"/>
      <c r="CW189" s="134"/>
      <c r="CX189" s="134"/>
      <c r="CY189" s="134"/>
      <c r="CZ189" s="134"/>
      <c r="DA189" s="134"/>
      <c r="DB189" s="134"/>
      <c r="DC189" s="134"/>
      <c r="DD189" s="134"/>
      <c r="DE189" s="134"/>
      <c r="DF189" s="134"/>
      <c r="DG189" s="134"/>
      <c r="DH189" s="134"/>
      <c r="DI189" s="134"/>
      <c r="DJ189" s="134"/>
      <c r="DK189" s="134"/>
      <c r="DL189" s="134"/>
      <c r="DM189" s="134"/>
      <c r="DN189" s="134"/>
      <c r="DO189" s="134"/>
      <c r="DP189" s="134"/>
      <c r="DQ189" s="134"/>
      <c r="DR189" s="134"/>
      <c r="DS189" s="134"/>
      <c r="DT189" s="134"/>
    </row>
    <row r="190" spans="2:124" s="133" customFormat="1" ht="30" customHeight="1" x14ac:dyDescent="0.2">
      <c r="B190" s="95" t="s">
        <v>202</v>
      </c>
      <c r="C190" s="140">
        <v>374675</v>
      </c>
      <c r="D190" s="141"/>
      <c r="E190" s="142" t="s">
        <v>40</v>
      </c>
      <c r="F190" s="143" t="s">
        <v>566</v>
      </c>
      <c r="G190" s="144" t="s">
        <v>567</v>
      </c>
      <c r="H190" s="145">
        <v>1977</v>
      </c>
      <c r="I190" s="351" t="s">
        <v>189</v>
      </c>
      <c r="J190" s="146" t="s">
        <v>44</v>
      </c>
      <c r="K190" s="147">
        <v>105.8</v>
      </c>
      <c r="L190" s="149">
        <v>65</v>
      </c>
      <c r="M190" s="150">
        <v>68</v>
      </c>
      <c r="N190" s="150">
        <v>-71</v>
      </c>
      <c r="O190" s="135">
        <f t="shared" si="69"/>
        <v>68</v>
      </c>
      <c r="P190" s="149">
        <v>93</v>
      </c>
      <c r="Q190" s="150">
        <v>-98</v>
      </c>
      <c r="R190" s="150">
        <v>98</v>
      </c>
      <c r="S190" s="135">
        <f t="shared" si="70"/>
        <v>98</v>
      </c>
      <c r="T190" s="136">
        <f t="shared" si="71"/>
        <v>166</v>
      </c>
      <c r="U190" s="137" t="str">
        <f t="shared" si="72"/>
        <v>DEB 1</v>
      </c>
      <c r="V190" s="138" t="str">
        <f>IF(E190=0," ",IF(E190="H",IF(H190&lt;2000,VLOOKUP(K190,[1]Minimas!$A$15:$F$29,6),IF(AND(H190&gt;1999,H190&lt;2003),VLOOKUP(K190,[1]Minimas!$A$15:$F$29,5),IF(AND(H190&gt;2002,H190&lt;2005),VLOOKUP(K190,[1]Minimas!$A$15:$F$29,4),IF(AND(H190&gt;2004,H190&lt;2007),VLOOKUP(K190,[1]Minimas!$A$15:$F$29,3),VLOOKUP(K190,[1]Minimas!$A$15:$F$29,2))))),IF(H190&lt;2000,VLOOKUP(K190,[1]Minimas!$G$15:$L$29,6),IF(AND(H190&gt;1999,H190&lt;2003),VLOOKUP(K190,[1]Minimas!$G$15:$FL$29,5),IF(AND(H190&gt;2002,H190&lt;2005),VLOOKUP(K190,[1]Minimas!$G$15:$L$29,4),IF(AND(H190&gt;2004,H190&lt;2007),VLOOKUP(K190,[1]Minimas!$G$15:$L$29,3),VLOOKUP(K190,[1]Minimas!$G$15:$L$29,2)))))))</f>
        <v>SE M109</v>
      </c>
      <c r="W190" s="139">
        <f t="shared" si="73"/>
        <v>180.4844561328394</v>
      </c>
      <c r="X190" s="97">
        <v>43806</v>
      </c>
      <c r="Y190" s="99" t="s">
        <v>501</v>
      </c>
      <c r="Z190" s="216" t="s">
        <v>559</v>
      </c>
      <c r="AA190" s="132"/>
      <c r="AB190" s="103">
        <f>T190-HLOOKUP(V190,[1]Minimas!$C$3:$CD$12,2,FALSE)</f>
        <v>1</v>
      </c>
      <c r="AC190" s="103">
        <f>T190-HLOOKUP(V190,[1]Minimas!$C$3:$CD$12,3,FALSE)</f>
        <v>-24</v>
      </c>
      <c r="AD190" s="103">
        <f>T190-HLOOKUP(V190,[1]Minimas!$C$3:$CD$12,4,FALSE)</f>
        <v>-49</v>
      </c>
      <c r="AE190" s="103">
        <f>T190-HLOOKUP(V190,[1]Minimas!$C$3:$CD$12,5,FALSE)</f>
        <v>-79</v>
      </c>
      <c r="AF190" s="103">
        <f>T190-HLOOKUP(V190,[1]Minimas!$C$3:$CD$12,6,FALSE)</f>
        <v>-109</v>
      </c>
      <c r="AG190" s="103">
        <f>T190-HLOOKUP(V190,[1]Minimas!$C$3:$CD$12,7,FALSE)</f>
        <v>-144</v>
      </c>
      <c r="AH190" s="103">
        <f>T190-HLOOKUP(V190,[1]Minimas!$C$3:$CD$12,8,FALSE)</f>
        <v>-169</v>
      </c>
      <c r="AI190" s="103">
        <f>T190-HLOOKUP(V190,[1]Minimas!$C$3:$CD$12,9,FALSE)</f>
        <v>-194</v>
      </c>
      <c r="AJ190" s="103">
        <f>T190-HLOOKUP(V190,[1]Minimas!$C$3:$CD$12,10,FALSE)</f>
        <v>-214</v>
      </c>
      <c r="AK190" s="104" t="str">
        <f t="shared" si="74"/>
        <v>DEB</v>
      </c>
      <c r="AL190" s="104"/>
      <c r="AM190" s="104" t="str">
        <f t="shared" si="75"/>
        <v>DEB</v>
      </c>
      <c r="AN190" s="104">
        <f t="shared" si="76"/>
        <v>1</v>
      </c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G190" s="134"/>
      <c r="BH190" s="134"/>
      <c r="BI190" s="134"/>
      <c r="BJ190" s="134"/>
      <c r="BK190" s="134"/>
      <c r="BL190" s="134"/>
      <c r="BM190" s="134"/>
      <c r="BN190" s="134"/>
      <c r="BO190" s="134"/>
      <c r="BP190" s="134"/>
      <c r="BQ190" s="134"/>
      <c r="BR190" s="134"/>
      <c r="BS190" s="134"/>
      <c r="BT190" s="134"/>
      <c r="BU190" s="134"/>
      <c r="BV190" s="134"/>
      <c r="BW190" s="134"/>
      <c r="BX190" s="134"/>
      <c r="BY190" s="134"/>
      <c r="BZ190" s="134"/>
      <c r="CA190" s="134"/>
      <c r="CB190" s="134"/>
      <c r="CC190" s="134"/>
      <c r="CD190" s="134"/>
      <c r="CE190" s="134"/>
      <c r="CF190" s="134"/>
      <c r="CG190" s="134"/>
      <c r="CH190" s="134"/>
      <c r="CI190" s="134"/>
      <c r="CJ190" s="134"/>
      <c r="CK190" s="134"/>
      <c r="CL190" s="134"/>
      <c r="CM190" s="134"/>
      <c r="CN190" s="134"/>
      <c r="CO190" s="134"/>
      <c r="CP190" s="134"/>
      <c r="CQ190" s="134"/>
      <c r="CR190" s="134"/>
      <c r="CS190" s="134"/>
      <c r="CT190" s="134"/>
      <c r="CU190" s="134"/>
      <c r="CV190" s="134"/>
      <c r="CW190" s="134"/>
      <c r="CX190" s="134"/>
      <c r="CY190" s="134"/>
      <c r="CZ190" s="134"/>
      <c r="DA190" s="134"/>
      <c r="DB190" s="134"/>
      <c r="DC190" s="134"/>
      <c r="DD190" s="134"/>
      <c r="DE190" s="134"/>
      <c r="DF190" s="134"/>
      <c r="DG190" s="134"/>
      <c r="DH190" s="134"/>
      <c r="DI190" s="134"/>
      <c r="DJ190" s="134"/>
      <c r="DK190" s="134"/>
      <c r="DL190" s="134"/>
      <c r="DM190" s="134"/>
      <c r="DN190" s="134"/>
      <c r="DO190" s="134"/>
      <c r="DP190" s="134"/>
      <c r="DQ190" s="134"/>
      <c r="DR190" s="134"/>
      <c r="DS190" s="134"/>
      <c r="DT190" s="134"/>
    </row>
    <row r="191" spans="2:124" s="133" customFormat="1" ht="30" customHeight="1" x14ac:dyDescent="0.2">
      <c r="B191" s="95" t="s">
        <v>202</v>
      </c>
      <c r="C191" s="140">
        <v>444750</v>
      </c>
      <c r="D191" s="141"/>
      <c r="E191" s="142" t="s">
        <v>40</v>
      </c>
      <c r="F191" s="363" t="s">
        <v>190</v>
      </c>
      <c r="G191" s="144" t="s">
        <v>236</v>
      </c>
      <c r="H191" s="145">
        <v>1994</v>
      </c>
      <c r="I191" s="351" t="s">
        <v>189</v>
      </c>
      <c r="J191" s="146" t="s">
        <v>44</v>
      </c>
      <c r="K191" s="147">
        <v>106.4</v>
      </c>
      <c r="L191" s="149">
        <v>93</v>
      </c>
      <c r="M191" s="150">
        <v>-98</v>
      </c>
      <c r="N191" s="150">
        <v>98</v>
      </c>
      <c r="O191" s="135">
        <f t="shared" si="69"/>
        <v>98</v>
      </c>
      <c r="P191" s="149">
        <v>105</v>
      </c>
      <c r="Q191" s="150">
        <v>110</v>
      </c>
      <c r="R191" s="150">
        <v>-115</v>
      </c>
      <c r="S191" s="135">
        <f t="shared" si="70"/>
        <v>110</v>
      </c>
      <c r="T191" s="136">
        <f t="shared" si="71"/>
        <v>208</v>
      </c>
      <c r="U191" s="137" t="str">
        <f t="shared" si="72"/>
        <v>DPT + 18</v>
      </c>
      <c r="V191" s="138" t="str">
        <f>IF(E191=0," ",IF(E191="H",IF(H191&lt;2000,VLOOKUP(K191,[1]Minimas!$A$15:$F$29,6),IF(AND(H191&gt;1999,H191&lt;2003),VLOOKUP(K191,[1]Minimas!$A$15:$F$29,5),IF(AND(H191&gt;2002,H191&lt;2005),VLOOKUP(K191,[1]Minimas!$A$15:$F$29,4),IF(AND(H191&gt;2004,H191&lt;2007),VLOOKUP(K191,[1]Minimas!$A$15:$F$29,3),VLOOKUP(K191,[1]Minimas!$A$15:$F$29,2))))),IF(H191&lt;2000,VLOOKUP(K191,[1]Minimas!$G$15:$L$29,6),IF(AND(H191&gt;1999,H191&lt;2003),VLOOKUP(K191,[1]Minimas!$G$15:$FL$29,5),IF(AND(H191&gt;2002,H191&lt;2005),VLOOKUP(K191,[1]Minimas!$G$15:$L$29,4),IF(AND(H191&gt;2004,H191&lt;2007),VLOOKUP(K191,[1]Minimas!$G$15:$L$29,3),VLOOKUP(K191,[1]Minimas!$G$15:$L$29,2)))))))</f>
        <v>SE M109</v>
      </c>
      <c r="W191" s="139">
        <f t="shared" si="73"/>
        <v>225.72918626049122</v>
      </c>
      <c r="X191" s="97">
        <v>43806</v>
      </c>
      <c r="Y191" s="99" t="s">
        <v>501</v>
      </c>
      <c r="Z191" s="216" t="s">
        <v>559</v>
      </c>
      <c r="AA191" s="132"/>
      <c r="AB191" s="103">
        <f>T191-HLOOKUP(V191,[1]Minimas!$C$3:$CD$12,2,FALSE)</f>
        <v>43</v>
      </c>
      <c r="AC191" s="103">
        <f>T191-HLOOKUP(V191,[1]Minimas!$C$3:$CD$12,3,FALSE)</f>
        <v>18</v>
      </c>
      <c r="AD191" s="103">
        <f>T191-HLOOKUP(V191,[1]Minimas!$C$3:$CD$12,4,FALSE)</f>
        <v>-7</v>
      </c>
      <c r="AE191" s="103">
        <f>T191-HLOOKUP(V191,[1]Minimas!$C$3:$CD$12,5,FALSE)</f>
        <v>-37</v>
      </c>
      <c r="AF191" s="103">
        <f>T191-HLOOKUP(V191,[1]Minimas!$C$3:$CD$12,6,FALSE)</f>
        <v>-67</v>
      </c>
      <c r="AG191" s="103">
        <f>T191-HLOOKUP(V191,[1]Minimas!$C$3:$CD$12,7,FALSE)</f>
        <v>-102</v>
      </c>
      <c r="AH191" s="103">
        <f>T191-HLOOKUP(V191,[1]Minimas!$C$3:$CD$12,8,FALSE)</f>
        <v>-127</v>
      </c>
      <c r="AI191" s="103">
        <f>T191-HLOOKUP(V191,[1]Minimas!$C$3:$CD$12,9,FALSE)</f>
        <v>-152</v>
      </c>
      <c r="AJ191" s="103">
        <f>T191-HLOOKUP(V191,[1]Minimas!$C$3:$CD$12,10,FALSE)</f>
        <v>-172</v>
      </c>
      <c r="AK191" s="104" t="str">
        <f t="shared" si="74"/>
        <v>DPT +</v>
      </c>
      <c r="AL191" s="104"/>
      <c r="AM191" s="104" t="str">
        <f t="shared" si="75"/>
        <v>DPT +</v>
      </c>
      <c r="AN191" s="104">
        <f t="shared" si="76"/>
        <v>18</v>
      </c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  <c r="BI191" s="134"/>
      <c r="BJ191" s="134"/>
      <c r="BK191" s="134"/>
      <c r="BL191" s="134"/>
      <c r="BM191" s="134"/>
      <c r="BN191" s="134"/>
      <c r="BO191" s="134"/>
      <c r="BP191" s="134"/>
      <c r="BQ191" s="134"/>
      <c r="BR191" s="134"/>
      <c r="BS191" s="134"/>
      <c r="BT191" s="134"/>
      <c r="BU191" s="134"/>
      <c r="BV191" s="134"/>
      <c r="BW191" s="134"/>
      <c r="BX191" s="134"/>
      <c r="BY191" s="134"/>
      <c r="BZ191" s="134"/>
      <c r="CA191" s="134"/>
      <c r="CB191" s="134"/>
      <c r="CC191" s="134"/>
      <c r="CD191" s="134"/>
      <c r="CE191" s="134"/>
      <c r="CF191" s="134"/>
      <c r="CG191" s="134"/>
      <c r="CH191" s="134"/>
      <c r="CI191" s="134"/>
      <c r="CJ191" s="134"/>
      <c r="CK191" s="134"/>
      <c r="CL191" s="134"/>
      <c r="CM191" s="134"/>
      <c r="CN191" s="134"/>
      <c r="CO191" s="134"/>
      <c r="CP191" s="134"/>
      <c r="CQ191" s="134"/>
      <c r="CR191" s="134"/>
      <c r="CS191" s="134"/>
      <c r="CT191" s="134"/>
      <c r="CU191" s="134"/>
      <c r="CV191" s="134"/>
      <c r="CW191" s="134"/>
      <c r="CX191" s="134"/>
      <c r="CY191" s="134"/>
      <c r="CZ191" s="134"/>
      <c r="DA191" s="134"/>
      <c r="DB191" s="134"/>
      <c r="DC191" s="134"/>
      <c r="DD191" s="134"/>
      <c r="DE191" s="134"/>
      <c r="DF191" s="134"/>
      <c r="DG191" s="134"/>
      <c r="DH191" s="134"/>
      <c r="DI191" s="134"/>
      <c r="DJ191" s="134"/>
      <c r="DK191" s="134"/>
      <c r="DL191" s="134"/>
      <c r="DM191" s="134"/>
      <c r="DN191" s="134"/>
      <c r="DO191" s="134"/>
      <c r="DP191" s="134"/>
      <c r="DQ191" s="134"/>
      <c r="DR191" s="134"/>
      <c r="DS191" s="134"/>
      <c r="DT191" s="134"/>
    </row>
    <row r="192" spans="2:124" s="133" customFormat="1" ht="30" customHeight="1" x14ac:dyDescent="0.2">
      <c r="B192" s="95" t="s">
        <v>202</v>
      </c>
      <c r="C192" s="140">
        <v>453160</v>
      </c>
      <c r="D192" s="141"/>
      <c r="E192" s="142" t="s">
        <v>40</v>
      </c>
      <c r="F192" s="143" t="s">
        <v>568</v>
      </c>
      <c r="G192" s="144" t="s">
        <v>569</v>
      </c>
      <c r="H192" s="145">
        <v>1992</v>
      </c>
      <c r="I192" s="351" t="s">
        <v>245</v>
      </c>
      <c r="J192" s="146" t="s">
        <v>44</v>
      </c>
      <c r="K192" s="147">
        <v>69.3</v>
      </c>
      <c r="L192" s="149">
        <v>75</v>
      </c>
      <c r="M192" s="150">
        <v>80</v>
      </c>
      <c r="N192" s="150">
        <v>-87</v>
      </c>
      <c r="O192" s="135">
        <f t="shared" si="69"/>
        <v>80</v>
      </c>
      <c r="P192" s="149">
        <v>-100</v>
      </c>
      <c r="Q192" s="150">
        <v>-105</v>
      </c>
      <c r="R192" s="150">
        <v>-105</v>
      </c>
      <c r="S192" s="135">
        <f t="shared" si="70"/>
        <v>0</v>
      </c>
      <c r="T192" s="136">
        <f t="shared" si="71"/>
        <v>0</v>
      </c>
      <c r="U192" s="137" t="str">
        <f t="shared" si="72"/>
        <v>DEB -135</v>
      </c>
      <c r="V192" s="138" t="str">
        <f>IF(E192=0," ",IF(E192="H",IF(H192&lt;2000,VLOOKUP(K192,[1]Minimas!$A$15:$F$29,6),IF(AND(H192&gt;1999,H192&lt;2003),VLOOKUP(K192,[1]Minimas!$A$15:$F$29,5),IF(AND(H192&gt;2002,H192&lt;2005),VLOOKUP(K192,[1]Minimas!$A$15:$F$29,4),IF(AND(H192&gt;2004,H192&lt;2007),VLOOKUP(K192,[1]Minimas!$A$15:$F$29,3),VLOOKUP(K192,[1]Minimas!$A$15:$F$29,2))))),IF(H192&lt;2000,VLOOKUP(K192,[1]Minimas!$G$15:$L$29,6),IF(AND(H192&gt;1999,H192&lt;2003),VLOOKUP(K192,[1]Minimas!$G$15:$FL$29,5),IF(AND(H192&gt;2002,H192&lt;2005),VLOOKUP(K192,[1]Minimas!$G$15:$L$29,4),IF(AND(H192&gt;2004,H192&lt;2007),VLOOKUP(K192,[1]Minimas!$G$15:$L$29,3),VLOOKUP(K192,[1]Minimas!$G$15:$L$29,2)))))))</f>
        <v>SE M73</v>
      </c>
      <c r="W192" s="139">
        <f t="shared" si="73"/>
        <v>0</v>
      </c>
      <c r="X192" s="97">
        <v>43806</v>
      </c>
      <c r="Y192" s="99" t="s">
        <v>501</v>
      </c>
      <c r="Z192" s="216" t="s">
        <v>559</v>
      </c>
      <c r="AA192" s="132"/>
      <c r="AB192" s="103">
        <f>T192-HLOOKUP(V192,[1]Minimas!$C$3:$CD$12,2,FALSE)</f>
        <v>-135</v>
      </c>
      <c r="AC192" s="103">
        <f>T192-HLOOKUP(V192,[1]Minimas!$C$3:$CD$12,3,FALSE)</f>
        <v>-160</v>
      </c>
      <c r="AD192" s="103">
        <f>T192-HLOOKUP(V192,[1]Minimas!$C$3:$CD$12,4,FALSE)</f>
        <v>-185</v>
      </c>
      <c r="AE192" s="103">
        <f>T192-HLOOKUP(V192,[1]Minimas!$C$3:$CD$12,5,FALSE)</f>
        <v>-210</v>
      </c>
      <c r="AF192" s="103">
        <f>T192-HLOOKUP(V192,[1]Minimas!$C$3:$CD$12,6,FALSE)</f>
        <v>-240</v>
      </c>
      <c r="AG192" s="103">
        <f>T192-HLOOKUP(V192,[1]Minimas!$C$3:$CD$12,7,FALSE)</f>
        <v>-260</v>
      </c>
      <c r="AH192" s="103">
        <f>T192-HLOOKUP(V192,[1]Minimas!$C$3:$CD$12,8,FALSE)</f>
        <v>-280</v>
      </c>
      <c r="AI192" s="103">
        <f>T192-HLOOKUP(V192,[1]Minimas!$C$3:$CD$12,9,FALSE)</f>
        <v>-300</v>
      </c>
      <c r="AJ192" s="103">
        <f>T192-HLOOKUP(V192,[1]Minimas!$C$3:$CD$12,10,FALSE)</f>
        <v>-315</v>
      </c>
      <c r="AK192" s="104" t="str">
        <f t="shared" si="74"/>
        <v>DEB</v>
      </c>
      <c r="AL192" s="104"/>
      <c r="AM192" s="104" t="str">
        <f t="shared" si="75"/>
        <v>DEB</v>
      </c>
      <c r="AN192" s="104">
        <f t="shared" si="76"/>
        <v>-135</v>
      </c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G192" s="134"/>
      <c r="BH192" s="134"/>
      <c r="BI192" s="134"/>
      <c r="BJ192" s="134"/>
      <c r="BK192" s="134"/>
      <c r="BL192" s="134"/>
      <c r="BM192" s="134"/>
      <c r="BN192" s="134"/>
      <c r="BO192" s="134"/>
      <c r="BP192" s="134"/>
      <c r="BQ192" s="134"/>
      <c r="BR192" s="134"/>
      <c r="BS192" s="134"/>
      <c r="BT192" s="134"/>
      <c r="BU192" s="134"/>
      <c r="BV192" s="134"/>
      <c r="BW192" s="134"/>
      <c r="BX192" s="134"/>
      <c r="BY192" s="134"/>
      <c r="BZ192" s="134"/>
      <c r="CA192" s="134"/>
      <c r="CB192" s="134"/>
      <c r="CC192" s="134"/>
      <c r="CD192" s="134"/>
      <c r="CE192" s="134"/>
      <c r="CF192" s="134"/>
      <c r="CG192" s="134"/>
      <c r="CH192" s="134"/>
      <c r="CI192" s="134"/>
      <c r="CJ192" s="134"/>
      <c r="CK192" s="134"/>
      <c r="CL192" s="134"/>
      <c r="CM192" s="134"/>
      <c r="CN192" s="134"/>
      <c r="CO192" s="134"/>
      <c r="CP192" s="134"/>
      <c r="CQ192" s="134"/>
      <c r="CR192" s="134"/>
      <c r="CS192" s="134"/>
      <c r="CT192" s="134"/>
      <c r="CU192" s="134"/>
      <c r="CV192" s="134"/>
      <c r="CW192" s="134"/>
      <c r="CX192" s="134"/>
      <c r="CY192" s="134"/>
      <c r="CZ192" s="134"/>
      <c r="DA192" s="134"/>
      <c r="DB192" s="134"/>
      <c r="DC192" s="134"/>
      <c r="DD192" s="134"/>
      <c r="DE192" s="134"/>
      <c r="DF192" s="134"/>
      <c r="DG192" s="134"/>
      <c r="DH192" s="134"/>
      <c r="DI192" s="134"/>
      <c r="DJ192" s="134"/>
      <c r="DK192" s="134"/>
      <c r="DL192" s="134"/>
      <c r="DM192" s="134"/>
      <c r="DN192" s="134"/>
      <c r="DO192" s="134"/>
      <c r="DP192" s="134"/>
      <c r="DQ192" s="134"/>
      <c r="DR192" s="134"/>
      <c r="DS192" s="134"/>
      <c r="DT192" s="134"/>
    </row>
    <row r="193" spans="2:124" s="133" customFormat="1" ht="30" customHeight="1" x14ac:dyDescent="0.2">
      <c r="B193" s="95" t="s">
        <v>202</v>
      </c>
      <c r="C193" s="140">
        <v>273525</v>
      </c>
      <c r="D193" s="141"/>
      <c r="E193" s="142" t="s">
        <v>40</v>
      </c>
      <c r="F193" s="143" t="s">
        <v>183</v>
      </c>
      <c r="G193" s="144" t="s">
        <v>184</v>
      </c>
      <c r="H193" s="145">
        <v>1977</v>
      </c>
      <c r="I193" s="351" t="s">
        <v>144</v>
      </c>
      <c r="J193" s="146" t="s">
        <v>44</v>
      </c>
      <c r="K193" s="147">
        <v>72.8</v>
      </c>
      <c r="L193" s="149">
        <v>55</v>
      </c>
      <c r="M193" s="150">
        <v>58</v>
      </c>
      <c r="N193" s="150">
        <v>-60</v>
      </c>
      <c r="O193" s="135">
        <f t="shared" si="69"/>
        <v>58</v>
      </c>
      <c r="P193" s="149">
        <v>65</v>
      </c>
      <c r="Q193" s="150">
        <v>70</v>
      </c>
      <c r="R193" s="150">
        <v>75</v>
      </c>
      <c r="S193" s="135">
        <f t="shared" si="70"/>
        <v>75</v>
      </c>
      <c r="T193" s="136">
        <f t="shared" si="71"/>
        <v>133</v>
      </c>
      <c r="U193" s="137" t="str">
        <f t="shared" si="72"/>
        <v>DEB -2</v>
      </c>
      <c r="V193" s="138" t="str">
        <f>IF(E193=0," ",IF(E193="H",IF(H193&lt;2000,VLOOKUP(K193,[1]Minimas!$A$15:$F$29,6),IF(AND(H193&gt;1999,H193&lt;2003),VLOOKUP(K193,[1]Minimas!$A$15:$F$29,5),IF(AND(H193&gt;2002,H193&lt;2005),VLOOKUP(K193,[1]Minimas!$A$15:$F$29,4),IF(AND(H193&gt;2004,H193&lt;2007),VLOOKUP(K193,[1]Minimas!$A$15:$F$29,3),VLOOKUP(K193,[1]Minimas!$A$15:$F$29,2))))),IF(H193&lt;2000,VLOOKUP(K193,[1]Minimas!$G$15:$L$29,6),IF(AND(H193&gt;1999,H193&lt;2003),VLOOKUP(K193,[1]Minimas!$G$15:$FL$29,5),IF(AND(H193&gt;2002,H193&lt;2005),VLOOKUP(K193,[1]Minimas!$G$15:$L$29,4),IF(AND(H193&gt;2004,H193&lt;2007),VLOOKUP(K193,[1]Minimas!$G$15:$L$29,3),VLOOKUP(K193,[1]Minimas!$G$15:$L$29,2)))))))</f>
        <v>SE M73</v>
      </c>
      <c r="W193" s="139">
        <f t="shared" si="73"/>
        <v>171.26695933722951</v>
      </c>
      <c r="X193" s="97">
        <v>43806</v>
      </c>
      <c r="Y193" s="99" t="s">
        <v>501</v>
      </c>
      <c r="Z193" s="216" t="s">
        <v>559</v>
      </c>
      <c r="AA193" s="132"/>
      <c r="AB193" s="103">
        <f>T193-HLOOKUP(V193,[1]Minimas!$C$3:$CD$12,2,FALSE)</f>
        <v>-2</v>
      </c>
      <c r="AC193" s="103">
        <f>T193-HLOOKUP(V193,[1]Minimas!$C$3:$CD$12,3,FALSE)</f>
        <v>-27</v>
      </c>
      <c r="AD193" s="103">
        <f>T193-HLOOKUP(V193,[1]Minimas!$C$3:$CD$12,4,FALSE)</f>
        <v>-52</v>
      </c>
      <c r="AE193" s="103">
        <f>T193-HLOOKUP(V193,[1]Minimas!$C$3:$CD$12,5,FALSE)</f>
        <v>-77</v>
      </c>
      <c r="AF193" s="103">
        <f>T193-HLOOKUP(V193,[1]Minimas!$C$3:$CD$12,6,FALSE)</f>
        <v>-107</v>
      </c>
      <c r="AG193" s="103">
        <f>T193-HLOOKUP(V193,[1]Minimas!$C$3:$CD$12,7,FALSE)</f>
        <v>-127</v>
      </c>
      <c r="AH193" s="103">
        <f>T193-HLOOKUP(V193,[1]Minimas!$C$3:$CD$12,8,FALSE)</f>
        <v>-147</v>
      </c>
      <c r="AI193" s="103">
        <f>T193-HLOOKUP(V193,[1]Minimas!$C$3:$CD$12,9,FALSE)</f>
        <v>-167</v>
      </c>
      <c r="AJ193" s="103">
        <f>T193-HLOOKUP(V193,[1]Minimas!$C$3:$CD$12,10,FALSE)</f>
        <v>-182</v>
      </c>
      <c r="AK193" s="104" t="str">
        <f t="shared" si="74"/>
        <v>DEB</v>
      </c>
      <c r="AL193" s="104"/>
      <c r="AM193" s="104" t="str">
        <f t="shared" si="75"/>
        <v>DEB</v>
      </c>
      <c r="AN193" s="104">
        <f t="shared" si="76"/>
        <v>-2</v>
      </c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  <c r="BI193" s="134"/>
      <c r="BJ193" s="134"/>
      <c r="BK193" s="134"/>
      <c r="BL193" s="134"/>
      <c r="BM193" s="134"/>
      <c r="BN193" s="134"/>
      <c r="BO193" s="134"/>
      <c r="BP193" s="134"/>
      <c r="BQ193" s="134"/>
      <c r="BR193" s="134"/>
      <c r="BS193" s="134"/>
      <c r="BT193" s="134"/>
      <c r="BU193" s="134"/>
      <c r="BV193" s="134"/>
      <c r="BW193" s="134"/>
      <c r="BX193" s="134"/>
      <c r="BY193" s="134"/>
      <c r="BZ193" s="134"/>
      <c r="CA193" s="134"/>
      <c r="CB193" s="134"/>
      <c r="CC193" s="134"/>
      <c r="CD193" s="134"/>
      <c r="CE193" s="134"/>
      <c r="CF193" s="134"/>
      <c r="CG193" s="134"/>
      <c r="CH193" s="134"/>
      <c r="CI193" s="134"/>
      <c r="CJ193" s="134"/>
      <c r="CK193" s="134"/>
      <c r="CL193" s="134"/>
      <c r="CM193" s="134"/>
      <c r="CN193" s="134"/>
      <c r="CO193" s="134"/>
      <c r="CP193" s="134"/>
      <c r="CQ193" s="134"/>
      <c r="CR193" s="134"/>
      <c r="CS193" s="134"/>
      <c r="CT193" s="134"/>
      <c r="CU193" s="134"/>
      <c r="CV193" s="134"/>
      <c r="CW193" s="134"/>
      <c r="CX193" s="134"/>
      <c r="CY193" s="134"/>
      <c r="CZ193" s="134"/>
      <c r="DA193" s="134"/>
      <c r="DB193" s="134"/>
      <c r="DC193" s="134"/>
      <c r="DD193" s="134"/>
      <c r="DE193" s="134"/>
      <c r="DF193" s="134"/>
      <c r="DG193" s="134"/>
      <c r="DH193" s="134"/>
      <c r="DI193" s="134"/>
      <c r="DJ193" s="134"/>
      <c r="DK193" s="134"/>
      <c r="DL193" s="134"/>
      <c r="DM193" s="134"/>
      <c r="DN193" s="134"/>
      <c r="DO193" s="134"/>
      <c r="DP193" s="134"/>
      <c r="DQ193" s="134"/>
      <c r="DR193" s="134"/>
      <c r="DS193" s="134"/>
      <c r="DT193" s="134"/>
    </row>
    <row r="194" spans="2:124" s="133" customFormat="1" ht="30" customHeight="1" thickBot="1" x14ac:dyDescent="0.25">
      <c r="B194" s="95" t="s">
        <v>202</v>
      </c>
      <c r="C194" s="277">
        <v>456840</v>
      </c>
      <c r="D194" s="352"/>
      <c r="E194" s="386" t="s">
        <v>40</v>
      </c>
      <c r="F194" s="387" t="s">
        <v>570</v>
      </c>
      <c r="G194" s="388" t="s">
        <v>184</v>
      </c>
      <c r="H194" s="389">
        <v>1992</v>
      </c>
      <c r="I194" s="390" t="s">
        <v>127</v>
      </c>
      <c r="J194" s="391" t="s">
        <v>44</v>
      </c>
      <c r="K194" s="392">
        <v>71.5</v>
      </c>
      <c r="L194" s="314">
        <v>60</v>
      </c>
      <c r="M194" s="313">
        <v>65</v>
      </c>
      <c r="N194" s="313">
        <v>68</v>
      </c>
      <c r="O194" s="135">
        <f t="shared" si="69"/>
        <v>68</v>
      </c>
      <c r="P194" s="149">
        <v>80</v>
      </c>
      <c r="Q194" s="150">
        <v>85</v>
      </c>
      <c r="R194" s="150">
        <v>-88</v>
      </c>
      <c r="S194" s="135">
        <f t="shared" si="70"/>
        <v>85</v>
      </c>
      <c r="T194" s="136">
        <f t="shared" si="71"/>
        <v>153</v>
      </c>
      <c r="U194" s="137" t="str">
        <f t="shared" si="72"/>
        <v>DEB 18</v>
      </c>
      <c r="V194" s="138" t="str">
        <f>IF(E194=0," ",IF(E194="H",IF(H194&lt;2000,VLOOKUP(K194,[1]Minimas!$A$15:$F$29,6),IF(AND(H194&gt;1999,H194&lt;2003),VLOOKUP(K194,[1]Minimas!$A$15:$F$29,5),IF(AND(H194&gt;2002,H194&lt;2005),VLOOKUP(K194,[1]Minimas!$A$15:$F$29,4),IF(AND(H194&gt;2004,H194&lt;2007),VLOOKUP(K194,[1]Minimas!$A$15:$F$29,3),VLOOKUP(K194,[1]Minimas!$A$15:$F$29,2))))),IF(H194&lt;2000,VLOOKUP(K194,[1]Minimas!$G$15:$L$29,6),IF(AND(H194&gt;1999,H194&lt;2003),VLOOKUP(K194,[1]Minimas!$G$15:$FL$29,5),IF(AND(H194&gt;2002,H194&lt;2005),VLOOKUP(K194,[1]Minimas!$G$15:$L$29,4),IF(AND(H194&gt;2004,H194&lt;2007),VLOOKUP(K194,[1]Minimas!$G$15:$L$29,3),VLOOKUP(K194,[1]Minimas!$G$15:$L$29,2)))))))</f>
        <v>SE M73</v>
      </c>
      <c r="W194" s="139">
        <f t="shared" si="73"/>
        <v>199.09342519124684</v>
      </c>
      <c r="X194" s="97">
        <v>43806</v>
      </c>
      <c r="Y194" s="99" t="s">
        <v>501</v>
      </c>
      <c r="Z194" s="216" t="s">
        <v>559</v>
      </c>
      <c r="AA194" s="132"/>
      <c r="AB194" s="103">
        <f>T194-HLOOKUP(V194,[1]Minimas!$C$3:$CD$12,2,FALSE)</f>
        <v>18</v>
      </c>
      <c r="AC194" s="103">
        <f>T194-HLOOKUP(V194,[1]Minimas!$C$3:$CD$12,3,FALSE)</f>
        <v>-7</v>
      </c>
      <c r="AD194" s="103">
        <f>T194-HLOOKUP(V194,[1]Minimas!$C$3:$CD$12,4,FALSE)</f>
        <v>-32</v>
      </c>
      <c r="AE194" s="103">
        <f>T194-HLOOKUP(V194,[1]Minimas!$C$3:$CD$12,5,FALSE)</f>
        <v>-57</v>
      </c>
      <c r="AF194" s="103">
        <f>T194-HLOOKUP(V194,[1]Minimas!$C$3:$CD$12,6,FALSE)</f>
        <v>-87</v>
      </c>
      <c r="AG194" s="103">
        <f>T194-HLOOKUP(V194,[1]Minimas!$C$3:$CD$12,7,FALSE)</f>
        <v>-107</v>
      </c>
      <c r="AH194" s="103">
        <f>T194-HLOOKUP(V194,[1]Minimas!$C$3:$CD$12,8,FALSE)</f>
        <v>-127</v>
      </c>
      <c r="AI194" s="103">
        <f>T194-HLOOKUP(V194,[1]Minimas!$C$3:$CD$12,9,FALSE)</f>
        <v>-147</v>
      </c>
      <c r="AJ194" s="103">
        <f>T194-HLOOKUP(V194,[1]Minimas!$C$3:$CD$12,10,FALSE)</f>
        <v>-162</v>
      </c>
      <c r="AK194" s="104" t="str">
        <f t="shared" si="74"/>
        <v>DEB</v>
      </c>
      <c r="AL194" s="104"/>
      <c r="AM194" s="104" t="str">
        <f t="shared" si="75"/>
        <v>DEB</v>
      </c>
      <c r="AN194" s="104">
        <f t="shared" si="76"/>
        <v>18</v>
      </c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G194" s="134"/>
      <c r="BH194" s="134"/>
      <c r="BI194" s="134"/>
      <c r="BJ194" s="134"/>
      <c r="BK194" s="134"/>
      <c r="BL194" s="134"/>
      <c r="BM194" s="134"/>
      <c r="BN194" s="134"/>
      <c r="BO194" s="134"/>
      <c r="BP194" s="134"/>
      <c r="BQ194" s="134"/>
      <c r="BR194" s="134"/>
      <c r="BS194" s="134"/>
      <c r="BT194" s="134"/>
      <c r="BU194" s="134"/>
      <c r="BV194" s="134"/>
      <c r="BW194" s="134"/>
      <c r="BX194" s="134"/>
      <c r="BY194" s="134"/>
      <c r="BZ194" s="134"/>
      <c r="CA194" s="134"/>
      <c r="CB194" s="134"/>
      <c r="CC194" s="134"/>
      <c r="CD194" s="134"/>
      <c r="CE194" s="134"/>
      <c r="CF194" s="134"/>
      <c r="CG194" s="134"/>
      <c r="CH194" s="134"/>
      <c r="CI194" s="134"/>
      <c r="CJ194" s="134"/>
      <c r="CK194" s="134"/>
      <c r="CL194" s="134"/>
      <c r="CM194" s="134"/>
      <c r="CN194" s="134"/>
      <c r="CO194" s="134"/>
      <c r="CP194" s="134"/>
      <c r="CQ194" s="134"/>
      <c r="CR194" s="134"/>
      <c r="CS194" s="134"/>
      <c r="CT194" s="134"/>
      <c r="CU194" s="134"/>
      <c r="CV194" s="134"/>
      <c r="CW194" s="134"/>
      <c r="CX194" s="134"/>
      <c r="CY194" s="134"/>
      <c r="CZ194" s="134"/>
      <c r="DA194" s="134"/>
      <c r="DB194" s="134"/>
      <c r="DC194" s="134"/>
      <c r="DD194" s="134"/>
      <c r="DE194" s="134"/>
      <c r="DF194" s="134"/>
      <c r="DG194" s="134"/>
      <c r="DH194" s="134"/>
      <c r="DI194" s="134"/>
      <c r="DJ194" s="134"/>
      <c r="DK194" s="134"/>
      <c r="DL194" s="134"/>
      <c r="DM194" s="134"/>
      <c r="DN194" s="134"/>
      <c r="DO194" s="134"/>
      <c r="DP194" s="134"/>
      <c r="DQ194" s="134"/>
      <c r="DR194" s="134"/>
      <c r="DS194" s="134"/>
      <c r="DT194" s="134"/>
    </row>
    <row r="195" spans="2:124" s="133" customFormat="1" ht="29.1" customHeight="1" x14ac:dyDescent="0.2">
      <c r="B195" s="95" t="s">
        <v>202</v>
      </c>
      <c r="C195" s="140">
        <v>413847</v>
      </c>
      <c r="D195" s="141"/>
      <c r="E195" s="142" t="s">
        <v>40</v>
      </c>
      <c r="F195" s="363" t="s">
        <v>405</v>
      </c>
      <c r="G195" s="144" t="s">
        <v>406</v>
      </c>
      <c r="H195" s="145">
        <v>1988</v>
      </c>
      <c r="I195" s="351" t="s">
        <v>400</v>
      </c>
      <c r="J195" s="146" t="s">
        <v>44</v>
      </c>
      <c r="K195" s="147">
        <v>72.3</v>
      </c>
      <c r="L195" s="149">
        <v>80</v>
      </c>
      <c r="M195" s="150">
        <v>-87</v>
      </c>
      <c r="N195" s="150">
        <v>87</v>
      </c>
      <c r="O195" s="135">
        <f t="shared" si="69"/>
        <v>87</v>
      </c>
      <c r="P195" s="149">
        <v>-110</v>
      </c>
      <c r="Q195" s="150">
        <v>110</v>
      </c>
      <c r="R195" s="150">
        <v>-118</v>
      </c>
      <c r="S195" s="135">
        <f t="shared" si="70"/>
        <v>110</v>
      </c>
      <c r="T195" s="136">
        <f t="shared" si="71"/>
        <v>197</v>
      </c>
      <c r="U195" s="137" t="str">
        <f t="shared" si="72"/>
        <v>REG + 12</v>
      </c>
      <c r="V195" s="138" t="str">
        <f>IF(E195=0," ",IF(E195="H",IF(H195&lt;2000,VLOOKUP(K195,[1]Minimas!$A$15:$F$29,6),IF(AND(H195&gt;1999,H195&lt;2003),VLOOKUP(K195,[1]Minimas!$A$15:$F$29,5),IF(AND(H195&gt;2002,H195&lt;2005),VLOOKUP(K195,[1]Minimas!$A$15:$F$29,4),IF(AND(H195&gt;2004,H195&lt;2007),VLOOKUP(K195,[1]Minimas!$A$15:$F$29,3),VLOOKUP(K195,[1]Minimas!$A$15:$F$29,2))))),IF(H195&lt;2000,VLOOKUP(K195,[1]Minimas!$G$15:$L$29,6),IF(AND(H195&gt;1999,H195&lt;2003),VLOOKUP(K195,[1]Minimas!$G$15:$FL$29,5),IF(AND(H195&gt;2002,H195&lt;2005),VLOOKUP(K195,[1]Minimas!$G$15:$L$29,4),IF(AND(H195&gt;2004,H195&lt;2007),VLOOKUP(K195,[1]Minimas!$G$15:$L$29,3),VLOOKUP(K195,[1]Minimas!$G$15:$L$29,2)))))))</f>
        <v>SE M73</v>
      </c>
      <c r="W195" s="139">
        <f t="shared" si="73"/>
        <v>254.69190262669684</v>
      </c>
      <c r="X195" s="97">
        <v>43806</v>
      </c>
      <c r="Y195" s="99" t="s">
        <v>501</v>
      </c>
      <c r="Z195" s="216" t="s">
        <v>559</v>
      </c>
      <c r="AA195" s="132"/>
      <c r="AB195" s="103">
        <f>T195-HLOOKUP(V195,[1]Minimas!$C$3:$CD$12,2,FALSE)</f>
        <v>62</v>
      </c>
      <c r="AC195" s="103">
        <f>T195-HLOOKUP(V195,[1]Minimas!$C$3:$CD$12,3,FALSE)</f>
        <v>37</v>
      </c>
      <c r="AD195" s="103">
        <f>T195-HLOOKUP(V195,[1]Minimas!$C$3:$CD$12,4,FALSE)</f>
        <v>12</v>
      </c>
      <c r="AE195" s="103">
        <f>T195-HLOOKUP(V195,[1]Minimas!$C$3:$CD$12,5,FALSE)</f>
        <v>-13</v>
      </c>
      <c r="AF195" s="103">
        <f>T195-HLOOKUP(V195,[1]Minimas!$C$3:$CD$12,6,FALSE)</f>
        <v>-43</v>
      </c>
      <c r="AG195" s="103">
        <f>T195-HLOOKUP(V195,[1]Minimas!$C$3:$CD$12,7,FALSE)</f>
        <v>-63</v>
      </c>
      <c r="AH195" s="103">
        <f>T195-HLOOKUP(V195,[1]Minimas!$C$3:$CD$12,8,FALSE)</f>
        <v>-83</v>
      </c>
      <c r="AI195" s="103">
        <f>T195-HLOOKUP(V195,[1]Minimas!$C$3:$CD$12,9,FALSE)</f>
        <v>-103</v>
      </c>
      <c r="AJ195" s="103">
        <f>T195-HLOOKUP(V195,[1]Minimas!$C$3:$CD$12,10,FALSE)</f>
        <v>-118</v>
      </c>
      <c r="AK195" s="104" t="str">
        <f t="shared" si="74"/>
        <v>REG +</v>
      </c>
      <c r="AL195" s="104"/>
      <c r="AM195" s="104" t="str">
        <f t="shared" si="75"/>
        <v>REG +</v>
      </c>
      <c r="AN195" s="104">
        <f t="shared" si="76"/>
        <v>12</v>
      </c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134"/>
      <c r="BP195" s="134"/>
      <c r="BQ195" s="134"/>
      <c r="BR195" s="134"/>
      <c r="BS195" s="134"/>
      <c r="BT195" s="134"/>
      <c r="BU195" s="134"/>
      <c r="BV195" s="134"/>
      <c r="BW195" s="134"/>
      <c r="BX195" s="134"/>
      <c r="BY195" s="134"/>
      <c r="BZ195" s="134"/>
      <c r="CA195" s="134"/>
      <c r="CB195" s="134"/>
      <c r="CC195" s="134"/>
      <c r="CD195" s="134"/>
      <c r="CE195" s="134"/>
      <c r="CF195" s="134"/>
      <c r="CG195" s="134"/>
      <c r="CH195" s="134"/>
      <c r="CI195" s="134"/>
      <c r="CJ195" s="134"/>
      <c r="CK195" s="134"/>
      <c r="CL195" s="134"/>
      <c r="CM195" s="134"/>
      <c r="CN195" s="134"/>
      <c r="CO195" s="134"/>
      <c r="CP195" s="134"/>
      <c r="CQ195" s="134"/>
      <c r="CR195" s="134"/>
      <c r="CS195" s="134"/>
      <c r="CT195" s="134"/>
      <c r="CU195" s="134"/>
      <c r="CV195" s="134"/>
      <c r="CW195" s="134"/>
      <c r="CX195" s="134"/>
      <c r="CY195" s="134"/>
      <c r="CZ195" s="134"/>
      <c r="DA195" s="134"/>
      <c r="DB195" s="134"/>
      <c r="DC195" s="134"/>
      <c r="DD195" s="134"/>
      <c r="DE195" s="134"/>
      <c r="DF195" s="134"/>
      <c r="DG195" s="134"/>
      <c r="DH195" s="134"/>
      <c r="DI195" s="134"/>
      <c r="DJ195" s="134"/>
      <c r="DK195" s="134"/>
      <c r="DL195" s="134"/>
      <c r="DM195" s="134"/>
      <c r="DN195" s="134"/>
      <c r="DO195" s="134"/>
      <c r="DP195" s="134"/>
      <c r="DQ195" s="134"/>
      <c r="DR195" s="134"/>
      <c r="DS195" s="134"/>
      <c r="DT195" s="134"/>
    </row>
    <row r="196" spans="2:124" s="133" customFormat="1" ht="30" customHeight="1" x14ac:dyDescent="0.2">
      <c r="B196" s="95" t="s">
        <v>202</v>
      </c>
      <c r="C196" s="140">
        <v>455207</v>
      </c>
      <c r="D196" s="141"/>
      <c r="E196" s="142" t="s">
        <v>40</v>
      </c>
      <c r="F196" s="143" t="s">
        <v>416</v>
      </c>
      <c r="G196" s="144" t="s">
        <v>362</v>
      </c>
      <c r="H196" s="145">
        <v>1989</v>
      </c>
      <c r="I196" s="351" t="s">
        <v>127</v>
      </c>
      <c r="J196" s="146" t="s">
        <v>44</v>
      </c>
      <c r="K196" s="147">
        <v>75.7</v>
      </c>
      <c r="L196" s="149">
        <v>57</v>
      </c>
      <c r="M196" s="150">
        <v>60</v>
      </c>
      <c r="N196" s="150">
        <v>-62</v>
      </c>
      <c r="O196" s="135">
        <f t="shared" si="69"/>
        <v>60</v>
      </c>
      <c r="P196" s="149">
        <v>80</v>
      </c>
      <c r="Q196" s="150">
        <v>84</v>
      </c>
      <c r="R196" s="150">
        <v>87</v>
      </c>
      <c r="S196" s="135">
        <f t="shared" si="70"/>
        <v>87</v>
      </c>
      <c r="T196" s="136">
        <f t="shared" si="71"/>
        <v>147</v>
      </c>
      <c r="U196" s="137" t="str">
        <f t="shared" si="72"/>
        <v>DEB 2</v>
      </c>
      <c r="V196" s="138" t="str">
        <f>IF(E196=0," ",IF(E196="H",IF(H196&lt;2000,VLOOKUP(K196,[1]Minimas!$A$15:$F$29,6),IF(AND(H196&gt;1999,H196&lt;2003),VLOOKUP(K196,[1]Minimas!$A$15:$F$29,5),IF(AND(H196&gt;2002,H196&lt;2005),VLOOKUP(K196,[1]Minimas!$A$15:$F$29,4),IF(AND(H196&gt;2004,H196&lt;2007),VLOOKUP(K196,[1]Minimas!$A$15:$F$29,3),VLOOKUP(K196,[1]Minimas!$A$15:$F$29,2))))),IF(H196&lt;2000,VLOOKUP(K196,[1]Minimas!$G$15:$L$29,6),IF(AND(H196&gt;1999,H196&lt;2003),VLOOKUP(K196,[1]Minimas!$G$15:$FL$29,5),IF(AND(H196&gt;2002,H196&lt;2005),VLOOKUP(K196,[1]Minimas!$G$15:$L$29,4),IF(AND(H196&gt;2004,H196&lt;2007),VLOOKUP(K196,[1]Minimas!$G$15:$L$29,3),VLOOKUP(K196,[1]Minimas!$G$15:$L$29,2)))))))</f>
        <v>SE M81</v>
      </c>
      <c r="W196" s="139">
        <f t="shared" si="73"/>
        <v>185.18491023951646</v>
      </c>
      <c r="X196" s="97">
        <v>43806</v>
      </c>
      <c r="Y196" s="99" t="s">
        <v>501</v>
      </c>
      <c r="Z196" s="216" t="s">
        <v>559</v>
      </c>
      <c r="AA196" s="132"/>
      <c r="AB196" s="103">
        <f>T196-HLOOKUP(V196,[1]Minimas!$C$3:$CD$12,2,FALSE)</f>
        <v>2</v>
      </c>
      <c r="AC196" s="103">
        <f>T196-HLOOKUP(V196,[1]Minimas!$C$3:$CD$12,3,FALSE)</f>
        <v>-23</v>
      </c>
      <c r="AD196" s="103">
        <f>T196-HLOOKUP(V196,[1]Minimas!$C$3:$CD$12,4,FALSE)</f>
        <v>-48</v>
      </c>
      <c r="AE196" s="103">
        <f>T196-HLOOKUP(V196,[1]Minimas!$C$3:$CD$12,5,FALSE)</f>
        <v>-73</v>
      </c>
      <c r="AF196" s="103">
        <f>T196-HLOOKUP(V196,[1]Minimas!$C$3:$CD$12,6,FALSE)</f>
        <v>-103</v>
      </c>
      <c r="AG196" s="103">
        <f>T196-HLOOKUP(V196,[1]Minimas!$C$3:$CD$12,7,FALSE)</f>
        <v>-128</v>
      </c>
      <c r="AH196" s="103">
        <f>T196-HLOOKUP(V196,[1]Minimas!$C$3:$CD$12,8,FALSE)</f>
        <v>-148</v>
      </c>
      <c r="AI196" s="103">
        <f>T196-HLOOKUP(V196,[1]Minimas!$C$3:$CD$12,9,FALSE)</f>
        <v>-173</v>
      </c>
      <c r="AJ196" s="103">
        <f>T196-HLOOKUP(V196,[1]Minimas!$C$3:$CD$12,10,FALSE)</f>
        <v>-188</v>
      </c>
      <c r="AK196" s="104" t="str">
        <f t="shared" si="74"/>
        <v>DEB</v>
      </c>
      <c r="AL196" s="104"/>
      <c r="AM196" s="104" t="str">
        <f t="shared" si="75"/>
        <v>DEB</v>
      </c>
      <c r="AN196" s="104">
        <f t="shared" si="76"/>
        <v>2</v>
      </c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134"/>
      <c r="BH196" s="134"/>
      <c r="BI196" s="134"/>
      <c r="BJ196" s="134"/>
      <c r="BK196" s="134"/>
      <c r="BL196" s="134"/>
      <c r="BM196" s="134"/>
      <c r="BN196" s="134"/>
      <c r="BO196" s="134"/>
      <c r="BP196" s="134"/>
      <c r="BQ196" s="134"/>
      <c r="BR196" s="134"/>
      <c r="BS196" s="134"/>
      <c r="BT196" s="134"/>
      <c r="BU196" s="134"/>
      <c r="BV196" s="134"/>
      <c r="BW196" s="134"/>
      <c r="BX196" s="134"/>
      <c r="BY196" s="134"/>
      <c r="BZ196" s="134"/>
      <c r="CA196" s="134"/>
      <c r="CB196" s="134"/>
      <c r="CC196" s="134"/>
      <c r="CD196" s="134"/>
      <c r="CE196" s="134"/>
      <c r="CF196" s="134"/>
      <c r="CG196" s="134"/>
      <c r="CH196" s="134"/>
      <c r="CI196" s="134"/>
      <c r="CJ196" s="134"/>
      <c r="CK196" s="134"/>
      <c r="CL196" s="134"/>
      <c r="CM196" s="134"/>
      <c r="CN196" s="134"/>
      <c r="CO196" s="134"/>
      <c r="CP196" s="134"/>
      <c r="CQ196" s="134"/>
      <c r="CR196" s="134"/>
      <c r="CS196" s="134"/>
      <c r="CT196" s="134"/>
      <c r="CU196" s="134"/>
      <c r="CV196" s="134"/>
      <c r="CW196" s="134"/>
      <c r="CX196" s="134"/>
      <c r="CY196" s="134"/>
      <c r="CZ196" s="134"/>
      <c r="DA196" s="134"/>
      <c r="DB196" s="134"/>
      <c r="DC196" s="134"/>
      <c r="DD196" s="134"/>
      <c r="DE196" s="134"/>
      <c r="DF196" s="134"/>
      <c r="DG196" s="134"/>
      <c r="DH196" s="134"/>
      <c r="DI196" s="134"/>
      <c r="DJ196" s="134"/>
      <c r="DK196" s="134"/>
      <c r="DL196" s="134"/>
      <c r="DM196" s="134"/>
      <c r="DN196" s="134"/>
      <c r="DO196" s="134"/>
      <c r="DP196" s="134"/>
      <c r="DQ196" s="134"/>
      <c r="DR196" s="134"/>
      <c r="DS196" s="134"/>
      <c r="DT196" s="134"/>
    </row>
    <row r="197" spans="2:124" s="133" customFormat="1" ht="30" customHeight="1" x14ac:dyDescent="0.2">
      <c r="B197" s="95" t="s">
        <v>202</v>
      </c>
      <c r="C197" s="140">
        <v>442647</v>
      </c>
      <c r="D197" s="141"/>
      <c r="E197" s="142" t="s">
        <v>40</v>
      </c>
      <c r="F197" s="143" t="s">
        <v>425</v>
      </c>
      <c r="G197" s="144" t="s">
        <v>345</v>
      </c>
      <c r="H197" s="145">
        <v>1986</v>
      </c>
      <c r="I197" s="351" t="s">
        <v>127</v>
      </c>
      <c r="J197" s="146" t="s">
        <v>44</v>
      </c>
      <c r="K197" s="147">
        <v>80.099999999999994</v>
      </c>
      <c r="L197" s="149">
        <v>67</v>
      </c>
      <c r="M197" s="150">
        <v>70</v>
      </c>
      <c r="N197" s="150">
        <v>-73</v>
      </c>
      <c r="O197" s="135">
        <f t="shared" si="69"/>
        <v>70</v>
      </c>
      <c r="P197" s="149">
        <v>87</v>
      </c>
      <c r="Q197" s="150">
        <v>90</v>
      </c>
      <c r="R197" s="150">
        <v>-93</v>
      </c>
      <c r="S197" s="135">
        <f t="shared" si="70"/>
        <v>90</v>
      </c>
      <c r="T197" s="136">
        <f t="shared" si="71"/>
        <v>160</v>
      </c>
      <c r="U197" s="137" t="str">
        <f t="shared" si="72"/>
        <v>DEB 15</v>
      </c>
      <c r="V197" s="138" t="str">
        <f>IF(E197=0," ",IF(E197="H",IF(H197&lt;2000,VLOOKUP(K197,[1]Minimas!$A$15:$F$29,6),IF(AND(H197&gt;1999,H197&lt;2003),VLOOKUP(K197,[1]Minimas!$A$15:$F$29,5),IF(AND(H197&gt;2002,H197&lt;2005),VLOOKUP(K197,[1]Minimas!$A$15:$F$29,4),IF(AND(H197&gt;2004,H197&lt;2007),VLOOKUP(K197,[1]Minimas!$A$15:$F$29,3),VLOOKUP(K197,[1]Minimas!$A$15:$F$29,2))))),IF(H197&lt;2000,VLOOKUP(K197,[1]Minimas!$G$15:$L$29,6),IF(AND(H197&gt;1999,H197&lt;2003),VLOOKUP(K197,[1]Minimas!$G$15:$FL$29,5),IF(AND(H197&gt;2002,H197&lt;2005),VLOOKUP(K197,[1]Minimas!$G$15:$L$29,4),IF(AND(H197&gt;2004,H197&lt;2007),VLOOKUP(K197,[1]Minimas!$G$15:$L$29,3),VLOOKUP(K197,[1]Minimas!$G$15:$L$29,2)))))))</f>
        <v>SE M81</v>
      </c>
      <c r="W197" s="139">
        <f t="shared" si="73"/>
        <v>195.60722114278974</v>
      </c>
      <c r="X197" s="97">
        <v>43806</v>
      </c>
      <c r="Y197" s="99" t="s">
        <v>501</v>
      </c>
      <c r="Z197" s="216" t="s">
        <v>559</v>
      </c>
      <c r="AA197" s="132"/>
      <c r="AB197" s="103">
        <f>T197-HLOOKUP(V197,[1]Minimas!$C$3:$CD$12,2,FALSE)</f>
        <v>15</v>
      </c>
      <c r="AC197" s="103">
        <f>T197-HLOOKUP(V197,[1]Minimas!$C$3:$CD$12,3,FALSE)</f>
        <v>-10</v>
      </c>
      <c r="AD197" s="103">
        <f>T197-HLOOKUP(V197,[1]Minimas!$C$3:$CD$12,4,FALSE)</f>
        <v>-35</v>
      </c>
      <c r="AE197" s="103">
        <f>T197-HLOOKUP(V197,[1]Minimas!$C$3:$CD$12,5,FALSE)</f>
        <v>-60</v>
      </c>
      <c r="AF197" s="103">
        <f>T197-HLOOKUP(V197,[1]Minimas!$C$3:$CD$12,6,FALSE)</f>
        <v>-90</v>
      </c>
      <c r="AG197" s="103">
        <f>T197-HLOOKUP(V197,[1]Minimas!$C$3:$CD$12,7,FALSE)</f>
        <v>-115</v>
      </c>
      <c r="AH197" s="103">
        <f>T197-HLOOKUP(V197,[1]Minimas!$C$3:$CD$12,8,FALSE)</f>
        <v>-135</v>
      </c>
      <c r="AI197" s="103">
        <f>T197-HLOOKUP(V197,[1]Minimas!$C$3:$CD$12,9,FALSE)</f>
        <v>-160</v>
      </c>
      <c r="AJ197" s="103">
        <f>T197-HLOOKUP(V197,[1]Minimas!$C$3:$CD$12,10,FALSE)</f>
        <v>-175</v>
      </c>
      <c r="AK197" s="104" t="str">
        <f t="shared" si="74"/>
        <v>DEB</v>
      </c>
      <c r="AL197" s="104"/>
      <c r="AM197" s="104" t="str">
        <f t="shared" si="75"/>
        <v>DEB</v>
      </c>
      <c r="AN197" s="104">
        <f t="shared" si="76"/>
        <v>15</v>
      </c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/>
      <c r="BO197" s="134"/>
      <c r="BP197" s="134"/>
      <c r="BQ197" s="134"/>
      <c r="BR197" s="134"/>
      <c r="BS197" s="134"/>
      <c r="BT197" s="134"/>
      <c r="BU197" s="134"/>
      <c r="BV197" s="134"/>
      <c r="BW197" s="134"/>
      <c r="BX197" s="134"/>
      <c r="BY197" s="134"/>
      <c r="BZ197" s="134"/>
      <c r="CA197" s="134"/>
      <c r="CB197" s="134"/>
      <c r="CC197" s="134"/>
      <c r="CD197" s="134"/>
      <c r="CE197" s="134"/>
      <c r="CF197" s="134"/>
      <c r="CG197" s="134"/>
      <c r="CH197" s="134"/>
      <c r="CI197" s="134"/>
      <c r="CJ197" s="134"/>
      <c r="CK197" s="134"/>
      <c r="CL197" s="134"/>
      <c r="CM197" s="134"/>
      <c r="CN197" s="134"/>
      <c r="CO197" s="134"/>
      <c r="CP197" s="134"/>
      <c r="CQ197" s="134"/>
      <c r="CR197" s="134"/>
      <c r="CS197" s="134"/>
      <c r="CT197" s="134"/>
      <c r="CU197" s="134"/>
      <c r="CV197" s="134"/>
      <c r="CW197" s="134"/>
      <c r="CX197" s="134"/>
      <c r="CY197" s="134"/>
      <c r="CZ197" s="134"/>
      <c r="DA197" s="134"/>
      <c r="DB197" s="134"/>
      <c r="DC197" s="134"/>
      <c r="DD197" s="134"/>
      <c r="DE197" s="134"/>
      <c r="DF197" s="134"/>
      <c r="DG197" s="134"/>
      <c r="DH197" s="134"/>
      <c r="DI197" s="134"/>
      <c r="DJ197" s="134"/>
      <c r="DK197" s="134"/>
      <c r="DL197" s="134"/>
      <c r="DM197" s="134"/>
      <c r="DN197" s="134"/>
      <c r="DO197" s="134"/>
      <c r="DP197" s="134"/>
      <c r="DQ197" s="134"/>
      <c r="DR197" s="134"/>
      <c r="DS197" s="134"/>
      <c r="DT197" s="134"/>
    </row>
    <row r="198" spans="2:124" s="133" customFormat="1" ht="30" customHeight="1" x14ac:dyDescent="0.2">
      <c r="B198" s="95" t="s">
        <v>202</v>
      </c>
      <c r="C198" s="140">
        <v>301533</v>
      </c>
      <c r="D198" s="141"/>
      <c r="E198" s="142" t="s">
        <v>40</v>
      </c>
      <c r="F198" s="363" t="s">
        <v>402</v>
      </c>
      <c r="G198" s="144" t="s">
        <v>152</v>
      </c>
      <c r="H198" s="145">
        <v>1994</v>
      </c>
      <c r="I198" s="351" t="s">
        <v>400</v>
      </c>
      <c r="J198" s="146" t="s">
        <v>44</v>
      </c>
      <c r="K198" s="147">
        <v>79.3</v>
      </c>
      <c r="L198" s="149">
        <v>85</v>
      </c>
      <c r="M198" s="150">
        <v>-90</v>
      </c>
      <c r="N198" s="150">
        <v>-92</v>
      </c>
      <c r="O198" s="135">
        <f t="shared" si="69"/>
        <v>85</v>
      </c>
      <c r="P198" s="149">
        <v>110</v>
      </c>
      <c r="Q198" s="150">
        <v>-115</v>
      </c>
      <c r="R198" s="150">
        <v>-117</v>
      </c>
      <c r="S198" s="135">
        <f t="shared" si="70"/>
        <v>110</v>
      </c>
      <c r="T198" s="136">
        <f t="shared" si="71"/>
        <v>195</v>
      </c>
      <c r="U198" s="137" t="str">
        <f t="shared" si="72"/>
        <v>REG + 0</v>
      </c>
      <c r="V198" s="138" t="str">
        <f>IF(E198=0," ",IF(E198="H",IF(H198&lt;2000,VLOOKUP(K198,[1]Minimas!$A$15:$F$29,6),IF(AND(H198&gt;1999,H198&lt;2003),VLOOKUP(K198,[1]Minimas!$A$15:$F$29,5),IF(AND(H198&gt;2002,H198&lt;2005),VLOOKUP(K198,[1]Minimas!$A$15:$F$29,4),IF(AND(H198&gt;2004,H198&lt;2007),VLOOKUP(K198,[1]Minimas!$A$15:$F$29,3),VLOOKUP(K198,[1]Minimas!$A$15:$F$29,2))))),IF(H198&lt;2000,VLOOKUP(K198,[1]Minimas!$G$15:$L$29,6),IF(AND(H198&gt;1999,H198&lt;2003),VLOOKUP(K198,[1]Minimas!$G$15:$FL$29,5),IF(AND(H198&gt;2002,H198&lt;2005),VLOOKUP(K198,[1]Minimas!$G$15:$L$29,4),IF(AND(H198&gt;2004,H198&lt;2007),VLOOKUP(K198,[1]Minimas!$G$15:$L$29,3),VLOOKUP(K198,[1]Minimas!$G$15:$L$29,2)))))))</f>
        <v>SE M81</v>
      </c>
      <c r="W198" s="139">
        <f t="shared" si="73"/>
        <v>239.6333069458214</v>
      </c>
      <c r="X198" s="97">
        <v>43806</v>
      </c>
      <c r="Y198" s="99" t="s">
        <v>501</v>
      </c>
      <c r="Z198" s="216" t="s">
        <v>559</v>
      </c>
      <c r="AA198" s="132"/>
      <c r="AB198" s="103">
        <f>T198-HLOOKUP(V198,[1]Minimas!$C$3:$CD$12,2,FALSE)</f>
        <v>50</v>
      </c>
      <c r="AC198" s="103">
        <f>T198-HLOOKUP(V198,[1]Minimas!$C$3:$CD$12,3,FALSE)</f>
        <v>25</v>
      </c>
      <c r="AD198" s="103">
        <f>T198-HLOOKUP(V198,[1]Minimas!$C$3:$CD$12,4,FALSE)</f>
        <v>0</v>
      </c>
      <c r="AE198" s="103">
        <f>T198-HLOOKUP(V198,[1]Minimas!$C$3:$CD$12,5,FALSE)</f>
        <v>-25</v>
      </c>
      <c r="AF198" s="103">
        <f>T198-HLOOKUP(V198,[1]Minimas!$C$3:$CD$12,6,FALSE)</f>
        <v>-55</v>
      </c>
      <c r="AG198" s="103">
        <f>T198-HLOOKUP(V198,[1]Minimas!$C$3:$CD$12,7,FALSE)</f>
        <v>-80</v>
      </c>
      <c r="AH198" s="103">
        <f>T198-HLOOKUP(V198,[1]Minimas!$C$3:$CD$12,8,FALSE)</f>
        <v>-100</v>
      </c>
      <c r="AI198" s="103">
        <f>T198-HLOOKUP(V198,[1]Minimas!$C$3:$CD$12,9,FALSE)</f>
        <v>-125</v>
      </c>
      <c r="AJ198" s="103">
        <f>T198-HLOOKUP(V198,[1]Minimas!$C$3:$CD$12,10,FALSE)</f>
        <v>-140</v>
      </c>
      <c r="AK198" s="104" t="str">
        <f t="shared" si="74"/>
        <v>REG +</v>
      </c>
      <c r="AL198" s="104"/>
      <c r="AM198" s="104" t="str">
        <f t="shared" si="75"/>
        <v>REG +</v>
      </c>
      <c r="AN198" s="104">
        <f t="shared" si="76"/>
        <v>0</v>
      </c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  <c r="BI198" s="134"/>
      <c r="BJ198" s="134"/>
      <c r="BK198" s="134"/>
      <c r="BL198" s="134"/>
      <c r="BM198" s="134"/>
      <c r="BN198" s="134"/>
      <c r="BO198" s="134"/>
      <c r="BP198" s="134"/>
      <c r="BQ198" s="134"/>
      <c r="BR198" s="134"/>
      <c r="BS198" s="134"/>
      <c r="BT198" s="134"/>
      <c r="BU198" s="134"/>
      <c r="BV198" s="134"/>
      <c r="BW198" s="134"/>
      <c r="BX198" s="134"/>
      <c r="BY198" s="134"/>
      <c r="BZ198" s="134"/>
      <c r="CA198" s="134"/>
      <c r="CB198" s="134"/>
      <c r="CC198" s="134"/>
      <c r="CD198" s="134"/>
      <c r="CE198" s="134"/>
      <c r="CF198" s="134"/>
      <c r="CG198" s="134"/>
      <c r="CH198" s="134"/>
      <c r="CI198" s="134"/>
      <c r="CJ198" s="134"/>
      <c r="CK198" s="134"/>
      <c r="CL198" s="134"/>
      <c r="CM198" s="134"/>
      <c r="CN198" s="134"/>
      <c r="CO198" s="134"/>
      <c r="CP198" s="134"/>
      <c r="CQ198" s="134"/>
      <c r="CR198" s="134"/>
      <c r="CS198" s="134"/>
      <c r="CT198" s="134"/>
      <c r="CU198" s="134"/>
      <c r="CV198" s="134"/>
      <c r="CW198" s="134"/>
      <c r="CX198" s="134"/>
      <c r="CY198" s="134"/>
      <c r="CZ198" s="134"/>
      <c r="DA198" s="134"/>
      <c r="DB198" s="134"/>
      <c r="DC198" s="134"/>
      <c r="DD198" s="134"/>
      <c r="DE198" s="134"/>
      <c r="DF198" s="134"/>
      <c r="DG198" s="134"/>
      <c r="DH198" s="134"/>
      <c r="DI198" s="134"/>
      <c r="DJ198" s="134"/>
      <c r="DK198" s="134"/>
      <c r="DL198" s="134"/>
      <c r="DM198" s="134"/>
      <c r="DN198" s="134"/>
      <c r="DO198" s="134"/>
      <c r="DP198" s="134"/>
      <c r="DQ198" s="134"/>
      <c r="DR198" s="134"/>
      <c r="DS198" s="134"/>
      <c r="DT198" s="134"/>
    </row>
    <row r="199" spans="2:124" s="133" customFormat="1" ht="30" customHeight="1" x14ac:dyDescent="0.2">
      <c r="B199" s="95" t="s">
        <v>202</v>
      </c>
      <c r="C199" s="140">
        <v>440223</v>
      </c>
      <c r="D199" s="141"/>
      <c r="E199" s="142" t="s">
        <v>40</v>
      </c>
      <c r="F199" s="143" t="s">
        <v>255</v>
      </c>
      <c r="G199" s="144" t="s">
        <v>256</v>
      </c>
      <c r="H199" s="145">
        <v>1997</v>
      </c>
      <c r="I199" s="351" t="s">
        <v>189</v>
      </c>
      <c r="J199" s="146" t="s">
        <v>44</v>
      </c>
      <c r="K199" s="147">
        <v>78.8</v>
      </c>
      <c r="L199" s="149">
        <v>-85</v>
      </c>
      <c r="M199" s="150">
        <v>85</v>
      </c>
      <c r="N199" s="150">
        <v>90</v>
      </c>
      <c r="O199" s="135">
        <f t="shared" si="69"/>
        <v>90</v>
      </c>
      <c r="P199" s="149">
        <v>100</v>
      </c>
      <c r="Q199" s="150">
        <v>105</v>
      </c>
      <c r="R199" s="150">
        <v>110</v>
      </c>
      <c r="S199" s="135">
        <f t="shared" si="70"/>
        <v>110</v>
      </c>
      <c r="T199" s="136">
        <f t="shared" si="71"/>
        <v>200</v>
      </c>
      <c r="U199" s="137" t="str">
        <f t="shared" si="72"/>
        <v>REG + 5</v>
      </c>
      <c r="V199" s="138" t="str">
        <f>IF(E199=0," ",IF(E199="H",IF(H199&lt;2000,VLOOKUP(K199,[1]Minimas!$A$15:$F$29,6),IF(AND(H199&gt;1999,H199&lt;2003),VLOOKUP(K199,[1]Minimas!$A$15:$F$29,5),IF(AND(H199&gt;2002,H199&lt;2005),VLOOKUP(K199,[1]Minimas!$A$15:$F$29,4),IF(AND(H199&gt;2004,H199&lt;2007),VLOOKUP(K199,[1]Minimas!$A$15:$F$29,3),VLOOKUP(K199,[1]Minimas!$A$15:$F$29,2))))),IF(H199&lt;2000,VLOOKUP(K199,[1]Minimas!$G$15:$L$29,6),IF(AND(H199&gt;1999,H199&lt;2003),VLOOKUP(K199,[1]Minimas!$G$15:$FL$29,5),IF(AND(H199&gt;2002,H199&lt;2005),VLOOKUP(K199,[1]Minimas!$G$15:$L$29,4),IF(AND(H199&gt;2004,H199&lt;2007),VLOOKUP(K199,[1]Minimas!$G$15:$L$29,3),VLOOKUP(K199,[1]Minimas!$G$15:$L$29,2)))))))</f>
        <v>SE M81</v>
      </c>
      <c r="W199" s="139">
        <f t="shared" si="73"/>
        <v>246.58893275623174</v>
      </c>
      <c r="X199" s="97">
        <v>43806</v>
      </c>
      <c r="Y199" s="99" t="s">
        <v>501</v>
      </c>
      <c r="Z199" s="216" t="s">
        <v>559</v>
      </c>
      <c r="AA199" s="132"/>
      <c r="AB199" s="103">
        <f>T199-HLOOKUP(V199,[1]Minimas!$C$3:$CD$12,2,FALSE)</f>
        <v>55</v>
      </c>
      <c r="AC199" s="103">
        <f>T199-HLOOKUP(V199,[1]Minimas!$C$3:$CD$12,3,FALSE)</f>
        <v>30</v>
      </c>
      <c r="AD199" s="103">
        <f>T199-HLOOKUP(V199,[1]Minimas!$C$3:$CD$12,4,FALSE)</f>
        <v>5</v>
      </c>
      <c r="AE199" s="103">
        <f>T199-HLOOKUP(V199,[1]Minimas!$C$3:$CD$12,5,FALSE)</f>
        <v>-20</v>
      </c>
      <c r="AF199" s="103">
        <f>T199-HLOOKUP(V199,[1]Minimas!$C$3:$CD$12,6,FALSE)</f>
        <v>-50</v>
      </c>
      <c r="AG199" s="103">
        <f>T199-HLOOKUP(V199,[1]Minimas!$C$3:$CD$12,7,FALSE)</f>
        <v>-75</v>
      </c>
      <c r="AH199" s="103">
        <f>T199-HLOOKUP(V199,[1]Minimas!$C$3:$CD$12,8,FALSE)</f>
        <v>-95</v>
      </c>
      <c r="AI199" s="103">
        <f>T199-HLOOKUP(V199,[1]Minimas!$C$3:$CD$12,9,FALSE)</f>
        <v>-120</v>
      </c>
      <c r="AJ199" s="103">
        <f>T199-HLOOKUP(V199,[1]Minimas!$C$3:$CD$12,10,FALSE)</f>
        <v>-135</v>
      </c>
      <c r="AK199" s="104" t="str">
        <f t="shared" si="74"/>
        <v>REG +</v>
      </c>
      <c r="AL199" s="104"/>
      <c r="AM199" s="104" t="str">
        <f t="shared" si="75"/>
        <v>REG +</v>
      </c>
      <c r="AN199" s="104">
        <f t="shared" si="76"/>
        <v>5</v>
      </c>
      <c r="AO199" s="134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G199" s="134"/>
      <c r="BH199" s="134"/>
      <c r="BI199" s="134"/>
      <c r="BJ199" s="134"/>
      <c r="BK199" s="134"/>
      <c r="BL199" s="134"/>
      <c r="BM199" s="134"/>
      <c r="BN199" s="134"/>
      <c r="BO199" s="134"/>
      <c r="BP199" s="134"/>
      <c r="BQ199" s="134"/>
      <c r="BR199" s="134"/>
      <c r="BS199" s="134"/>
      <c r="BT199" s="134"/>
      <c r="BU199" s="134"/>
      <c r="BV199" s="134"/>
      <c r="BW199" s="134"/>
      <c r="BX199" s="134"/>
      <c r="BY199" s="134"/>
      <c r="BZ199" s="134"/>
      <c r="CA199" s="134"/>
      <c r="CB199" s="134"/>
      <c r="CC199" s="134"/>
      <c r="CD199" s="134"/>
      <c r="CE199" s="134"/>
      <c r="CF199" s="134"/>
      <c r="CG199" s="134"/>
      <c r="CH199" s="134"/>
      <c r="CI199" s="134"/>
      <c r="CJ199" s="134"/>
      <c r="CK199" s="134"/>
      <c r="CL199" s="134"/>
      <c r="CM199" s="134"/>
      <c r="CN199" s="134"/>
      <c r="CO199" s="134"/>
      <c r="CP199" s="134"/>
      <c r="CQ199" s="134"/>
      <c r="CR199" s="134"/>
      <c r="CS199" s="134"/>
      <c r="CT199" s="134"/>
      <c r="CU199" s="134"/>
      <c r="CV199" s="134"/>
      <c r="CW199" s="134"/>
      <c r="CX199" s="134"/>
      <c r="CY199" s="134"/>
      <c r="CZ199" s="134"/>
      <c r="DA199" s="134"/>
      <c r="DB199" s="134"/>
      <c r="DC199" s="134"/>
      <c r="DD199" s="134"/>
      <c r="DE199" s="134"/>
      <c r="DF199" s="134"/>
      <c r="DG199" s="134"/>
      <c r="DH199" s="134"/>
      <c r="DI199" s="134"/>
      <c r="DJ199" s="134"/>
      <c r="DK199" s="134"/>
      <c r="DL199" s="134"/>
      <c r="DM199" s="134"/>
      <c r="DN199" s="134"/>
      <c r="DO199" s="134"/>
      <c r="DP199" s="134"/>
      <c r="DQ199" s="134"/>
      <c r="DR199" s="134"/>
      <c r="DS199" s="134"/>
      <c r="DT199" s="134"/>
    </row>
    <row r="200" spans="2:124" s="133" customFormat="1" ht="30" customHeight="1" x14ac:dyDescent="0.2">
      <c r="B200" s="95" t="s">
        <v>202</v>
      </c>
      <c r="C200" s="140">
        <v>256692</v>
      </c>
      <c r="D200" s="141"/>
      <c r="E200" s="142" t="s">
        <v>40</v>
      </c>
      <c r="F200" s="143" t="s">
        <v>407</v>
      </c>
      <c r="G200" s="144" t="s">
        <v>254</v>
      </c>
      <c r="H200" s="145">
        <v>1995</v>
      </c>
      <c r="I200" s="351" t="s">
        <v>189</v>
      </c>
      <c r="J200" s="146" t="s">
        <v>44</v>
      </c>
      <c r="K200" s="147">
        <v>79.599999999999994</v>
      </c>
      <c r="L200" s="149">
        <v>95</v>
      </c>
      <c r="M200" s="150">
        <v>-99</v>
      </c>
      <c r="N200" s="150">
        <v>-100</v>
      </c>
      <c r="O200" s="135">
        <f t="shared" si="69"/>
        <v>95</v>
      </c>
      <c r="P200" s="149">
        <v>-130</v>
      </c>
      <c r="Q200" s="150">
        <v>130</v>
      </c>
      <c r="R200" s="150">
        <v>135</v>
      </c>
      <c r="S200" s="135">
        <f t="shared" si="70"/>
        <v>135</v>
      </c>
      <c r="T200" s="136">
        <f t="shared" si="71"/>
        <v>230</v>
      </c>
      <c r="U200" s="137" t="str">
        <f t="shared" si="72"/>
        <v>IRG + 10</v>
      </c>
      <c r="V200" s="138" t="str">
        <f>IF(E200=0," ",IF(E200="H",IF(H200&lt;2000,VLOOKUP(K200,[1]Minimas!$A$15:$F$29,6),IF(AND(H200&gt;1999,H200&lt;2003),VLOOKUP(K200,[1]Minimas!$A$15:$F$29,5),IF(AND(H200&gt;2002,H200&lt;2005),VLOOKUP(K200,[1]Minimas!$A$15:$F$29,4),IF(AND(H200&gt;2004,H200&lt;2007),VLOOKUP(K200,[1]Minimas!$A$15:$F$29,3),VLOOKUP(K200,[1]Minimas!$A$15:$F$29,2))))),IF(H200&lt;2000,VLOOKUP(K200,[1]Minimas!$G$15:$L$29,6),IF(AND(H200&gt;1999,H200&lt;2003),VLOOKUP(K200,[1]Minimas!$G$15:$FL$29,5),IF(AND(H200&gt;2002,H200&lt;2005),VLOOKUP(K200,[1]Minimas!$G$15:$L$29,4),IF(AND(H200&gt;2004,H200&lt;2007),VLOOKUP(K200,[1]Minimas!$G$15:$L$29,3),VLOOKUP(K200,[1]Minimas!$G$15:$L$29,2)))))))</f>
        <v>SE M81</v>
      </c>
      <c r="W200" s="139">
        <f t="shared" si="73"/>
        <v>282.09249394222104</v>
      </c>
      <c r="X200" s="97">
        <v>43806</v>
      </c>
      <c r="Y200" s="99" t="s">
        <v>501</v>
      </c>
      <c r="Z200" s="216" t="s">
        <v>559</v>
      </c>
      <c r="AA200" s="132"/>
      <c r="AB200" s="103">
        <f>T200-HLOOKUP(V200,[1]Minimas!$C$3:$CD$12,2,FALSE)</f>
        <v>85</v>
      </c>
      <c r="AC200" s="103">
        <f>T200-HLOOKUP(V200,[1]Minimas!$C$3:$CD$12,3,FALSE)</f>
        <v>60</v>
      </c>
      <c r="AD200" s="103">
        <f>T200-HLOOKUP(V200,[1]Minimas!$C$3:$CD$12,4,FALSE)</f>
        <v>35</v>
      </c>
      <c r="AE200" s="103">
        <f>T200-HLOOKUP(V200,[1]Minimas!$C$3:$CD$12,5,FALSE)</f>
        <v>10</v>
      </c>
      <c r="AF200" s="103">
        <f>T200-HLOOKUP(V200,[1]Minimas!$C$3:$CD$12,6,FALSE)</f>
        <v>-20</v>
      </c>
      <c r="AG200" s="103">
        <f>T200-HLOOKUP(V200,[1]Minimas!$C$3:$CD$12,7,FALSE)</f>
        <v>-45</v>
      </c>
      <c r="AH200" s="103">
        <f>T200-HLOOKUP(V200,[1]Minimas!$C$3:$CD$12,8,FALSE)</f>
        <v>-65</v>
      </c>
      <c r="AI200" s="103">
        <f>T200-HLOOKUP(V200,[1]Minimas!$C$3:$CD$12,9,FALSE)</f>
        <v>-90</v>
      </c>
      <c r="AJ200" s="103">
        <f>T200-HLOOKUP(V200,[1]Minimas!$C$3:$CD$12,10,FALSE)</f>
        <v>-105</v>
      </c>
      <c r="AK200" s="104" t="str">
        <f t="shared" si="74"/>
        <v>IRG +</v>
      </c>
      <c r="AL200" s="104"/>
      <c r="AM200" s="104" t="str">
        <f t="shared" si="75"/>
        <v>IRG +</v>
      </c>
      <c r="AN200" s="104">
        <f t="shared" si="76"/>
        <v>10</v>
      </c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134"/>
      <c r="BP200" s="134"/>
      <c r="BQ200" s="134"/>
      <c r="BR200" s="134"/>
      <c r="BS200" s="134"/>
      <c r="BT200" s="134"/>
      <c r="BU200" s="134"/>
      <c r="BV200" s="134"/>
      <c r="BW200" s="134"/>
      <c r="BX200" s="134"/>
      <c r="BY200" s="134"/>
      <c r="BZ200" s="134"/>
      <c r="CA200" s="134"/>
      <c r="CB200" s="134"/>
      <c r="CC200" s="134"/>
      <c r="CD200" s="134"/>
      <c r="CE200" s="134"/>
      <c r="CF200" s="134"/>
      <c r="CG200" s="134"/>
      <c r="CH200" s="134"/>
      <c r="CI200" s="134"/>
      <c r="CJ200" s="134"/>
      <c r="CK200" s="134"/>
      <c r="CL200" s="134"/>
      <c r="CM200" s="134"/>
      <c r="CN200" s="134"/>
      <c r="CO200" s="134"/>
      <c r="CP200" s="134"/>
      <c r="CQ200" s="134"/>
      <c r="CR200" s="134"/>
      <c r="CS200" s="134"/>
      <c r="CT200" s="134"/>
      <c r="CU200" s="134"/>
      <c r="CV200" s="134"/>
      <c r="CW200" s="134"/>
      <c r="CX200" s="134"/>
      <c r="CY200" s="134"/>
      <c r="CZ200" s="134"/>
      <c r="DA200" s="134"/>
      <c r="DB200" s="134"/>
      <c r="DC200" s="134"/>
      <c r="DD200" s="134"/>
      <c r="DE200" s="134"/>
      <c r="DF200" s="134"/>
      <c r="DG200" s="134"/>
      <c r="DH200" s="134"/>
      <c r="DI200" s="134"/>
      <c r="DJ200" s="134"/>
      <c r="DK200" s="134"/>
      <c r="DL200" s="134"/>
      <c r="DM200" s="134"/>
      <c r="DN200" s="134"/>
      <c r="DO200" s="134"/>
      <c r="DP200" s="134"/>
      <c r="DQ200" s="134"/>
      <c r="DR200" s="134"/>
      <c r="DS200" s="134"/>
      <c r="DT200" s="134"/>
    </row>
    <row r="201" spans="2:124" s="133" customFormat="1" ht="29.1" customHeight="1" x14ac:dyDescent="0.2">
      <c r="B201" s="95" t="s">
        <v>202</v>
      </c>
      <c r="C201" s="140">
        <v>453829</v>
      </c>
      <c r="D201" s="141"/>
      <c r="E201" s="142" t="s">
        <v>40</v>
      </c>
      <c r="F201" s="143" t="s">
        <v>257</v>
      </c>
      <c r="G201" s="144" t="s">
        <v>258</v>
      </c>
      <c r="H201" s="145">
        <v>1996</v>
      </c>
      <c r="I201" s="351" t="s">
        <v>245</v>
      </c>
      <c r="J201" s="146" t="s">
        <v>44</v>
      </c>
      <c r="K201" s="147">
        <v>82</v>
      </c>
      <c r="L201" s="149">
        <v>88</v>
      </c>
      <c r="M201" s="150">
        <v>-95</v>
      </c>
      <c r="N201" s="150">
        <v>-95</v>
      </c>
      <c r="O201" s="135">
        <f t="shared" si="69"/>
        <v>88</v>
      </c>
      <c r="P201" s="149">
        <v>105</v>
      </c>
      <c r="Q201" s="150">
        <v>-115</v>
      </c>
      <c r="R201" s="150">
        <v>115</v>
      </c>
      <c r="S201" s="135">
        <f t="shared" si="70"/>
        <v>115</v>
      </c>
      <c r="T201" s="136">
        <f t="shared" si="71"/>
        <v>203</v>
      </c>
      <c r="U201" s="137" t="str">
        <f t="shared" si="72"/>
        <v>REG + 3</v>
      </c>
      <c r="V201" s="138" t="str">
        <f>IF(E201=0," ",IF(E201="H",IF(H201&lt;2000,VLOOKUP(K201,[1]Minimas!$A$15:$F$29,6),IF(AND(H201&gt;1999,H201&lt;2003),VLOOKUP(K201,[1]Minimas!$A$15:$F$29,5),IF(AND(H201&gt;2002,H201&lt;2005),VLOOKUP(K201,[1]Minimas!$A$15:$F$29,4),IF(AND(H201&gt;2004,H201&lt;2007),VLOOKUP(K201,[1]Minimas!$A$15:$F$29,3),VLOOKUP(K201,[1]Minimas!$A$15:$F$29,2))))),IF(H201&lt;2000,VLOOKUP(K201,[1]Minimas!$G$15:$L$29,6),IF(AND(H201&gt;1999,H201&lt;2003),VLOOKUP(K201,[1]Minimas!$G$15:$FL$29,5),IF(AND(H201&gt;2002,H201&lt;2005),VLOOKUP(K201,[1]Minimas!$G$15:$L$29,4),IF(AND(H201&gt;2004,H201&lt;2007),VLOOKUP(K201,[1]Minimas!$G$15:$L$29,3),VLOOKUP(K201,[1]Minimas!$G$15:$L$29,2)))))))</f>
        <v>SE M89</v>
      </c>
      <c r="W201" s="139">
        <f t="shared" si="73"/>
        <v>245.25776392547118</v>
      </c>
      <c r="X201" s="97">
        <v>43806</v>
      </c>
      <c r="Y201" s="99" t="s">
        <v>501</v>
      </c>
      <c r="Z201" s="216" t="s">
        <v>559</v>
      </c>
      <c r="AA201" s="132"/>
      <c r="AB201" s="103">
        <f>T201-HLOOKUP(V201,[1]Minimas!$C$3:$CD$12,2,FALSE)</f>
        <v>53</v>
      </c>
      <c r="AC201" s="103">
        <f>T201-HLOOKUP(V201,[1]Minimas!$C$3:$CD$12,3,FALSE)</f>
        <v>28</v>
      </c>
      <c r="AD201" s="103">
        <f>T201-HLOOKUP(V201,[1]Minimas!$C$3:$CD$12,4,FALSE)</f>
        <v>3</v>
      </c>
      <c r="AE201" s="103">
        <f>T201-HLOOKUP(V201,[1]Minimas!$C$3:$CD$12,5,FALSE)</f>
        <v>-27</v>
      </c>
      <c r="AF201" s="103">
        <f>T201-HLOOKUP(V201,[1]Minimas!$C$3:$CD$12,6,FALSE)</f>
        <v>-57</v>
      </c>
      <c r="AG201" s="103">
        <f>T201-HLOOKUP(V201,[1]Minimas!$C$3:$CD$12,7,FALSE)</f>
        <v>-84</v>
      </c>
      <c r="AH201" s="103">
        <f>T201-HLOOKUP(V201,[1]Minimas!$C$3:$CD$12,8,FALSE)</f>
        <v>-107</v>
      </c>
      <c r="AI201" s="103">
        <f>T201-HLOOKUP(V201,[1]Minimas!$C$3:$CD$12,9,FALSE)</f>
        <v>-127</v>
      </c>
      <c r="AJ201" s="103">
        <f>T201-HLOOKUP(V201,[1]Minimas!$C$3:$CD$12,10,FALSE)</f>
        <v>-157</v>
      </c>
      <c r="AK201" s="104" t="str">
        <f t="shared" si="74"/>
        <v>REG +</v>
      </c>
      <c r="AL201" s="104"/>
      <c r="AM201" s="104" t="str">
        <f t="shared" si="75"/>
        <v>REG +</v>
      </c>
      <c r="AN201" s="104">
        <f t="shared" si="76"/>
        <v>3</v>
      </c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G201" s="134"/>
      <c r="BH201" s="134"/>
      <c r="BI201" s="134"/>
      <c r="BJ201" s="134"/>
      <c r="BK201" s="134"/>
      <c r="BL201" s="134"/>
      <c r="BM201" s="134"/>
      <c r="BN201" s="134"/>
      <c r="BO201" s="134"/>
      <c r="BP201" s="134"/>
      <c r="BQ201" s="134"/>
      <c r="BR201" s="134"/>
      <c r="BS201" s="134"/>
      <c r="BT201" s="134"/>
      <c r="BU201" s="134"/>
      <c r="BV201" s="134"/>
      <c r="BW201" s="134"/>
      <c r="BX201" s="134"/>
      <c r="BY201" s="134"/>
      <c r="BZ201" s="134"/>
      <c r="CA201" s="134"/>
      <c r="CB201" s="134"/>
      <c r="CC201" s="134"/>
      <c r="CD201" s="134"/>
      <c r="CE201" s="134"/>
      <c r="CF201" s="134"/>
      <c r="CG201" s="134"/>
      <c r="CH201" s="134"/>
      <c r="CI201" s="134"/>
      <c r="CJ201" s="134"/>
      <c r="CK201" s="134"/>
      <c r="CL201" s="134"/>
      <c r="CM201" s="134"/>
      <c r="CN201" s="134"/>
      <c r="CO201" s="134"/>
      <c r="CP201" s="134"/>
      <c r="CQ201" s="134"/>
      <c r="CR201" s="134"/>
      <c r="CS201" s="134"/>
      <c r="CT201" s="134"/>
      <c r="CU201" s="134"/>
      <c r="CV201" s="134"/>
      <c r="CW201" s="134"/>
      <c r="CX201" s="134"/>
      <c r="CY201" s="134"/>
      <c r="CZ201" s="134"/>
      <c r="DA201" s="134"/>
      <c r="DB201" s="134"/>
      <c r="DC201" s="134"/>
      <c r="DD201" s="134"/>
      <c r="DE201" s="134"/>
      <c r="DF201" s="134"/>
      <c r="DG201" s="134"/>
      <c r="DH201" s="134"/>
      <c r="DI201" s="134"/>
      <c r="DJ201" s="134"/>
      <c r="DK201" s="134"/>
      <c r="DL201" s="134"/>
      <c r="DM201" s="134"/>
      <c r="DN201" s="134"/>
      <c r="DO201" s="134"/>
      <c r="DP201" s="134"/>
      <c r="DQ201" s="134"/>
      <c r="DR201" s="134"/>
      <c r="DS201" s="134"/>
      <c r="DT201" s="134"/>
    </row>
    <row r="202" spans="2:124" s="133" customFormat="1" ht="30" customHeight="1" thickBot="1" x14ac:dyDescent="0.25">
      <c r="B202" s="95" t="s">
        <v>202</v>
      </c>
      <c r="C202" s="277">
        <v>456904</v>
      </c>
      <c r="D202" s="352"/>
      <c r="E202" s="386" t="s">
        <v>40</v>
      </c>
      <c r="F202" s="387" t="s">
        <v>571</v>
      </c>
      <c r="G202" s="388" t="s">
        <v>419</v>
      </c>
      <c r="H202" s="389">
        <v>1994</v>
      </c>
      <c r="I202" s="390" t="s">
        <v>400</v>
      </c>
      <c r="J202" s="391" t="s">
        <v>44</v>
      </c>
      <c r="K202" s="392">
        <v>88.6</v>
      </c>
      <c r="L202" s="314">
        <v>90</v>
      </c>
      <c r="M202" s="313">
        <v>100</v>
      </c>
      <c r="N202" s="313">
        <v>105</v>
      </c>
      <c r="O202" s="135">
        <f t="shared" si="69"/>
        <v>105</v>
      </c>
      <c r="P202" s="149">
        <v>-115</v>
      </c>
      <c r="Q202" s="150">
        <v>115</v>
      </c>
      <c r="R202" s="150">
        <v>-123</v>
      </c>
      <c r="S202" s="135">
        <f t="shared" si="70"/>
        <v>115</v>
      </c>
      <c r="T202" s="136">
        <f t="shared" si="71"/>
        <v>220</v>
      </c>
      <c r="U202" s="137" t="str">
        <f t="shared" si="72"/>
        <v>REG + 20</v>
      </c>
      <c r="V202" s="138" t="str">
        <f>IF(E202=0," ",IF(E202="H",IF(H202&lt;2000,VLOOKUP(K202,[1]Minimas!$A$15:$F$29,6),IF(AND(H202&gt;1999,H202&lt;2003),VLOOKUP(K202,[1]Minimas!$A$15:$F$29,5),IF(AND(H202&gt;2002,H202&lt;2005),VLOOKUP(K202,[1]Minimas!$A$15:$F$29,4),IF(AND(H202&gt;2004,H202&lt;2007),VLOOKUP(K202,[1]Minimas!$A$15:$F$29,3),VLOOKUP(K202,[1]Minimas!$A$15:$F$29,2))))),IF(H202&lt;2000,VLOOKUP(K202,[1]Minimas!$G$15:$L$29,6),IF(AND(H202&gt;1999,H202&lt;2003),VLOOKUP(K202,[1]Minimas!$G$15:$FL$29,5),IF(AND(H202&gt;2002,H202&lt;2005),VLOOKUP(K202,[1]Minimas!$G$15:$L$29,4),IF(AND(H202&gt;2004,H202&lt;2007),VLOOKUP(K202,[1]Minimas!$G$15:$L$29,3),VLOOKUP(K202,[1]Minimas!$G$15:$L$29,2)))))))</f>
        <v>SE M89</v>
      </c>
      <c r="W202" s="139">
        <f t="shared" si="73"/>
        <v>256.26536235638326</v>
      </c>
      <c r="X202" s="97">
        <v>43806</v>
      </c>
      <c r="Y202" s="99" t="s">
        <v>501</v>
      </c>
      <c r="Z202" s="216" t="s">
        <v>559</v>
      </c>
      <c r="AA202" s="132"/>
      <c r="AB202" s="103">
        <f>T202-HLOOKUP(V202,[1]Minimas!$C$3:$CD$12,2,FALSE)</f>
        <v>70</v>
      </c>
      <c r="AC202" s="103">
        <f>T202-HLOOKUP(V202,[1]Minimas!$C$3:$CD$12,3,FALSE)</f>
        <v>45</v>
      </c>
      <c r="AD202" s="103">
        <f>T202-HLOOKUP(V202,[1]Minimas!$C$3:$CD$12,4,FALSE)</f>
        <v>20</v>
      </c>
      <c r="AE202" s="103">
        <f>T202-HLOOKUP(V202,[1]Minimas!$C$3:$CD$12,5,FALSE)</f>
        <v>-10</v>
      </c>
      <c r="AF202" s="103">
        <f>T202-HLOOKUP(V202,[1]Minimas!$C$3:$CD$12,6,FALSE)</f>
        <v>-40</v>
      </c>
      <c r="AG202" s="103">
        <f>T202-HLOOKUP(V202,[1]Minimas!$C$3:$CD$12,7,FALSE)</f>
        <v>-67</v>
      </c>
      <c r="AH202" s="103">
        <f>T202-HLOOKUP(V202,[1]Minimas!$C$3:$CD$12,8,FALSE)</f>
        <v>-90</v>
      </c>
      <c r="AI202" s="103">
        <f>T202-HLOOKUP(V202,[1]Minimas!$C$3:$CD$12,9,FALSE)</f>
        <v>-110</v>
      </c>
      <c r="AJ202" s="103">
        <f>T202-HLOOKUP(V202,[1]Minimas!$C$3:$CD$12,10,FALSE)</f>
        <v>-140</v>
      </c>
      <c r="AK202" s="104" t="str">
        <f t="shared" si="74"/>
        <v>REG +</v>
      </c>
      <c r="AL202" s="104"/>
      <c r="AM202" s="104" t="str">
        <f t="shared" si="75"/>
        <v>REG +</v>
      </c>
      <c r="AN202" s="104">
        <f t="shared" si="76"/>
        <v>20</v>
      </c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G202" s="134"/>
      <c r="BH202" s="134"/>
      <c r="BI202" s="134"/>
      <c r="BJ202" s="134"/>
      <c r="BK202" s="134"/>
      <c r="BL202" s="134"/>
      <c r="BM202" s="134"/>
      <c r="BN202" s="134"/>
      <c r="BO202" s="134"/>
      <c r="BP202" s="134"/>
      <c r="BQ202" s="134"/>
      <c r="BR202" s="134"/>
      <c r="BS202" s="134"/>
      <c r="BT202" s="134"/>
      <c r="BU202" s="134"/>
      <c r="BV202" s="134"/>
      <c r="BW202" s="134"/>
      <c r="BX202" s="134"/>
      <c r="BY202" s="134"/>
      <c r="BZ202" s="134"/>
      <c r="CA202" s="134"/>
      <c r="CB202" s="134"/>
      <c r="CC202" s="134"/>
      <c r="CD202" s="134"/>
      <c r="CE202" s="134"/>
      <c r="CF202" s="134"/>
      <c r="CG202" s="134"/>
      <c r="CH202" s="134"/>
      <c r="CI202" s="134"/>
      <c r="CJ202" s="134"/>
      <c r="CK202" s="134"/>
      <c r="CL202" s="134"/>
      <c r="CM202" s="134"/>
      <c r="CN202" s="134"/>
      <c r="CO202" s="134"/>
      <c r="CP202" s="134"/>
      <c r="CQ202" s="134"/>
      <c r="CR202" s="134"/>
      <c r="CS202" s="134"/>
      <c r="CT202" s="134"/>
      <c r="CU202" s="134"/>
      <c r="CV202" s="134"/>
      <c r="CW202" s="134"/>
      <c r="CX202" s="134"/>
      <c r="CY202" s="134"/>
      <c r="CZ202" s="134"/>
      <c r="DA202" s="134"/>
      <c r="DB202" s="134"/>
      <c r="DC202" s="134"/>
      <c r="DD202" s="134"/>
      <c r="DE202" s="134"/>
      <c r="DF202" s="134"/>
      <c r="DG202" s="134"/>
      <c r="DH202" s="134"/>
      <c r="DI202" s="134"/>
      <c r="DJ202" s="134"/>
      <c r="DK202" s="134"/>
      <c r="DL202" s="134"/>
      <c r="DM202" s="134"/>
      <c r="DN202" s="134"/>
      <c r="DO202" s="134"/>
      <c r="DP202" s="134"/>
      <c r="DQ202" s="134"/>
      <c r="DR202" s="134"/>
      <c r="DS202" s="134"/>
      <c r="DT202" s="134"/>
    </row>
    <row r="203" spans="2:124" s="133" customFormat="1" ht="30" customHeight="1" x14ac:dyDescent="0.2">
      <c r="B203" s="95" t="s">
        <v>202</v>
      </c>
      <c r="C203" s="140">
        <v>448776</v>
      </c>
      <c r="D203" s="141"/>
      <c r="E203" s="142" t="s">
        <v>40</v>
      </c>
      <c r="F203" s="363" t="s">
        <v>220</v>
      </c>
      <c r="G203" s="364" t="s">
        <v>268</v>
      </c>
      <c r="H203" s="365">
        <v>2006</v>
      </c>
      <c r="I203" s="366" t="s">
        <v>189</v>
      </c>
      <c r="J203" s="367" t="s">
        <v>44</v>
      </c>
      <c r="K203" s="368">
        <v>48.4</v>
      </c>
      <c r="L203" s="149">
        <v>23</v>
      </c>
      <c r="M203" s="150">
        <v>25</v>
      </c>
      <c r="N203" s="148">
        <v>-27</v>
      </c>
      <c r="O203" s="135">
        <f t="shared" si="69"/>
        <v>25</v>
      </c>
      <c r="P203" s="152">
        <v>-33</v>
      </c>
      <c r="Q203" s="148">
        <v>-33</v>
      </c>
      <c r="R203" s="150">
        <v>33</v>
      </c>
      <c r="S203" s="135">
        <f t="shared" si="70"/>
        <v>33</v>
      </c>
      <c r="T203" s="136">
        <f t="shared" si="71"/>
        <v>58</v>
      </c>
      <c r="U203" s="137" t="str">
        <f t="shared" si="72"/>
        <v>DPT + 3</v>
      </c>
      <c r="V203" s="138" t="str">
        <f>IF(E203=0," ",IF(E203="H",IF(H203&lt;2000,VLOOKUP(K203,[1]Minimas!$A$15:$F$29,6),IF(AND(H203&gt;1999,H203&lt;2003),VLOOKUP(K203,[1]Minimas!$A$15:$F$29,5),IF(AND(H203&gt;2002,H203&lt;2005),VLOOKUP(K203,[1]Minimas!$A$15:$F$29,4),IF(AND(H203&gt;2004,H203&lt;2007),VLOOKUP(K203,[1]Minimas!$A$15:$F$29,3),VLOOKUP(K203,[1]Minimas!$A$15:$F$29,2))))),IF(H203&lt;2000,VLOOKUP(K203,[1]Minimas!$G$15:$L$29,6),IF(AND(H203&gt;1999,H203&lt;2003),VLOOKUP(K203,[1]Minimas!$G$15:$FL$29,5),IF(AND(H203&gt;2002,H203&lt;2005),VLOOKUP(K203,[1]Minimas!$G$15:$L$29,4),IF(AND(H203&gt;2004,H203&lt;2007),VLOOKUP(K203,[1]Minimas!$G$15:$L$29,3),VLOOKUP(K203,[1]Minimas!$G$15:$L$29,2)))))))</f>
        <v>U15 M49</v>
      </c>
      <c r="W203" s="139">
        <f t="shared" si="73"/>
        <v>99.718627671398608</v>
      </c>
      <c r="X203" s="97">
        <v>43806</v>
      </c>
      <c r="Y203" s="99" t="s">
        <v>501</v>
      </c>
      <c r="Z203" s="216" t="s">
        <v>559</v>
      </c>
      <c r="AA203" s="132"/>
      <c r="AB203" s="103">
        <f>T203-HLOOKUP(V203,[1]Minimas!$C$3:$CD$12,2,FALSE)</f>
        <v>18</v>
      </c>
      <c r="AC203" s="103">
        <f>T203-HLOOKUP(V203,[1]Minimas!$C$3:$CD$12,3,FALSE)</f>
        <v>3</v>
      </c>
      <c r="AD203" s="103">
        <f>T203-HLOOKUP(V203,[1]Minimas!$C$3:$CD$12,4,FALSE)</f>
        <v>-12</v>
      </c>
      <c r="AE203" s="103">
        <f>T203-HLOOKUP(V203,[1]Minimas!$C$3:$CD$12,5,FALSE)</f>
        <v>-27</v>
      </c>
      <c r="AF203" s="103">
        <f>T203-HLOOKUP(V203,[1]Minimas!$C$3:$CD$12,6,FALSE)</f>
        <v>-42</v>
      </c>
      <c r="AG203" s="103">
        <f>T203-HLOOKUP(V203,[1]Minimas!$C$3:$CD$12,7,FALSE)</f>
        <v>-57</v>
      </c>
      <c r="AH203" s="103">
        <f>T203-HLOOKUP(V203,[1]Minimas!$C$3:$CD$12,8,FALSE)</f>
        <v>-72</v>
      </c>
      <c r="AI203" s="103">
        <f>T203-HLOOKUP(V203,[1]Minimas!$C$3:$CD$12,9,FALSE)</f>
        <v>-87</v>
      </c>
      <c r="AJ203" s="103">
        <f>T203-HLOOKUP(V203,[1]Minimas!$C$3:$CD$12,10,FALSE)</f>
        <v>-217</v>
      </c>
      <c r="AK203" s="104" t="str">
        <f t="shared" si="74"/>
        <v>DPT +</v>
      </c>
      <c r="AL203" s="104"/>
      <c r="AM203" s="104" t="str">
        <f t="shared" si="75"/>
        <v>DPT +</v>
      </c>
      <c r="AN203" s="104">
        <f t="shared" si="76"/>
        <v>3</v>
      </c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G203" s="134"/>
      <c r="BH203" s="134"/>
      <c r="BI203" s="134"/>
      <c r="BJ203" s="134"/>
      <c r="BK203" s="134"/>
      <c r="BL203" s="134"/>
      <c r="BM203" s="134"/>
      <c r="BN203" s="134"/>
      <c r="BO203" s="134"/>
      <c r="BP203" s="134"/>
      <c r="BQ203" s="134"/>
      <c r="BR203" s="134"/>
      <c r="BS203" s="134"/>
      <c r="BT203" s="134"/>
      <c r="BU203" s="134"/>
      <c r="BV203" s="134"/>
      <c r="BW203" s="134"/>
      <c r="BX203" s="134"/>
      <c r="BY203" s="134"/>
      <c r="BZ203" s="134"/>
      <c r="CA203" s="134"/>
      <c r="CB203" s="134"/>
      <c r="CC203" s="134"/>
      <c r="CD203" s="134"/>
      <c r="CE203" s="134"/>
      <c r="CF203" s="134"/>
      <c r="CG203" s="134"/>
      <c r="CH203" s="134"/>
      <c r="CI203" s="134"/>
      <c r="CJ203" s="134"/>
      <c r="CK203" s="134"/>
      <c r="CL203" s="134"/>
      <c r="CM203" s="134"/>
      <c r="CN203" s="134"/>
      <c r="CO203" s="134"/>
      <c r="CP203" s="134"/>
      <c r="CQ203" s="134"/>
      <c r="CR203" s="134"/>
      <c r="CS203" s="134"/>
      <c r="CT203" s="134"/>
      <c r="CU203" s="134"/>
      <c r="CV203" s="134"/>
      <c r="CW203" s="134"/>
      <c r="CX203" s="134"/>
      <c r="CY203" s="134"/>
      <c r="CZ203" s="134"/>
      <c r="DA203" s="134"/>
      <c r="DB203" s="134"/>
      <c r="DC203" s="134"/>
      <c r="DD203" s="134"/>
      <c r="DE203" s="134"/>
      <c r="DF203" s="134"/>
      <c r="DG203" s="134"/>
      <c r="DH203" s="134"/>
      <c r="DI203" s="134"/>
      <c r="DJ203" s="134"/>
      <c r="DK203" s="134"/>
      <c r="DL203" s="134"/>
      <c r="DM203" s="134"/>
      <c r="DN203" s="134"/>
      <c r="DO203" s="134"/>
      <c r="DP203" s="134"/>
      <c r="DQ203" s="134"/>
      <c r="DR203" s="134"/>
      <c r="DS203" s="134"/>
      <c r="DT203" s="134"/>
    </row>
    <row r="204" spans="2:124" s="133" customFormat="1" ht="30" customHeight="1" x14ac:dyDescent="0.2">
      <c r="B204" s="95" t="s">
        <v>202</v>
      </c>
      <c r="C204" s="140">
        <v>454702</v>
      </c>
      <c r="D204" s="141"/>
      <c r="E204" s="142" t="s">
        <v>40</v>
      </c>
      <c r="F204" s="363" t="s">
        <v>572</v>
      </c>
      <c r="G204" s="364" t="s">
        <v>573</v>
      </c>
      <c r="H204" s="365">
        <v>2005</v>
      </c>
      <c r="I204" s="366" t="s">
        <v>127</v>
      </c>
      <c r="J204" s="367" t="s">
        <v>44</v>
      </c>
      <c r="K204" s="368">
        <v>78</v>
      </c>
      <c r="L204" s="149">
        <v>21</v>
      </c>
      <c r="M204" s="150">
        <v>24</v>
      </c>
      <c r="N204" s="150">
        <v>26</v>
      </c>
      <c r="O204" s="135">
        <f t="shared" si="69"/>
        <v>26</v>
      </c>
      <c r="P204" s="149">
        <v>24</v>
      </c>
      <c r="Q204" s="150">
        <v>27</v>
      </c>
      <c r="R204" s="150">
        <v>30</v>
      </c>
      <c r="S204" s="135">
        <f t="shared" si="70"/>
        <v>30</v>
      </c>
      <c r="T204" s="136">
        <f t="shared" si="71"/>
        <v>56</v>
      </c>
      <c r="U204" s="137" t="str">
        <f t="shared" si="72"/>
        <v>DEB -29</v>
      </c>
      <c r="V204" s="138" t="str">
        <f>IF(E204=0," ",IF(E204="H",IF(H204&lt;2000,VLOOKUP(K204,[1]Minimas!$A$15:$F$29,6),IF(AND(H204&gt;1999,H204&lt;2003),VLOOKUP(K204,[1]Minimas!$A$15:$F$29,5),IF(AND(H204&gt;2002,H204&lt;2005),VLOOKUP(K204,[1]Minimas!$A$15:$F$29,4),IF(AND(H204&gt;2004,H204&lt;2007),VLOOKUP(K204,[1]Minimas!$A$15:$F$29,3),VLOOKUP(K204,[1]Minimas!$A$15:$F$29,2))))),IF(H204&lt;2000,VLOOKUP(K204,[1]Minimas!$G$15:$L$29,6),IF(AND(H204&gt;1999,H204&lt;2003),VLOOKUP(K204,[1]Minimas!$G$15:$FL$29,5),IF(AND(H204&gt;2002,H204&lt;2005),VLOOKUP(K204,[1]Minimas!$G$15:$L$29,4),IF(AND(H204&gt;2004,H204&lt;2007),VLOOKUP(K204,[1]Minimas!$G$15:$L$29,3),VLOOKUP(K204,[1]Minimas!$G$15:$L$29,2)))))))</f>
        <v>U15 M81</v>
      </c>
      <c r="W204" s="139">
        <f t="shared" si="73"/>
        <v>69.416730368316152</v>
      </c>
      <c r="X204" s="97">
        <v>43806</v>
      </c>
      <c r="Y204" s="99" t="s">
        <v>501</v>
      </c>
      <c r="Z204" s="216" t="s">
        <v>559</v>
      </c>
      <c r="AA204" s="132"/>
      <c r="AB204" s="103">
        <f>T204-HLOOKUP(V204,[1]Minimas!$C$3:$CD$12,2,FALSE)</f>
        <v>-29</v>
      </c>
      <c r="AC204" s="103">
        <f>T204-HLOOKUP(V204,[1]Minimas!$C$3:$CD$12,3,FALSE)</f>
        <v>-49</v>
      </c>
      <c r="AD204" s="103">
        <f>T204-HLOOKUP(V204,[1]Minimas!$C$3:$CD$12,4,FALSE)</f>
        <v>-74</v>
      </c>
      <c r="AE204" s="103">
        <f>T204-HLOOKUP(V204,[1]Minimas!$C$3:$CD$12,5,FALSE)</f>
        <v>-94</v>
      </c>
      <c r="AF204" s="103">
        <f>T204-HLOOKUP(V204,[1]Minimas!$C$3:$CD$12,6,FALSE)</f>
        <v>-114</v>
      </c>
      <c r="AG204" s="103">
        <f>T204-HLOOKUP(V204,[1]Minimas!$C$3:$CD$12,7,FALSE)</f>
        <v>-134</v>
      </c>
      <c r="AH204" s="103">
        <f>T204-HLOOKUP(V204,[1]Minimas!$C$3:$CD$12,8,FALSE)</f>
        <v>-154</v>
      </c>
      <c r="AI204" s="103">
        <f>T204-HLOOKUP(V204,[1]Minimas!$C$3:$CD$12,9,FALSE)</f>
        <v>-174</v>
      </c>
      <c r="AJ204" s="103">
        <f>T204-HLOOKUP(V204,[1]Minimas!$C$3:$CD$12,10,FALSE)</f>
        <v>-279</v>
      </c>
      <c r="AK204" s="104" t="str">
        <f t="shared" si="74"/>
        <v>DEB</v>
      </c>
      <c r="AL204" s="104"/>
      <c r="AM204" s="104" t="str">
        <f t="shared" si="75"/>
        <v>DEB</v>
      </c>
      <c r="AN204" s="104">
        <f t="shared" si="76"/>
        <v>-29</v>
      </c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134"/>
      <c r="BP204" s="134"/>
      <c r="BQ204" s="134"/>
      <c r="BR204" s="134"/>
      <c r="BS204" s="134"/>
      <c r="BT204" s="134"/>
      <c r="BU204" s="134"/>
      <c r="BV204" s="134"/>
      <c r="BW204" s="134"/>
      <c r="BX204" s="134"/>
      <c r="BY204" s="134"/>
      <c r="BZ204" s="134"/>
      <c r="CA204" s="134"/>
      <c r="CB204" s="134"/>
      <c r="CC204" s="134"/>
      <c r="CD204" s="134"/>
      <c r="CE204" s="134"/>
      <c r="CF204" s="134"/>
      <c r="CG204" s="134"/>
      <c r="CH204" s="134"/>
      <c r="CI204" s="134"/>
      <c r="CJ204" s="134"/>
      <c r="CK204" s="134"/>
      <c r="CL204" s="134"/>
      <c r="CM204" s="134"/>
      <c r="CN204" s="134"/>
      <c r="CO204" s="134"/>
      <c r="CP204" s="134"/>
      <c r="CQ204" s="134"/>
      <c r="CR204" s="134"/>
      <c r="CS204" s="134"/>
      <c r="CT204" s="134"/>
      <c r="CU204" s="134"/>
      <c r="CV204" s="134"/>
      <c r="CW204" s="134"/>
      <c r="CX204" s="134"/>
      <c r="CY204" s="134"/>
      <c r="CZ204" s="134"/>
      <c r="DA204" s="134"/>
      <c r="DB204" s="134"/>
      <c r="DC204" s="134"/>
      <c r="DD204" s="134"/>
      <c r="DE204" s="134"/>
      <c r="DF204" s="134"/>
      <c r="DG204" s="134"/>
      <c r="DH204" s="134"/>
      <c r="DI204" s="134"/>
      <c r="DJ204" s="134"/>
      <c r="DK204" s="134"/>
      <c r="DL204" s="134"/>
      <c r="DM204" s="134"/>
      <c r="DN204" s="134"/>
      <c r="DO204" s="134"/>
      <c r="DP204" s="134"/>
      <c r="DQ204" s="134"/>
      <c r="DR204" s="134"/>
      <c r="DS204" s="134"/>
      <c r="DT204" s="134"/>
    </row>
    <row r="205" spans="2:124" s="133" customFormat="1" ht="30" customHeight="1" x14ac:dyDescent="0.2">
      <c r="B205" s="95" t="s">
        <v>202</v>
      </c>
      <c r="C205" s="140">
        <v>456881</v>
      </c>
      <c r="D205" s="141"/>
      <c r="E205" s="142" t="s">
        <v>40</v>
      </c>
      <c r="F205" s="363" t="s">
        <v>574</v>
      </c>
      <c r="G205" s="364" t="s">
        <v>575</v>
      </c>
      <c r="H205" s="365">
        <v>2006</v>
      </c>
      <c r="I205" s="366" t="s">
        <v>400</v>
      </c>
      <c r="J205" s="367" t="s">
        <v>44</v>
      </c>
      <c r="K205" s="368">
        <v>42.4</v>
      </c>
      <c r="L205" s="149">
        <v>22</v>
      </c>
      <c r="M205" s="148">
        <v>-24</v>
      </c>
      <c r="N205" s="148">
        <v>-25</v>
      </c>
      <c r="O205" s="135">
        <f t="shared" si="69"/>
        <v>22</v>
      </c>
      <c r="P205" s="149">
        <v>26</v>
      </c>
      <c r="Q205" s="150">
        <v>31</v>
      </c>
      <c r="R205" s="148">
        <v>-33</v>
      </c>
      <c r="S205" s="135">
        <f t="shared" si="70"/>
        <v>31</v>
      </c>
      <c r="T205" s="136">
        <f t="shared" si="71"/>
        <v>53</v>
      </c>
      <c r="U205" s="137" t="str">
        <f t="shared" si="72"/>
        <v>DEB 13</v>
      </c>
      <c r="V205" s="138" t="str">
        <f>IF(E205=0," ",IF(E205="H",IF(H205&lt;2000,VLOOKUP(K205,[1]Minimas!$A$15:$F$29,6),IF(AND(H205&gt;1999,H205&lt;2003),VLOOKUP(K205,[1]Minimas!$A$15:$F$29,5),IF(AND(H205&gt;2002,H205&lt;2005),VLOOKUP(K205,[1]Minimas!$A$15:$F$29,4),IF(AND(H205&gt;2004,H205&lt;2007),VLOOKUP(K205,[1]Minimas!$A$15:$F$29,3),VLOOKUP(K205,[1]Minimas!$A$15:$F$29,2))))),IF(H205&lt;2000,VLOOKUP(K205,[1]Minimas!$G$15:$L$29,6),IF(AND(H205&gt;1999,H205&lt;2003),VLOOKUP(K205,[1]Minimas!$G$15:$FL$29,5),IF(AND(H205&gt;2002,H205&lt;2005),VLOOKUP(K205,[1]Minimas!$G$15:$L$29,4),IF(AND(H205&gt;2004,H205&lt;2007),VLOOKUP(K205,[1]Minimas!$G$15:$L$29,3),VLOOKUP(K205,[1]Minimas!$G$15:$L$29,2)))))))</f>
        <v>U15 M49</v>
      </c>
      <c r="W205" s="139">
        <f t="shared" si="73"/>
        <v>102.43989057120041</v>
      </c>
      <c r="X205" s="97">
        <v>43806</v>
      </c>
      <c r="Y205" s="99" t="s">
        <v>501</v>
      </c>
      <c r="Z205" s="216" t="s">
        <v>559</v>
      </c>
      <c r="AA205" s="132"/>
      <c r="AB205" s="103">
        <f>T205-HLOOKUP(V205,[1]Minimas!$C$3:$CD$12,2,FALSE)</f>
        <v>13</v>
      </c>
      <c r="AC205" s="103">
        <f>T205-HLOOKUP(V205,[1]Minimas!$C$3:$CD$12,3,FALSE)</f>
        <v>-2</v>
      </c>
      <c r="AD205" s="103">
        <f>T205-HLOOKUP(V205,[1]Minimas!$C$3:$CD$12,4,FALSE)</f>
        <v>-17</v>
      </c>
      <c r="AE205" s="103">
        <f>T205-HLOOKUP(V205,[1]Minimas!$C$3:$CD$12,5,FALSE)</f>
        <v>-32</v>
      </c>
      <c r="AF205" s="103">
        <f>T205-HLOOKUP(V205,[1]Minimas!$C$3:$CD$12,6,FALSE)</f>
        <v>-47</v>
      </c>
      <c r="AG205" s="103">
        <f>T205-HLOOKUP(V205,[1]Minimas!$C$3:$CD$12,7,FALSE)</f>
        <v>-62</v>
      </c>
      <c r="AH205" s="103">
        <f>T205-HLOOKUP(V205,[1]Minimas!$C$3:$CD$12,8,FALSE)</f>
        <v>-77</v>
      </c>
      <c r="AI205" s="103">
        <f>T205-HLOOKUP(V205,[1]Minimas!$C$3:$CD$12,9,FALSE)</f>
        <v>-92</v>
      </c>
      <c r="AJ205" s="103">
        <f>T205-HLOOKUP(V205,[1]Minimas!$C$3:$CD$12,10,FALSE)</f>
        <v>-222</v>
      </c>
      <c r="AK205" s="104" t="str">
        <f t="shared" si="74"/>
        <v>DEB</v>
      </c>
      <c r="AL205" s="104"/>
      <c r="AM205" s="104" t="str">
        <f t="shared" si="75"/>
        <v>DEB</v>
      </c>
      <c r="AN205" s="104">
        <f t="shared" si="76"/>
        <v>13</v>
      </c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34"/>
      <c r="BP205" s="134"/>
      <c r="BQ205" s="134"/>
      <c r="BR205" s="134"/>
      <c r="BS205" s="134"/>
      <c r="BT205" s="134"/>
      <c r="BU205" s="134"/>
      <c r="BV205" s="134"/>
      <c r="BW205" s="134"/>
      <c r="BX205" s="134"/>
      <c r="BY205" s="134"/>
      <c r="BZ205" s="134"/>
      <c r="CA205" s="134"/>
      <c r="CB205" s="134"/>
      <c r="CC205" s="134"/>
      <c r="CD205" s="134"/>
      <c r="CE205" s="134"/>
      <c r="CF205" s="134"/>
      <c r="CG205" s="134"/>
      <c r="CH205" s="134"/>
      <c r="CI205" s="134"/>
      <c r="CJ205" s="134"/>
      <c r="CK205" s="134"/>
      <c r="CL205" s="134"/>
      <c r="CM205" s="134"/>
      <c r="CN205" s="134"/>
      <c r="CO205" s="134"/>
      <c r="CP205" s="134"/>
      <c r="CQ205" s="134"/>
      <c r="CR205" s="134"/>
      <c r="CS205" s="134"/>
      <c r="CT205" s="134"/>
      <c r="CU205" s="134"/>
      <c r="CV205" s="134"/>
      <c r="CW205" s="134"/>
      <c r="CX205" s="134"/>
      <c r="CY205" s="134"/>
      <c r="CZ205" s="134"/>
      <c r="DA205" s="134"/>
      <c r="DB205" s="134"/>
      <c r="DC205" s="134"/>
      <c r="DD205" s="134"/>
      <c r="DE205" s="134"/>
      <c r="DF205" s="134"/>
      <c r="DG205" s="134"/>
      <c r="DH205" s="134"/>
      <c r="DI205" s="134"/>
      <c r="DJ205" s="134"/>
      <c r="DK205" s="134"/>
      <c r="DL205" s="134"/>
      <c r="DM205" s="134"/>
      <c r="DN205" s="134"/>
      <c r="DO205" s="134"/>
      <c r="DP205" s="134"/>
      <c r="DQ205" s="134"/>
      <c r="DR205" s="134"/>
      <c r="DS205" s="134"/>
      <c r="DT205" s="134"/>
    </row>
    <row r="206" spans="2:124" s="133" customFormat="1" ht="30" customHeight="1" x14ac:dyDescent="0.2">
      <c r="B206" s="95" t="s">
        <v>202</v>
      </c>
      <c r="C206" s="140">
        <v>454699</v>
      </c>
      <c r="D206" s="141"/>
      <c r="E206" s="142" t="s">
        <v>40</v>
      </c>
      <c r="F206" s="143" t="s">
        <v>141</v>
      </c>
      <c r="G206" s="144" t="s">
        <v>270</v>
      </c>
      <c r="H206" s="145">
        <v>2004</v>
      </c>
      <c r="I206" s="351" t="s">
        <v>127</v>
      </c>
      <c r="J206" s="146" t="s">
        <v>44</v>
      </c>
      <c r="K206" s="147">
        <v>70.5</v>
      </c>
      <c r="L206" s="149">
        <v>46</v>
      </c>
      <c r="M206" s="150">
        <v>49</v>
      </c>
      <c r="N206" s="150">
        <v>53</v>
      </c>
      <c r="O206" s="135">
        <f t="shared" si="69"/>
        <v>53</v>
      </c>
      <c r="P206" s="149">
        <v>55</v>
      </c>
      <c r="Q206" s="148">
        <v>-59</v>
      </c>
      <c r="R206" s="148">
        <v>-59</v>
      </c>
      <c r="S206" s="135">
        <f t="shared" si="70"/>
        <v>55</v>
      </c>
      <c r="T206" s="136">
        <f t="shared" si="71"/>
        <v>108</v>
      </c>
      <c r="U206" s="137" t="str">
        <f t="shared" si="72"/>
        <v>DEB 8</v>
      </c>
      <c r="V206" s="138" t="str">
        <f>IF(E206=0," ",IF(E206="H",IF(H206&lt;2000,VLOOKUP(K206,[1]Minimas!$A$15:$F$29,6),IF(AND(H206&gt;1999,H206&lt;2003),VLOOKUP(K206,[1]Minimas!$A$15:$F$29,5),IF(AND(H206&gt;2002,H206&lt;2005),VLOOKUP(K206,[1]Minimas!$A$15:$F$29,4),IF(AND(H206&gt;2004,H206&lt;2007),VLOOKUP(K206,[1]Minimas!$A$15:$F$29,3),VLOOKUP(K206,[1]Minimas!$A$15:$F$29,2))))),IF(H206&lt;2000,VLOOKUP(K206,[1]Minimas!$G$15:$L$29,6),IF(AND(H206&gt;1999,H206&lt;2003),VLOOKUP(K206,[1]Minimas!$G$15:$FL$29,5),IF(AND(H206&gt;2002,H206&lt;2005),VLOOKUP(K206,[1]Minimas!$G$15:$L$29,4),IF(AND(H206&gt;2004,H206&lt;2007),VLOOKUP(K206,[1]Minimas!$G$15:$L$29,3),VLOOKUP(K206,[1]Minimas!$G$15:$L$29,2)))))))</f>
        <v>U17 M73</v>
      </c>
      <c r="W206" s="139">
        <f t="shared" si="73"/>
        <v>141.71146099000509</v>
      </c>
      <c r="X206" s="97">
        <v>43806</v>
      </c>
      <c r="Y206" s="99" t="s">
        <v>501</v>
      </c>
      <c r="Z206" s="216" t="s">
        <v>559</v>
      </c>
      <c r="AA206" s="132"/>
      <c r="AB206" s="103">
        <f>T206-HLOOKUP(V206,[1]Minimas!$C$3:$CD$12,2,FALSE)</f>
        <v>8</v>
      </c>
      <c r="AC206" s="103">
        <f>T206-HLOOKUP(V206,[1]Minimas!$C$3:$CD$12,3,FALSE)</f>
        <v>-12</v>
      </c>
      <c r="AD206" s="103">
        <f>T206-HLOOKUP(V206,[1]Minimas!$C$3:$CD$12,4,FALSE)</f>
        <v>-32</v>
      </c>
      <c r="AE206" s="103">
        <f>T206-HLOOKUP(V206,[1]Minimas!$C$3:$CD$12,5,FALSE)</f>
        <v>-52</v>
      </c>
      <c r="AF206" s="103">
        <f>T206-HLOOKUP(V206,[1]Minimas!$C$3:$CD$12,6,FALSE)</f>
        <v>-72</v>
      </c>
      <c r="AG206" s="103">
        <f>T206-HLOOKUP(V206,[1]Minimas!$C$3:$CD$12,7,FALSE)</f>
        <v>-92</v>
      </c>
      <c r="AH206" s="103">
        <f>T206-HLOOKUP(V206,[1]Minimas!$C$3:$CD$12,8,FALSE)</f>
        <v>-112</v>
      </c>
      <c r="AI206" s="103">
        <f>T206-HLOOKUP(V206,[1]Minimas!$C$3:$CD$12,9,FALSE)</f>
        <v>-132</v>
      </c>
      <c r="AJ206" s="103">
        <f>T206-HLOOKUP(V206,[1]Minimas!$C$3:$CD$12,10,FALSE)</f>
        <v>-207</v>
      </c>
      <c r="AK206" s="104" t="str">
        <f t="shared" si="74"/>
        <v>DEB</v>
      </c>
      <c r="AL206" s="104"/>
      <c r="AM206" s="104" t="str">
        <f t="shared" si="75"/>
        <v>DEB</v>
      </c>
      <c r="AN206" s="104">
        <f t="shared" si="76"/>
        <v>8</v>
      </c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134"/>
      <c r="BP206" s="134"/>
      <c r="BQ206" s="134"/>
      <c r="BR206" s="134"/>
      <c r="BS206" s="134"/>
      <c r="BT206" s="134"/>
      <c r="BU206" s="134"/>
      <c r="BV206" s="134"/>
      <c r="BW206" s="134"/>
      <c r="BX206" s="134"/>
      <c r="BY206" s="134"/>
      <c r="BZ206" s="134"/>
      <c r="CA206" s="134"/>
      <c r="CB206" s="134"/>
      <c r="CC206" s="134"/>
      <c r="CD206" s="134"/>
      <c r="CE206" s="134"/>
      <c r="CF206" s="134"/>
      <c r="CG206" s="134"/>
      <c r="CH206" s="134"/>
      <c r="CI206" s="134"/>
      <c r="CJ206" s="134"/>
      <c r="CK206" s="134"/>
      <c r="CL206" s="134"/>
      <c r="CM206" s="134"/>
      <c r="CN206" s="134"/>
      <c r="CO206" s="134"/>
      <c r="CP206" s="134"/>
      <c r="CQ206" s="134"/>
      <c r="CR206" s="134"/>
      <c r="CS206" s="134"/>
      <c r="CT206" s="134"/>
      <c r="CU206" s="134"/>
      <c r="CV206" s="134"/>
      <c r="CW206" s="134"/>
      <c r="CX206" s="134"/>
      <c r="CY206" s="134"/>
      <c r="CZ206" s="134"/>
      <c r="DA206" s="134"/>
      <c r="DB206" s="134"/>
      <c r="DC206" s="134"/>
      <c r="DD206" s="134"/>
      <c r="DE206" s="134"/>
      <c r="DF206" s="134"/>
      <c r="DG206" s="134"/>
      <c r="DH206" s="134"/>
      <c r="DI206" s="134"/>
      <c r="DJ206" s="134"/>
      <c r="DK206" s="134"/>
      <c r="DL206" s="134"/>
      <c r="DM206" s="134"/>
      <c r="DN206" s="134"/>
      <c r="DO206" s="134"/>
      <c r="DP206" s="134"/>
      <c r="DQ206" s="134"/>
      <c r="DR206" s="134"/>
      <c r="DS206" s="134"/>
      <c r="DT206" s="134"/>
    </row>
    <row r="207" spans="2:124" s="133" customFormat="1" ht="29.1" customHeight="1" x14ac:dyDescent="0.2">
      <c r="B207" s="95" t="s">
        <v>202</v>
      </c>
      <c r="C207" s="140">
        <v>443407</v>
      </c>
      <c r="D207" s="141"/>
      <c r="E207" s="142" t="s">
        <v>40</v>
      </c>
      <c r="F207" s="143" t="s">
        <v>576</v>
      </c>
      <c r="G207" s="144" t="s">
        <v>169</v>
      </c>
      <c r="H207" s="145">
        <v>2002</v>
      </c>
      <c r="I207" s="351" t="s">
        <v>127</v>
      </c>
      <c r="J207" s="146" t="s">
        <v>44</v>
      </c>
      <c r="K207" s="147">
        <v>129.30000000000001</v>
      </c>
      <c r="L207" s="149">
        <v>72</v>
      </c>
      <c r="M207" s="150">
        <v>76</v>
      </c>
      <c r="N207" s="150">
        <v>80</v>
      </c>
      <c r="O207" s="135">
        <f t="shared" si="69"/>
        <v>80</v>
      </c>
      <c r="P207" s="149">
        <v>85</v>
      </c>
      <c r="Q207" s="150">
        <v>92</v>
      </c>
      <c r="R207" s="150">
        <v>100</v>
      </c>
      <c r="S207" s="135">
        <f t="shared" si="70"/>
        <v>100</v>
      </c>
      <c r="T207" s="136">
        <f t="shared" si="71"/>
        <v>180</v>
      </c>
      <c r="U207" s="137" t="str">
        <f t="shared" si="72"/>
        <v>DPT + 0</v>
      </c>
      <c r="V207" s="138" t="str">
        <f>IF(E207=0," ",IF(E207="H",IF(H207&lt;2000,VLOOKUP(K207,[1]Minimas!$A$15:$F$29,6),IF(AND(H207&gt;1999,H207&lt;2003),VLOOKUP(K207,[1]Minimas!$A$15:$F$29,5),IF(AND(H207&gt;2002,H207&lt;2005),VLOOKUP(K207,[1]Minimas!$A$15:$F$29,4),IF(AND(H207&gt;2004,H207&lt;2007),VLOOKUP(K207,[1]Minimas!$A$15:$F$29,3),VLOOKUP(K207,[1]Minimas!$A$15:$F$29,2))))),IF(H207&lt;2000,VLOOKUP(K207,[1]Minimas!$G$15:$L$29,6),IF(AND(H207&gt;1999,H207&lt;2003),VLOOKUP(K207,[1]Minimas!$G$15:$FL$29,5),IF(AND(H207&gt;2002,H207&lt;2005),VLOOKUP(K207,[1]Minimas!$G$15:$L$29,4),IF(AND(H207&gt;2004,H207&lt;2007),VLOOKUP(K207,[1]Minimas!$G$15:$L$29,3),VLOOKUP(K207,[1]Minimas!$G$15:$L$29,2)))))))</f>
        <v>U20 M&gt;109</v>
      </c>
      <c r="W207" s="139">
        <f t="shared" si="73"/>
        <v>185.57240763922667</v>
      </c>
      <c r="X207" s="97">
        <v>43806</v>
      </c>
      <c r="Y207" s="99" t="s">
        <v>501</v>
      </c>
      <c r="Z207" s="216" t="s">
        <v>559</v>
      </c>
      <c r="AA207" s="132"/>
      <c r="AB207" s="103">
        <f>T207-HLOOKUP(V207,[1]Minimas!$C$3:$CD$12,2,FALSE)</f>
        <v>25</v>
      </c>
      <c r="AC207" s="103">
        <f>T207-HLOOKUP(V207,[1]Minimas!$C$3:$CD$12,3,FALSE)</f>
        <v>0</v>
      </c>
      <c r="AD207" s="103">
        <f>T207-HLOOKUP(V207,[1]Minimas!$C$3:$CD$12,4,FALSE)</f>
        <v>-20</v>
      </c>
      <c r="AE207" s="103">
        <f>T207-HLOOKUP(V207,[1]Minimas!$C$3:$CD$12,5,FALSE)</f>
        <v>-45</v>
      </c>
      <c r="AF207" s="103">
        <f>T207-HLOOKUP(V207,[1]Minimas!$C$3:$CD$12,6,FALSE)</f>
        <v>-70</v>
      </c>
      <c r="AG207" s="103">
        <f>T207-HLOOKUP(V207,[1]Minimas!$C$3:$CD$12,7,FALSE)</f>
        <v>-100</v>
      </c>
      <c r="AH207" s="103">
        <f>T207-HLOOKUP(V207,[1]Minimas!$C$3:$CD$12,8,FALSE)</f>
        <v>-130</v>
      </c>
      <c r="AI207" s="103">
        <f>T207-HLOOKUP(V207,[1]Minimas!$C$3:$CD$12,9,FALSE)</f>
        <v>-155</v>
      </c>
      <c r="AJ207" s="103">
        <f>T207-HLOOKUP(V207,[1]Minimas!$C$3:$CD$12,10,FALSE)</f>
        <v>-205</v>
      </c>
      <c r="AK207" s="104" t="str">
        <f t="shared" si="74"/>
        <v>DPT +</v>
      </c>
      <c r="AL207" s="104"/>
      <c r="AM207" s="104" t="str">
        <f t="shared" si="75"/>
        <v>DPT +</v>
      </c>
      <c r="AN207" s="104">
        <f t="shared" si="76"/>
        <v>0</v>
      </c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134"/>
      <c r="BX207" s="134"/>
      <c r="BY207" s="134"/>
      <c r="BZ207" s="134"/>
      <c r="CA207" s="134"/>
      <c r="CB207" s="134"/>
      <c r="CC207" s="134"/>
      <c r="CD207" s="134"/>
      <c r="CE207" s="134"/>
      <c r="CF207" s="134"/>
      <c r="CG207" s="134"/>
      <c r="CH207" s="134"/>
      <c r="CI207" s="134"/>
      <c r="CJ207" s="134"/>
      <c r="CK207" s="134"/>
      <c r="CL207" s="134"/>
      <c r="CM207" s="134"/>
      <c r="CN207" s="134"/>
      <c r="CO207" s="134"/>
      <c r="CP207" s="134"/>
      <c r="CQ207" s="134"/>
      <c r="CR207" s="134"/>
      <c r="CS207" s="134"/>
      <c r="CT207" s="134"/>
      <c r="CU207" s="134"/>
      <c r="CV207" s="134"/>
      <c r="CW207" s="134"/>
      <c r="CX207" s="134"/>
      <c r="CY207" s="134"/>
      <c r="CZ207" s="134"/>
      <c r="DA207" s="134"/>
      <c r="DB207" s="134"/>
      <c r="DC207" s="134"/>
      <c r="DD207" s="134"/>
      <c r="DE207" s="134"/>
      <c r="DF207" s="134"/>
      <c r="DG207" s="134"/>
      <c r="DH207" s="134"/>
      <c r="DI207" s="134"/>
      <c r="DJ207" s="134"/>
      <c r="DK207" s="134"/>
      <c r="DL207" s="134"/>
      <c r="DM207" s="134"/>
      <c r="DN207" s="134"/>
      <c r="DO207" s="134"/>
      <c r="DP207" s="134"/>
      <c r="DQ207" s="134"/>
      <c r="DR207" s="134"/>
      <c r="DS207" s="134"/>
      <c r="DT207" s="134"/>
    </row>
    <row r="208" spans="2:124" s="133" customFormat="1" ht="30" customHeight="1" x14ac:dyDescent="0.2">
      <c r="B208" s="95" t="s">
        <v>202</v>
      </c>
      <c r="C208" s="140">
        <v>454837</v>
      </c>
      <c r="D208" s="141"/>
      <c r="E208" s="142" t="s">
        <v>40</v>
      </c>
      <c r="F208" s="143" t="s">
        <v>577</v>
      </c>
      <c r="G208" s="144" t="s">
        <v>238</v>
      </c>
      <c r="H208" s="145">
        <v>1986</v>
      </c>
      <c r="I208" s="351" t="s">
        <v>578</v>
      </c>
      <c r="J208" s="146" t="s">
        <v>44</v>
      </c>
      <c r="K208" s="147">
        <v>63.7</v>
      </c>
      <c r="L208" s="149">
        <v>65</v>
      </c>
      <c r="M208" s="148">
        <v>-70</v>
      </c>
      <c r="N208" s="148">
        <v>-70</v>
      </c>
      <c r="O208" s="135">
        <f t="shared" si="69"/>
        <v>65</v>
      </c>
      <c r="P208" s="149">
        <v>85</v>
      </c>
      <c r="Q208" s="150">
        <v>88</v>
      </c>
      <c r="R208" s="150">
        <v>91</v>
      </c>
      <c r="S208" s="135">
        <f t="shared" si="70"/>
        <v>91</v>
      </c>
      <c r="T208" s="136">
        <f t="shared" si="71"/>
        <v>156</v>
      </c>
      <c r="U208" s="137" t="str">
        <f t="shared" si="72"/>
        <v>DPT + 11</v>
      </c>
      <c r="V208" s="138" t="str">
        <f>IF(E208=0," ",IF(E208="H",IF(H208&lt;2000,VLOOKUP(K208,[1]Minimas!$A$15:$F$29,6),IF(AND(H208&gt;1999,H208&lt;2003),VLOOKUP(K208,[1]Minimas!$A$15:$F$29,5),IF(AND(H208&gt;2002,H208&lt;2005),VLOOKUP(K208,[1]Minimas!$A$15:$F$29,4),IF(AND(H208&gt;2004,H208&lt;2007),VLOOKUP(K208,[1]Minimas!$A$15:$F$29,3),VLOOKUP(K208,[1]Minimas!$A$15:$F$29,2))))),IF(H208&lt;2000,VLOOKUP(K208,[1]Minimas!$G$15:$L$29,6),IF(AND(H208&gt;1999,H208&lt;2003),VLOOKUP(K208,[1]Minimas!$G$15:$FL$29,5),IF(AND(H208&gt;2002,H208&lt;2005),VLOOKUP(K208,[1]Minimas!$G$15:$L$29,4),IF(AND(H208&gt;2004,H208&lt;2007),VLOOKUP(K208,[1]Minimas!$G$15:$L$29,3),VLOOKUP(K208,[1]Minimas!$G$15:$L$29,2)))))))</f>
        <v>SE M67</v>
      </c>
      <c r="W208" s="139">
        <f t="shared" si="73"/>
        <v>218.17520083222513</v>
      </c>
      <c r="X208" s="97">
        <v>43806</v>
      </c>
      <c r="Y208" s="99" t="s">
        <v>501</v>
      </c>
      <c r="Z208" s="216" t="s">
        <v>559</v>
      </c>
      <c r="AA208" s="132"/>
      <c r="AB208" s="103">
        <f>T208-HLOOKUP(V208,[1]Minimas!$C$3:$CD$12,2,FALSE)</f>
        <v>31</v>
      </c>
      <c r="AC208" s="103">
        <f>T208-HLOOKUP(V208,[1]Minimas!$C$3:$CD$12,3,FALSE)</f>
        <v>11</v>
      </c>
      <c r="AD208" s="103">
        <f>T208-HLOOKUP(V208,[1]Minimas!$C$3:$CD$12,4,FALSE)</f>
        <v>-14</v>
      </c>
      <c r="AE208" s="103">
        <f>T208-HLOOKUP(V208,[1]Minimas!$C$3:$CD$12,5,FALSE)</f>
        <v>-39</v>
      </c>
      <c r="AF208" s="103">
        <f>T208-HLOOKUP(V208,[1]Minimas!$C$3:$CD$12,6,FALSE)</f>
        <v>-69</v>
      </c>
      <c r="AG208" s="103">
        <f>T208-HLOOKUP(V208,[1]Minimas!$C$3:$CD$12,7,FALSE)</f>
        <v>-84</v>
      </c>
      <c r="AH208" s="103">
        <f>T208-HLOOKUP(V208,[1]Minimas!$C$3:$CD$12,8,FALSE)</f>
        <v>-104</v>
      </c>
      <c r="AI208" s="103">
        <f>T208-HLOOKUP(V208,[1]Minimas!$C$3:$CD$12,9,FALSE)</f>
        <v>-124</v>
      </c>
      <c r="AJ208" s="103">
        <f>T208-HLOOKUP(V208,[1]Minimas!$C$3:$CD$12,10,FALSE)</f>
        <v>-139</v>
      </c>
      <c r="AK208" s="104" t="str">
        <f t="shared" si="74"/>
        <v>DPT +</v>
      </c>
      <c r="AL208" s="104"/>
      <c r="AM208" s="104" t="str">
        <f t="shared" si="75"/>
        <v>DPT +</v>
      </c>
      <c r="AN208" s="104">
        <f t="shared" si="76"/>
        <v>11</v>
      </c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134"/>
      <c r="BP208" s="134"/>
      <c r="BQ208" s="134"/>
      <c r="BR208" s="134"/>
      <c r="BS208" s="134"/>
      <c r="BT208" s="134"/>
      <c r="BU208" s="134"/>
      <c r="BV208" s="134"/>
      <c r="BW208" s="134"/>
      <c r="BX208" s="134"/>
      <c r="BY208" s="134"/>
      <c r="BZ208" s="134"/>
      <c r="CA208" s="134"/>
      <c r="CB208" s="134"/>
      <c r="CC208" s="134"/>
      <c r="CD208" s="134"/>
      <c r="CE208" s="134"/>
      <c r="CF208" s="134"/>
      <c r="CG208" s="134"/>
      <c r="CH208" s="134"/>
      <c r="CI208" s="134"/>
      <c r="CJ208" s="134"/>
      <c r="CK208" s="134"/>
      <c r="CL208" s="134"/>
      <c r="CM208" s="134"/>
      <c r="CN208" s="134"/>
      <c r="CO208" s="134"/>
      <c r="CP208" s="134"/>
      <c r="CQ208" s="134"/>
      <c r="CR208" s="134"/>
      <c r="CS208" s="134"/>
      <c r="CT208" s="134"/>
      <c r="CU208" s="134"/>
      <c r="CV208" s="134"/>
      <c r="CW208" s="134"/>
      <c r="CX208" s="134"/>
      <c r="CY208" s="134"/>
      <c r="CZ208" s="134"/>
      <c r="DA208" s="134"/>
      <c r="DB208" s="134"/>
      <c r="DC208" s="134"/>
      <c r="DD208" s="134"/>
      <c r="DE208" s="134"/>
      <c r="DF208" s="134"/>
      <c r="DG208" s="134"/>
      <c r="DH208" s="134"/>
      <c r="DI208" s="134"/>
      <c r="DJ208" s="134"/>
      <c r="DK208" s="134"/>
      <c r="DL208" s="134"/>
      <c r="DM208" s="134"/>
      <c r="DN208" s="134"/>
      <c r="DO208" s="134"/>
      <c r="DP208" s="134"/>
      <c r="DQ208" s="134"/>
      <c r="DR208" s="134"/>
      <c r="DS208" s="134"/>
      <c r="DT208" s="134"/>
    </row>
    <row r="209" spans="2:124" s="133" customFormat="1" ht="30" customHeight="1" x14ac:dyDescent="0.2">
      <c r="B209" s="95" t="s">
        <v>202</v>
      </c>
      <c r="C209" s="140"/>
      <c r="D209" s="141"/>
      <c r="E209" s="142" t="s">
        <v>40</v>
      </c>
      <c r="F209" s="143" t="s">
        <v>579</v>
      </c>
      <c r="G209" s="144" t="s">
        <v>187</v>
      </c>
      <c r="H209" s="145">
        <v>1979</v>
      </c>
      <c r="I209" s="351" t="s">
        <v>188</v>
      </c>
      <c r="J209" s="146" t="s">
        <v>44</v>
      </c>
      <c r="K209" s="147">
        <v>95.1</v>
      </c>
      <c r="L209" s="149">
        <v>90</v>
      </c>
      <c r="M209" s="150">
        <v>95</v>
      </c>
      <c r="N209" s="148">
        <v>-100</v>
      </c>
      <c r="O209" s="135">
        <f t="shared" si="69"/>
        <v>95</v>
      </c>
      <c r="P209" s="149">
        <v>120</v>
      </c>
      <c r="Q209" s="150">
        <v>126</v>
      </c>
      <c r="R209" s="148">
        <v>-130</v>
      </c>
      <c r="S209" s="135">
        <f t="shared" si="70"/>
        <v>126</v>
      </c>
      <c r="T209" s="136">
        <f t="shared" si="71"/>
        <v>221</v>
      </c>
      <c r="U209" s="137" t="str">
        <f t="shared" si="72"/>
        <v>REG + 16</v>
      </c>
      <c r="V209" s="138" t="str">
        <f>IF(E209=0," ",IF(E209="H",IF(H209&lt;2000,VLOOKUP(K209,[1]Minimas!$A$15:$F$29,6),IF(AND(H209&gt;1999,H209&lt;2003),VLOOKUP(K209,[1]Minimas!$A$15:$F$29,5),IF(AND(H209&gt;2002,H209&lt;2005),VLOOKUP(K209,[1]Minimas!$A$15:$F$29,4),IF(AND(H209&gt;2004,H209&lt;2007),VLOOKUP(K209,[1]Minimas!$A$15:$F$29,3),VLOOKUP(K209,[1]Minimas!$A$15:$F$29,2))))),IF(H209&lt;2000,VLOOKUP(K209,[1]Minimas!$G$15:$L$29,6),IF(AND(H209&gt;1999,H209&lt;2003),VLOOKUP(K209,[1]Minimas!$G$15:$FL$29,5),IF(AND(H209&gt;2002,H209&lt;2005),VLOOKUP(K209,[1]Minimas!$G$15:$L$29,4),IF(AND(H209&gt;2004,H209&lt;2007),VLOOKUP(K209,[1]Minimas!$G$15:$L$29,3),VLOOKUP(K209,[1]Minimas!$G$15:$L$29,2)))))))</f>
        <v>SE M96</v>
      </c>
      <c r="W209" s="139">
        <f t="shared" si="73"/>
        <v>249.82935722067228</v>
      </c>
      <c r="X209" s="97">
        <v>43806</v>
      </c>
      <c r="Y209" s="99" t="s">
        <v>501</v>
      </c>
      <c r="Z209" s="216" t="s">
        <v>559</v>
      </c>
      <c r="AA209" s="132"/>
      <c r="AB209" s="103">
        <f>T209-HLOOKUP(V209,[1]Minimas!$C$3:$CD$12,2,FALSE)</f>
        <v>66</v>
      </c>
      <c r="AC209" s="103">
        <f>T209-HLOOKUP(V209,[1]Minimas!$C$3:$CD$12,3,FALSE)</f>
        <v>41</v>
      </c>
      <c r="AD209" s="103">
        <f>T209-HLOOKUP(V209,[1]Minimas!$C$3:$CD$12,4,FALSE)</f>
        <v>16</v>
      </c>
      <c r="AE209" s="103">
        <f>T209-HLOOKUP(V209,[1]Minimas!$C$3:$CD$12,5,FALSE)</f>
        <v>-14</v>
      </c>
      <c r="AF209" s="103">
        <f>T209-HLOOKUP(V209,[1]Minimas!$C$3:$CD$12,6,FALSE)</f>
        <v>-44</v>
      </c>
      <c r="AG209" s="103">
        <f>T209-HLOOKUP(V209,[1]Minimas!$C$3:$CD$12,7,FALSE)</f>
        <v>-74</v>
      </c>
      <c r="AH209" s="103">
        <f>T209-HLOOKUP(V209,[1]Minimas!$C$3:$CD$12,8,FALSE)</f>
        <v>-99</v>
      </c>
      <c r="AI209" s="103">
        <f>T209-HLOOKUP(V209,[1]Minimas!$C$3:$CD$12,9,FALSE)</f>
        <v>-119</v>
      </c>
      <c r="AJ209" s="103">
        <f>T209-HLOOKUP(V209,[1]Minimas!$C$3:$CD$12,10,FALSE)</f>
        <v>-139</v>
      </c>
      <c r="AK209" s="104" t="str">
        <f t="shared" si="74"/>
        <v>REG +</v>
      </c>
      <c r="AL209" s="104"/>
      <c r="AM209" s="104" t="str">
        <f t="shared" si="75"/>
        <v>REG +</v>
      </c>
      <c r="AN209" s="104">
        <f t="shared" si="76"/>
        <v>16</v>
      </c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134"/>
      <c r="BP209" s="134"/>
      <c r="BQ209" s="134"/>
      <c r="BR209" s="134"/>
      <c r="BS209" s="134"/>
      <c r="BT209" s="134"/>
      <c r="BU209" s="134"/>
      <c r="BV209" s="134"/>
      <c r="BW209" s="134"/>
      <c r="BX209" s="134"/>
      <c r="BY209" s="134"/>
      <c r="BZ209" s="134"/>
      <c r="CA209" s="134"/>
      <c r="CB209" s="134"/>
      <c r="CC209" s="134"/>
      <c r="CD209" s="134"/>
      <c r="CE209" s="134"/>
      <c r="CF209" s="134"/>
      <c r="CG209" s="134"/>
      <c r="CH209" s="134"/>
      <c r="CI209" s="134"/>
      <c r="CJ209" s="134"/>
      <c r="CK209" s="134"/>
      <c r="CL209" s="134"/>
      <c r="CM209" s="134"/>
      <c r="CN209" s="134"/>
      <c r="CO209" s="134"/>
      <c r="CP209" s="134"/>
      <c r="CQ209" s="134"/>
      <c r="CR209" s="134"/>
      <c r="CS209" s="134"/>
      <c r="CT209" s="134"/>
      <c r="CU209" s="134"/>
      <c r="CV209" s="134"/>
      <c r="CW209" s="134"/>
      <c r="CX209" s="134"/>
      <c r="CY209" s="134"/>
      <c r="CZ209" s="134"/>
      <c r="DA209" s="134"/>
      <c r="DB209" s="134"/>
      <c r="DC209" s="134"/>
      <c r="DD209" s="134"/>
      <c r="DE209" s="134"/>
      <c r="DF209" s="134"/>
      <c r="DG209" s="134"/>
      <c r="DH209" s="134"/>
      <c r="DI209" s="134"/>
      <c r="DJ209" s="134"/>
      <c r="DK209" s="134"/>
      <c r="DL209" s="134"/>
      <c r="DM209" s="134"/>
      <c r="DN209" s="134"/>
      <c r="DO209" s="134"/>
      <c r="DP209" s="134"/>
      <c r="DQ209" s="134"/>
      <c r="DR209" s="134"/>
      <c r="DS209" s="134"/>
      <c r="DT209" s="134"/>
    </row>
    <row r="210" spans="2:124" s="133" customFormat="1" ht="30" customHeight="1" x14ac:dyDescent="0.2">
      <c r="B210" s="95" t="s">
        <v>202</v>
      </c>
      <c r="C210" s="140">
        <v>442216</v>
      </c>
      <c r="D210" s="141"/>
      <c r="E210" s="142" t="s">
        <v>40</v>
      </c>
      <c r="F210" s="143" t="s">
        <v>580</v>
      </c>
      <c r="G210" s="144" t="s">
        <v>184</v>
      </c>
      <c r="H210" s="145">
        <v>1992</v>
      </c>
      <c r="I210" s="351" t="s">
        <v>188</v>
      </c>
      <c r="J210" s="146" t="s">
        <v>44</v>
      </c>
      <c r="K210" s="147">
        <v>96.7</v>
      </c>
      <c r="L210" s="149">
        <v>85</v>
      </c>
      <c r="M210" s="148">
        <v>-90</v>
      </c>
      <c r="N210" s="148">
        <v>-90</v>
      </c>
      <c r="O210" s="135">
        <f t="shared" si="69"/>
        <v>85</v>
      </c>
      <c r="P210" s="149">
        <v>100</v>
      </c>
      <c r="Q210" s="150">
        <v>105</v>
      </c>
      <c r="R210" s="148">
        <v>-110</v>
      </c>
      <c r="S210" s="135">
        <f t="shared" si="70"/>
        <v>105</v>
      </c>
      <c r="T210" s="136">
        <f t="shared" si="71"/>
        <v>190</v>
      </c>
      <c r="U210" s="137" t="str">
        <f t="shared" si="72"/>
        <v>DPT + 5</v>
      </c>
      <c r="V210" s="138" t="str">
        <f>IF(E210=0," ",IF(E210="H",IF(H210&lt;2000,VLOOKUP(K210,[1]Minimas!$A$15:$F$29,6),IF(AND(H210&gt;1999,H210&lt;2003),VLOOKUP(K210,[1]Minimas!$A$15:$F$29,5),IF(AND(H210&gt;2002,H210&lt;2005),VLOOKUP(K210,[1]Minimas!$A$15:$F$29,4),IF(AND(H210&gt;2004,H210&lt;2007),VLOOKUP(K210,[1]Minimas!$A$15:$F$29,3),VLOOKUP(K210,[1]Minimas!$A$15:$F$29,2))))),IF(H210&lt;2000,VLOOKUP(K210,[1]Minimas!$G$15:$L$29,6),IF(AND(H210&gt;1999,H210&lt;2003),VLOOKUP(K210,[1]Minimas!$G$15:$FL$29,5),IF(AND(H210&gt;2002,H210&lt;2005),VLOOKUP(K210,[1]Minimas!$G$15:$L$29,4),IF(AND(H210&gt;2004,H210&lt;2007),VLOOKUP(K210,[1]Minimas!$G$15:$L$29,3),VLOOKUP(K210,[1]Minimas!$G$15:$L$29,2)))))))</f>
        <v>SE M102</v>
      </c>
      <c r="W210" s="139">
        <f t="shared" si="73"/>
        <v>213.37541302233899</v>
      </c>
      <c r="X210" s="97">
        <v>43806</v>
      </c>
      <c r="Y210" s="99" t="s">
        <v>501</v>
      </c>
      <c r="Z210" s="216" t="s">
        <v>559</v>
      </c>
      <c r="AA210" s="132"/>
      <c r="AB210" s="103">
        <f>T210-HLOOKUP(V210,[1]Minimas!$C$3:$CD$12,2,FALSE)</f>
        <v>30</v>
      </c>
      <c r="AC210" s="103">
        <f>T210-HLOOKUP(V210,[1]Minimas!$C$3:$CD$12,3,FALSE)</f>
        <v>5</v>
      </c>
      <c r="AD210" s="103">
        <f>T210-HLOOKUP(V210,[1]Minimas!$C$3:$CD$12,4,FALSE)</f>
        <v>-20</v>
      </c>
      <c r="AE210" s="103">
        <f>T210-HLOOKUP(V210,[1]Minimas!$C$3:$CD$12,5,FALSE)</f>
        <v>-50</v>
      </c>
      <c r="AF210" s="103">
        <f>T210-HLOOKUP(V210,[1]Minimas!$C$3:$CD$12,6,FALSE)</f>
        <v>-80</v>
      </c>
      <c r="AG210" s="103">
        <f>T210-HLOOKUP(V210,[1]Minimas!$C$3:$CD$12,7,FALSE)</f>
        <v>-112</v>
      </c>
      <c r="AH210" s="103">
        <f>T210-HLOOKUP(V210,[1]Minimas!$C$3:$CD$12,8,FALSE)</f>
        <v>-140</v>
      </c>
      <c r="AI210" s="103">
        <f>T210-HLOOKUP(V210,[1]Minimas!$C$3:$CD$12,9,FALSE)</f>
        <v>-160</v>
      </c>
      <c r="AJ210" s="103">
        <f>T210-HLOOKUP(V210,[1]Minimas!$C$3:$CD$12,10,FALSE)</f>
        <v>-190</v>
      </c>
      <c r="AK210" s="104" t="str">
        <f t="shared" si="74"/>
        <v>DPT +</v>
      </c>
      <c r="AL210" s="104"/>
      <c r="AM210" s="104" t="str">
        <f t="shared" si="75"/>
        <v>DPT +</v>
      </c>
      <c r="AN210" s="104">
        <f t="shared" si="76"/>
        <v>5</v>
      </c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134"/>
      <c r="BP210" s="134"/>
      <c r="BQ210" s="134"/>
      <c r="BR210" s="134"/>
      <c r="BS210" s="134"/>
      <c r="BT210" s="134"/>
      <c r="BU210" s="134"/>
      <c r="BV210" s="134"/>
      <c r="BW210" s="134"/>
      <c r="BX210" s="134"/>
      <c r="BY210" s="134"/>
      <c r="BZ210" s="134"/>
      <c r="CA210" s="134"/>
      <c r="CB210" s="134"/>
      <c r="CC210" s="134"/>
      <c r="CD210" s="134"/>
      <c r="CE210" s="134"/>
      <c r="CF210" s="134"/>
      <c r="CG210" s="134"/>
      <c r="CH210" s="134"/>
      <c r="CI210" s="134"/>
      <c r="CJ210" s="134"/>
      <c r="CK210" s="134"/>
      <c r="CL210" s="134"/>
      <c r="CM210" s="134"/>
      <c r="CN210" s="134"/>
      <c r="CO210" s="134"/>
      <c r="CP210" s="134"/>
      <c r="CQ210" s="134"/>
      <c r="CR210" s="134"/>
      <c r="CS210" s="134"/>
      <c r="CT210" s="134"/>
      <c r="CU210" s="134"/>
      <c r="CV210" s="134"/>
      <c r="CW210" s="134"/>
      <c r="CX210" s="134"/>
      <c r="CY210" s="134"/>
      <c r="CZ210" s="134"/>
      <c r="DA210" s="134"/>
      <c r="DB210" s="134"/>
      <c r="DC210" s="134"/>
      <c r="DD210" s="134"/>
      <c r="DE210" s="134"/>
      <c r="DF210" s="134"/>
      <c r="DG210" s="134"/>
      <c r="DH210" s="134"/>
      <c r="DI210" s="134"/>
      <c r="DJ210" s="134"/>
      <c r="DK210" s="134"/>
      <c r="DL210" s="134"/>
      <c r="DM210" s="134"/>
      <c r="DN210" s="134"/>
      <c r="DO210" s="134"/>
      <c r="DP210" s="134"/>
      <c r="DQ210" s="134"/>
      <c r="DR210" s="134"/>
      <c r="DS210" s="134"/>
      <c r="DT210" s="134"/>
    </row>
    <row r="211" spans="2:124" s="133" customFormat="1" ht="30" customHeight="1" x14ac:dyDescent="0.2">
      <c r="B211" s="95" t="s">
        <v>202</v>
      </c>
      <c r="C211" s="140">
        <v>416604</v>
      </c>
      <c r="D211" s="141"/>
      <c r="E211" s="142" t="s">
        <v>40</v>
      </c>
      <c r="F211" s="143" t="s">
        <v>205</v>
      </c>
      <c r="G211" s="144" t="s">
        <v>216</v>
      </c>
      <c r="H211" s="145">
        <v>1964</v>
      </c>
      <c r="I211" s="351" t="s">
        <v>245</v>
      </c>
      <c r="J211" s="146" t="s">
        <v>44</v>
      </c>
      <c r="K211" s="147">
        <v>93.3</v>
      </c>
      <c r="L211" s="149">
        <v>65</v>
      </c>
      <c r="M211" s="150">
        <v>68</v>
      </c>
      <c r="N211" s="148">
        <v>-71</v>
      </c>
      <c r="O211" s="135">
        <f t="shared" si="69"/>
        <v>68</v>
      </c>
      <c r="P211" s="152">
        <v>-85</v>
      </c>
      <c r="Q211" s="150">
        <v>85</v>
      </c>
      <c r="R211" s="148">
        <v>-89</v>
      </c>
      <c r="S211" s="135">
        <f t="shared" si="70"/>
        <v>85</v>
      </c>
      <c r="T211" s="136">
        <f t="shared" si="71"/>
        <v>153</v>
      </c>
      <c r="U211" s="137" t="str">
        <f t="shared" si="72"/>
        <v>DEB -2</v>
      </c>
      <c r="V211" s="138" t="str">
        <f>IF(E211=0," ",IF(E211="H",IF(H211&lt;2000,VLOOKUP(K211,[1]Minimas!$A$15:$F$29,6),IF(AND(H211&gt;1999,H211&lt;2003),VLOOKUP(K211,[1]Minimas!$A$15:$F$29,5),IF(AND(H211&gt;2002,H211&lt;2005),VLOOKUP(K211,[1]Minimas!$A$15:$F$29,4),IF(AND(H211&gt;2004,H211&lt;2007),VLOOKUP(K211,[1]Minimas!$A$15:$F$29,3),VLOOKUP(K211,[1]Minimas!$A$15:$F$29,2))))),IF(H211&lt;2000,VLOOKUP(K211,[1]Minimas!$G$15:$L$29,6),IF(AND(H211&gt;1999,H211&lt;2003),VLOOKUP(K211,[1]Minimas!$G$15:$FL$29,5),IF(AND(H211&gt;2002,H211&lt;2005),VLOOKUP(K211,[1]Minimas!$G$15:$L$29,4),IF(AND(H211&gt;2004,H211&lt;2007),VLOOKUP(K211,[1]Minimas!$G$15:$L$29,3),VLOOKUP(K211,[1]Minimas!$G$15:$L$29,2)))))))</f>
        <v>SE M96</v>
      </c>
      <c r="W211" s="139">
        <f t="shared" si="73"/>
        <v>174.30735211033237</v>
      </c>
      <c r="X211" s="97">
        <v>43806</v>
      </c>
      <c r="Y211" s="99" t="s">
        <v>501</v>
      </c>
      <c r="Z211" s="216" t="s">
        <v>559</v>
      </c>
      <c r="AA211" s="132"/>
      <c r="AB211" s="103">
        <f>T211-HLOOKUP(V211,[1]Minimas!$C$3:$CD$12,2,FALSE)</f>
        <v>-2</v>
      </c>
      <c r="AC211" s="103">
        <f>T211-HLOOKUP(V211,[1]Minimas!$C$3:$CD$12,3,FALSE)</f>
        <v>-27</v>
      </c>
      <c r="AD211" s="103">
        <f>T211-HLOOKUP(V211,[1]Minimas!$C$3:$CD$12,4,FALSE)</f>
        <v>-52</v>
      </c>
      <c r="AE211" s="103">
        <f>T211-HLOOKUP(V211,[1]Minimas!$C$3:$CD$12,5,FALSE)</f>
        <v>-82</v>
      </c>
      <c r="AF211" s="103">
        <f>T211-HLOOKUP(V211,[1]Minimas!$C$3:$CD$12,6,FALSE)</f>
        <v>-112</v>
      </c>
      <c r="AG211" s="103">
        <f>T211-HLOOKUP(V211,[1]Minimas!$C$3:$CD$12,7,FALSE)</f>
        <v>-142</v>
      </c>
      <c r="AH211" s="103">
        <f>T211-HLOOKUP(V211,[1]Minimas!$C$3:$CD$12,8,FALSE)</f>
        <v>-167</v>
      </c>
      <c r="AI211" s="103">
        <f>T211-HLOOKUP(V211,[1]Minimas!$C$3:$CD$12,9,FALSE)</f>
        <v>-187</v>
      </c>
      <c r="AJ211" s="103">
        <f>T211-HLOOKUP(V211,[1]Minimas!$C$3:$CD$12,10,FALSE)</f>
        <v>-207</v>
      </c>
      <c r="AK211" s="104" t="str">
        <f t="shared" si="74"/>
        <v>DEB</v>
      </c>
      <c r="AL211" s="104"/>
      <c r="AM211" s="104" t="str">
        <f t="shared" si="75"/>
        <v>DEB</v>
      </c>
      <c r="AN211" s="104">
        <f t="shared" si="76"/>
        <v>-2</v>
      </c>
      <c r="AO211" s="134"/>
      <c r="AP211" s="134"/>
      <c r="AQ211" s="134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34"/>
      <c r="BI211" s="134"/>
      <c r="BJ211" s="134"/>
      <c r="BK211" s="134"/>
      <c r="BL211" s="134"/>
      <c r="BM211" s="134"/>
      <c r="BN211" s="134"/>
      <c r="BO211" s="134"/>
      <c r="BP211" s="134"/>
      <c r="BQ211" s="134"/>
      <c r="BR211" s="134"/>
      <c r="BS211" s="134"/>
      <c r="BT211" s="134"/>
      <c r="BU211" s="134"/>
      <c r="BV211" s="134"/>
      <c r="BW211" s="134"/>
      <c r="BX211" s="134"/>
      <c r="BY211" s="134"/>
      <c r="BZ211" s="134"/>
      <c r="CA211" s="134"/>
      <c r="CB211" s="134"/>
      <c r="CC211" s="134"/>
      <c r="CD211" s="134"/>
      <c r="CE211" s="134"/>
      <c r="CF211" s="134"/>
      <c r="CG211" s="134"/>
      <c r="CH211" s="134"/>
      <c r="CI211" s="134"/>
      <c r="CJ211" s="134"/>
      <c r="CK211" s="134"/>
      <c r="CL211" s="134"/>
      <c r="CM211" s="134"/>
      <c r="CN211" s="134"/>
      <c r="CO211" s="134"/>
      <c r="CP211" s="134"/>
      <c r="CQ211" s="134"/>
      <c r="CR211" s="134"/>
      <c r="CS211" s="134"/>
      <c r="CT211" s="134"/>
      <c r="CU211" s="134"/>
      <c r="CV211" s="134"/>
      <c r="CW211" s="134"/>
      <c r="CX211" s="134"/>
      <c r="CY211" s="134"/>
      <c r="CZ211" s="134"/>
      <c r="DA211" s="134"/>
      <c r="DB211" s="134"/>
      <c r="DC211" s="134"/>
      <c r="DD211" s="134"/>
      <c r="DE211" s="134"/>
      <c r="DF211" s="134"/>
      <c r="DG211" s="134"/>
      <c r="DH211" s="134"/>
      <c r="DI211" s="134"/>
      <c r="DJ211" s="134"/>
      <c r="DK211" s="134"/>
      <c r="DL211" s="134"/>
      <c r="DM211" s="134"/>
      <c r="DN211" s="134"/>
      <c r="DO211" s="134"/>
      <c r="DP211" s="134"/>
      <c r="DQ211" s="134"/>
      <c r="DR211" s="134"/>
      <c r="DS211" s="134"/>
      <c r="DT211" s="134"/>
    </row>
    <row r="212" spans="2:124" s="133" customFormat="1" ht="30" customHeight="1" x14ac:dyDescent="0.2">
      <c r="B212" s="95" t="s">
        <v>202</v>
      </c>
      <c r="C212" s="140">
        <v>443410</v>
      </c>
      <c r="D212" s="141"/>
      <c r="E212" s="142" t="s">
        <v>40</v>
      </c>
      <c r="F212" s="143" t="s">
        <v>398</v>
      </c>
      <c r="G212" s="144" t="s">
        <v>399</v>
      </c>
      <c r="H212" s="145">
        <v>1999</v>
      </c>
      <c r="I212" s="351" t="s">
        <v>400</v>
      </c>
      <c r="J212" s="146" t="s">
        <v>44</v>
      </c>
      <c r="K212" s="147">
        <v>93.3</v>
      </c>
      <c r="L212" s="152">
        <v>-105</v>
      </c>
      <c r="M212" s="148">
        <v>-105</v>
      </c>
      <c r="N212" s="150">
        <v>105</v>
      </c>
      <c r="O212" s="135">
        <f t="shared" si="69"/>
        <v>105</v>
      </c>
      <c r="P212" s="149">
        <v>115</v>
      </c>
      <c r="Q212" s="150">
        <v>127</v>
      </c>
      <c r="R212" s="150">
        <v>135</v>
      </c>
      <c r="S212" s="135">
        <f t="shared" si="70"/>
        <v>135</v>
      </c>
      <c r="T212" s="136">
        <f t="shared" si="71"/>
        <v>240</v>
      </c>
      <c r="U212" s="137" t="str">
        <f t="shared" si="72"/>
        <v>IRG + 5</v>
      </c>
      <c r="V212" s="138" t="str">
        <f>IF(E212=0," ",IF(E212="H",IF(H212&lt;2000,VLOOKUP(K212,[1]Minimas!$A$15:$F$29,6),IF(AND(H212&gt;1999,H212&lt;2003),VLOOKUP(K212,[1]Minimas!$A$15:$F$29,5),IF(AND(H212&gt;2002,H212&lt;2005),VLOOKUP(K212,[1]Minimas!$A$15:$F$29,4),IF(AND(H212&gt;2004,H212&lt;2007),VLOOKUP(K212,[1]Minimas!$A$15:$F$29,3),VLOOKUP(K212,[1]Minimas!$A$15:$F$29,2))))),IF(H212&lt;2000,VLOOKUP(K212,[1]Minimas!$G$15:$L$29,6),IF(AND(H212&gt;1999,H212&lt;2003),VLOOKUP(K212,[1]Minimas!$G$15:$FL$29,5),IF(AND(H212&gt;2002,H212&lt;2005),VLOOKUP(K212,[1]Minimas!$G$15:$L$29,4),IF(AND(H212&gt;2004,H212&lt;2007),VLOOKUP(K212,[1]Minimas!$G$15:$L$29,3),VLOOKUP(K212,[1]Minimas!$G$15:$L$29,2)))))))</f>
        <v>SE M96</v>
      </c>
      <c r="W212" s="139">
        <f t="shared" si="73"/>
        <v>273.42329742797233</v>
      </c>
      <c r="X212" s="97">
        <v>43806</v>
      </c>
      <c r="Y212" s="99" t="s">
        <v>501</v>
      </c>
      <c r="Z212" s="216" t="s">
        <v>559</v>
      </c>
      <c r="AA212" s="132"/>
      <c r="AB212" s="103">
        <f>T212-HLOOKUP(V212,[1]Minimas!$C$3:$CD$12,2,FALSE)</f>
        <v>85</v>
      </c>
      <c r="AC212" s="103">
        <f>T212-HLOOKUP(V212,[1]Minimas!$C$3:$CD$12,3,FALSE)</f>
        <v>60</v>
      </c>
      <c r="AD212" s="103">
        <f>T212-HLOOKUP(V212,[1]Minimas!$C$3:$CD$12,4,FALSE)</f>
        <v>35</v>
      </c>
      <c r="AE212" s="103">
        <f>T212-HLOOKUP(V212,[1]Minimas!$C$3:$CD$12,5,FALSE)</f>
        <v>5</v>
      </c>
      <c r="AF212" s="103">
        <f>T212-HLOOKUP(V212,[1]Minimas!$C$3:$CD$12,6,FALSE)</f>
        <v>-25</v>
      </c>
      <c r="AG212" s="103">
        <f>T212-HLOOKUP(V212,[1]Minimas!$C$3:$CD$12,7,FALSE)</f>
        <v>-55</v>
      </c>
      <c r="AH212" s="103">
        <f>T212-HLOOKUP(V212,[1]Minimas!$C$3:$CD$12,8,FALSE)</f>
        <v>-80</v>
      </c>
      <c r="AI212" s="103">
        <f>T212-HLOOKUP(V212,[1]Minimas!$C$3:$CD$12,9,FALSE)</f>
        <v>-100</v>
      </c>
      <c r="AJ212" s="103">
        <f>T212-HLOOKUP(V212,[1]Minimas!$C$3:$CD$12,10,FALSE)</f>
        <v>-120</v>
      </c>
      <c r="AK212" s="104" t="str">
        <f t="shared" si="74"/>
        <v>IRG +</v>
      </c>
      <c r="AL212" s="104"/>
      <c r="AM212" s="104" t="str">
        <f t="shared" si="75"/>
        <v>IRG +</v>
      </c>
      <c r="AN212" s="104">
        <f t="shared" si="76"/>
        <v>5</v>
      </c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134"/>
      <c r="BW212" s="134"/>
      <c r="BX212" s="134"/>
      <c r="BY212" s="134"/>
      <c r="BZ212" s="134"/>
      <c r="CA212" s="134"/>
      <c r="CB212" s="134"/>
      <c r="CC212" s="134"/>
      <c r="CD212" s="134"/>
      <c r="CE212" s="134"/>
      <c r="CF212" s="134"/>
      <c r="CG212" s="134"/>
      <c r="CH212" s="134"/>
      <c r="CI212" s="134"/>
      <c r="CJ212" s="134"/>
      <c r="CK212" s="134"/>
      <c r="CL212" s="134"/>
      <c r="CM212" s="134"/>
      <c r="CN212" s="134"/>
      <c r="CO212" s="134"/>
      <c r="CP212" s="134"/>
      <c r="CQ212" s="134"/>
      <c r="CR212" s="134"/>
      <c r="CS212" s="134"/>
      <c r="CT212" s="134"/>
      <c r="CU212" s="134"/>
      <c r="CV212" s="134"/>
      <c r="CW212" s="134"/>
      <c r="CX212" s="134"/>
      <c r="CY212" s="134"/>
      <c r="CZ212" s="134"/>
      <c r="DA212" s="134"/>
      <c r="DB212" s="134"/>
      <c r="DC212" s="134"/>
      <c r="DD212" s="134"/>
      <c r="DE212" s="134"/>
      <c r="DF212" s="134"/>
      <c r="DG212" s="134"/>
      <c r="DH212" s="134"/>
      <c r="DI212" s="134"/>
      <c r="DJ212" s="134"/>
      <c r="DK212" s="134"/>
      <c r="DL212" s="134"/>
      <c r="DM212" s="134"/>
      <c r="DN212" s="134"/>
      <c r="DO212" s="134"/>
      <c r="DP212" s="134"/>
      <c r="DQ212" s="134"/>
      <c r="DR212" s="134"/>
      <c r="DS212" s="134"/>
      <c r="DT212" s="134"/>
    </row>
    <row r="213" spans="2:124" s="133" customFormat="1" ht="29.1" customHeight="1" x14ac:dyDescent="0.2">
      <c r="B213" s="95" t="s">
        <v>202</v>
      </c>
      <c r="C213" s="140">
        <v>406996</v>
      </c>
      <c r="D213" s="141"/>
      <c r="E213" s="142" t="s">
        <v>40</v>
      </c>
      <c r="F213" s="143" t="s">
        <v>586</v>
      </c>
      <c r="G213" s="144" t="s">
        <v>587</v>
      </c>
      <c r="H213" s="145">
        <v>1986</v>
      </c>
      <c r="I213" s="351" t="s">
        <v>480</v>
      </c>
      <c r="J213" s="146" t="s">
        <v>44</v>
      </c>
      <c r="K213" s="147">
        <v>86.5</v>
      </c>
      <c r="L213" s="149">
        <v>85</v>
      </c>
      <c r="M213" s="150">
        <v>-88</v>
      </c>
      <c r="N213" s="150">
        <v>90</v>
      </c>
      <c r="O213" s="135">
        <f t="shared" si="69"/>
        <v>90</v>
      </c>
      <c r="P213" s="149">
        <v>110</v>
      </c>
      <c r="Q213" s="150">
        <v>113</v>
      </c>
      <c r="R213" s="150">
        <v>115</v>
      </c>
      <c r="S213" s="135">
        <f t="shared" si="70"/>
        <v>115</v>
      </c>
      <c r="T213" s="136">
        <f t="shared" si="71"/>
        <v>205</v>
      </c>
      <c r="U213" s="137" t="str">
        <f t="shared" si="72"/>
        <v>REG + 5</v>
      </c>
      <c r="V213" s="138" t="str">
        <f>IF(E213=0," ",IF(E213="H",IF(H213&lt;2000,VLOOKUP(K213,[1]Minimas!$A$15:$F$29,6),IF(AND(H213&gt;1999,H213&lt;2003),VLOOKUP(K213,[1]Minimas!$A$15:$F$29,5),IF(AND(H213&gt;2002,H213&lt;2005),VLOOKUP(K213,[1]Minimas!$A$15:$F$29,4),IF(AND(H213&gt;2004,H213&lt;2007),VLOOKUP(K213,[1]Minimas!$A$15:$F$29,3),VLOOKUP(K213,[1]Minimas!$A$15:$F$29,2))))),IF(H213&lt;2000,VLOOKUP(K213,[1]Minimas!$G$15:$L$29,6),IF(AND(H213&gt;1999,H213&lt;2003),VLOOKUP(K213,[1]Minimas!$G$15:$FL$29,5),IF(AND(H213&gt;2002,H213&lt;2005),VLOOKUP(K213,[1]Minimas!$G$15:$L$29,4),IF(AND(H213&gt;2004,H213&lt;2007),VLOOKUP(K213,[1]Minimas!$G$15:$L$29,3),VLOOKUP(K213,[1]Minimas!$G$15:$L$29,2)))))))</f>
        <v>SE M89</v>
      </c>
      <c r="W213" s="139">
        <f t="shared" si="73"/>
        <v>241.40909932935458</v>
      </c>
      <c r="X213" s="97">
        <v>43806</v>
      </c>
      <c r="Y213" s="99" t="s">
        <v>501</v>
      </c>
      <c r="Z213" s="216" t="s">
        <v>595</v>
      </c>
      <c r="AA213" s="132"/>
      <c r="AB213" s="103">
        <f>T213-HLOOKUP(V213,[1]Minimas!$C$3:$CD$12,2,FALSE)</f>
        <v>55</v>
      </c>
      <c r="AC213" s="103">
        <f>T213-HLOOKUP(V213,[1]Minimas!$C$3:$CD$12,3,FALSE)</f>
        <v>30</v>
      </c>
      <c r="AD213" s="103">
        <f>T213-HLOOKUP(V213,[1]Minimas!$C$3:$CD$12,4,FALSE)</f>
        <v>5</v>
      </c>
      <c r="AE213" s="103">
        <f>T213-HLOOKUP(V213,[1]Minimas!$C$3:$CD$12,5,FALSE)</f>
        <v>-25</v>
      </c>
      <c r="AF213" s="103">
        <f>T213-HLOOKUP(V213,[1]Minimas!$C$3:$CD$12,6,FALSE)</f>
        <v>-55</v>
      </c>
      <c r="AG213" s="103">
        <f>T213-HLOOKUP(V213,[1]Minimas!$C$3:$CD$12,7,FALSE)</f>
        <v>-82</v>
      </c>
      <c r="AH213" s="103">
        <f>T213-HLOOKUP(V213,[1]Minimas!$C$3:$CD$12,8,FALSE)</f>
        <v>-105</v>
      </c>
      <c r="AI213" s="103">
        <f>T213-HLOOKUP(V213,[1]Minimas!$C$3:$CD$12,9,FALSE)</f>
        <v>-125</v>
      </c>
      <c r="AJ213" s="103">
        <f>T213-HLOOKUP(V213,[1]Minimas!$C$3:$CD$12,10,FALSE)</f>
        <v>-155</v>
      </c>
      <c r="AK213" s="104" t="str">
        <f t="shared" si="74"/>
        <v>REG +</v>
      </c>
      <c r="AL213" s="104"/>
      <c r="AM213" s="104" t="str">
        <f t="shared" si="75"/>
        <v>REG +</v>
      </c>
      <c r="AN213" s="104">
        <f t="shared" si="76"/>
        <v>5</v>
      </c>
      <c r="AO213" s="134"/>
      <c r="AP213" s="134"/>
      <c r="AQ213" s="134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134"/>
      <c r="BZ213" s="134"/>
      <c r="CA213" s="134"/>
      <c r="CB213" s="134"/>
      <c r="CC213" s="134"/>
      <c r="CD213" s="134"/>
      <c r="CE213" s="134"/>
      <c r="CF213" s="134"/>
      <c r="CG213" s="134"/>
      <c r="CH213" s="134"/>
      <c r="CI213" s="134"/>
      <c r="CJ213" s="134"/>
      <c r="CK213" s="134"/>
      <c r="CL213" s="134"/>
      <c r="CM213" s="134"/>
      <c r="CN213" s="134"/>
      <c r="CO213" s="134"/>
      <c r="CP213" s="134"/>
      <c r="CQ213" s="134"/>
      <c r="CR213" s="134"/>
      <c r="CS213" s="134"/>
      <c r="CT213" s="134"/>
      <c r="CU213" s="134"/>
      <c r="CV213" s="134"/>
      <c r="CW213" s="134"/>
      <c r="CX213" s="134"/>
      <c r="CY213" s="134"/>
      <c r="CZ213" s="134"/>
      <c r="DA213" s="134"/>
      <c r="DB213" s="134"/>
      <c r="DC213" s="134"/>
      <c r="DD213" s="134"/>
      <c r="DE213" s="134"/>
      <c r="DF213" s="134"/>
      <c r="DG213" s="134"/>
      <c r="DH213" s="134"/>
      <c r="DI213" s="134"/>
      <c r="DJ213" s="134"/>
      <c r="DK213" s="134"/>
      <c r="DL213" s="134"/>
      <c r="DM213" s="134"/>
      <c r="DN213" s="134"/>
      <c r="DO213" s="134"/>
      <c r="DP213" s="134"/>
      <c r="DQ213" s="134"/>
      <c r="DR213" s="134"/>
      <c r="DS213" s="134"/>
      <c r="DT213" s="134"/>
    </row>
    <row r="214" spans="2:124" s="133" customFormat="1" ht="30" customHeight="1" x14ac:dyDescent="0.2">
      <c r="B214" s="95" t="s">
        <v>202</v>
      </c>
      <c r="C214" s="140">
        <v>8004</v>
      </c>
      <c r="D214" s="141"/>
      <c r="E214" s="142" t="s">
        <v>40</v>
      </c>
      <c r="F214" s="143" t="s">
        <v>486</v>
      </c>
      <c r="G214" s="144" t="s">
        <v>588</v>
      </c>
      <c r="H214" s="145">
        <v>1962</v>
      </c>
      <c r="I214" s="351" t="s">
        <v>480</v>
      </c>
      <c r="J214" s="146" t="s">
        <v>487</v>
      </c>
      <c r="K214" s="147">
        <v>100.6</v>
      </c>
      <c r="L214" s="149">
        <v>70</v>
      </c>
      <c r="M214" s="148">
        <v>-75</v>
      </c>
      <c r="N214" s="150">
        <v>75</v>
      </c>
      <c r="O214" s="135">
        <f t="shared" si="69"/>
        <v>75</v>
      </c>
      <c r="P214" s="149">
        <v>80</v>
      </c>
      <c r="Q214" s="150">
        <v>85</v>
      </c>
      <c r="R214" s="150">
        <v>90</v>
      </c>
      <c r="S214" s="135">
        <f t="shared" si="70"/>
        <v>90</v>
      </c>
      <c r="T214" s="136">
        <f t="shared" si="71"/>
        <v>165</v>
      </c>
      <c r="U214" s="137" t="str">
        <f t="shared" si="72"/>
        <v>DEB 5</v>
      </c>
      <c r="V214" s="138" t="str">
        <f>IF(E214=0," ",IF(E214="H",IF(H214&lt;2000,VLOOKUP(K214,[1]Minimas!$A$15:$F$29,6),IF(AND(H214&gt;1999,H214&lt;2003),VLOOKUP(K214,[1]Minimas!$A$15:$F$29,5),IF(AND(H214&gt;2002,H214&lt;2005),VLOOKUP(K214,[1]Minimas!$A$15:$F$29,4),IF(AND(H214&gt;2004,H214&lt;2007),VLOOKUP(K214,[1]Minimas!$A$15:$F$29,3),VLOOKUP(K214,[1]Minimas!$A$15:$F$29,2))))),IF(H214&lt;2000,VLOOKUP(K214,[1]Minimas!$G$15:$L$29,6),IF(AND(H214&gt;1999,H214&lt;2003),VLOOKUP(K214,[1]Minimas!$G$15:$FL$29,5),IF(AND(H214&gt;2002,H214&lt;2005),VLOOKUP(K214,[1]Minimas!$G$15:$L$29,4),IF(AND(H214&gt;2004,H214&lt;2007),VLOOKUP(K214,[1]Minimas!$G$15:$L$29,3),VLOOKUP(K214,[1]Minimas!$G$15:$L$29,2)))))))</f>
        <v>SE M102</v>
      </c>
      <c r="W214" s="139">
        <f t="shared" si="73"/>
        <v>182.56240639713994</v>
      </c>
      <c r="X214" s="97">
        <v>43806</v>
      </c>
      <c r="Y214" s="99" t="s">
        <v>501</v>
      </c>
      <c r="Z214" s="216" t="s">
        <v>595</v>
      </c>
      <c r="AA214" s="132"/>
      <c r="AB214" s="103">
        <f>T214-HLOOKUP(V214,[1]Minimas!$C$3:$CD$12,2,FALSE)</f>
        <v>5</v>
      </c>
      <c r="AC214" s="103">
        <f>T214-HLOOKUP(V214,[1]Minimas!$C$3:$CD$12,3,FALSE)</f>
        <v>-20</v>
      </c>
      <c r="AD214" s="103">
        <f>T214-HLOOKUP(V214,[1]Minimas!$C$3:$CD$12,4,FALSE)</f>
        <v>-45</v>
      </c>
      <c r="AE214" s="103">
        <f>T214-HLOOKUP(V214,[1]Minimas!$C$3:$CD$12,5,FALSE)</f>
        <v>-75</v>
      </c>
      <c r="AF214" s="103">
        <f>T214-HLOOKUP(V214,[1]Minimas!$C$3:$CD$12,6,FALSE)</f>
        <v>-105</v>
      </c>
      <c r="AG214" s="103">
        <f>T214-HLOOKUP(V214,[1]Minimas!$C$3:$CD$12,7,FALSE)</f>
        <v>-137</v>
      </c>
      <c r="AH214" s="103">
        <f>T214-HLOOKUP(V214,[1]Minimas!$C$3:$CD$12,8,FALSE)</f>
        <v>-165</v>
      </c>
      <c r="AI214" s="103">
        <f>T214-HLOOKUP(V214,[1]Minimas!$C$3:$CD$12,9,FALSE)</f>
        <v>-185</v>
      </c>
      <c r="AJ214" s="103">
        <f>T214-HLOOKUP(V214,[1]Minimas!$C$3:$CD$12,10,FALSE)</f>
        <v>-215</v>
      </c>
      <c r="AK214" s="104" t="str">
        <f t="shared" si="74"/>
        <v>DEB</v>
      </c>
      <c r="AL214" s="104"/>
      <c r="AM214" s="104" t="str">
        <f t="shared" si="75"/>
        <v>DEB</v>
      </c>
      <c r="AN214" s="104">
        <f t="shared" si="76"/>
        <v>5</v>
      </c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134"/>
      <c r="BW214" s="134"/>
      <c r="BX214" s="134"/>
      <c r="BY214" s="134"/>
      <c r="BZ214" s="134"/>
      <c r="CA214" s="134"/>
      <c r="CB214" s="134"/>
      <c r="CC214" s="134"/>
      <c r="CD214" s="134"/>
      <c r="CE214" s="134"/>
      <c r="CF214" s="134"/>
      <c r="CG214" s="134"/>
      <c r="CH214" s="134"/>
      <c r="CI214" s="134"/>
      <c r="CJ214" s="134"/>
      <c r="CK214" s="134"/>
      <c r="CL214" s="134"/>
      <c r="CM214" s="134"/>
      <c r="CN214" s="134"/>
      <c r="CO214" s="134"/>
      <c r="CP214" s="134"/>
      <c r="CQ214" s="134"/>
      <c r="CR214" s="134"/>
      <c r="CS214" s="134"/>
      <c r="CT214" s="134"/>
      <c r="CU214" s="134"/>
      <c r="CV214" s="134"/>
      <c r="CW214" s="134"/>
      <c r="CX214" s="134"/>
      <c r="CY214" s="134"/>
      <c r="CZ214" s="134"/>
      <c r="DA214" s="134"/>
      <c r="DB214" s="134"/>
      <c r="DC214" s="134"/>
      <c r="DD214" s="134"/>
      <c r="DE214" s="134"/>
      <c r="DF214" s="134"/>
      <c r="DG214" s="134"/>
      <c r="DH214" s="134"/>
      <c r="DI214" s="134"/>
      <c r="DJ214" s="134"/>
      <c r="DK214" s="134"/>
      <c r="DL214" s="134"/>
      <c r="DM214" s="134"/>
      <c r="DN214" s="134"/>
      <c r="DO214" s="134"/>
      <c r="DP214" s="134"/>
      <c r="DQ214" s="134"/>
      <c r="DR214" s="134"/>
      <c r="DS214" s="134"/>
      <c r="DT214" s="134"/>
    </row>
    <row r="215" spans="2:124" s="133" customFormat="1" ht="30" customHeight="1" x14ac:dyDescent="0.2">
      <c r="B215" s="95" t="s">
        <v>202</v>
      </c>
      <c r="C215" s="140">
        <v>375932</v>
      </c>
      <c r="D215" s="141"/>
      <c r="E215" s="142" t="s">
        <v>40</v>
      </c>
      <c r="F215" s="143" t="s">
        <v>485</v>
      </c>
      <c r="G215" s="144" t="s">
        <v>589</v>
      </c>
      <c r="H215" s="145">
        <v>1989</v>
      </c>
      <c r="I215" s="351" t="s">
        <v>480</v>
      </c>
      <c r="J215" s="146" t="s">
        <v>44</v>
      </c>
      <c r="K215" s="147">
        <v>82.1</v>
      </c>
      <c r="L215" s="149">
        <v>87</v>
      </c>
      <c r="M215" s="150">
        <v>92</v>
      </c>
      <c r="N215" s="150">
        <v>95</v>
      </c>
      <c r="O215" s="135">
        <f t="shared" si="69"/>
        <v>95</v>
      </c>
      <c r="P215" s="149">
        <v>115</v>
      </c>
      <c r="Q215" s="150">
        <v>120</v>
      </c>
      <c r="R215" s="148">
        <v>-125</v>
      </c>
      <c r="S215" s="135">
        <f t="shared" si="70"/>
        <v>120</v>
      </c>
      <c r="T215" s="136">
        <f t="shared" si="71"/>
        <v>215</v>
      </c>
      <c r="U215" s="137" t="str">
        <f t="shared" si="72"/>
        <v>REG + 15</v>
      </c>
      <c r="V215" s="138" t="str">
        <f>IF(E215=0," ",IF(E215="H",IF(H215&lt;2000,VLOOKUP(K215,[1]Minimas!$A$15:$F$29,6),IF(AND(H215&gt;1999,H215&lt;2003),VLOOKUP(K215,[1]Minimas!$A$15:$F$29,5),IF(AND(H215&gt;2002,H215&lt;2005),VLOOKUP(K215,[1]Minimas!$A$15:$F$29,4),IF(AND(H215&gt;2004,H215&lt;2007),VLOOKUP(K215,[1]Minimas!$A$15:$F$29,3),VLOOKUP(K215,[1]Minimas!$A$15:$F$29,2))))),IF(H215&lt;2000,VLOOKUP(K215,[1]Minimas!$G$15:$L$29,6),IF(AND(H215&gt;1999,H215&lt;2003),VLOOKUP(K215,[1]Minimas!$G$15:$FL$29,5),IF(AND(H215&gt;2002,H215&lt;2005),VLOOKUP(K215,[1]Minimas!$G$15:$L$29,4),IF(AND(H215&gt;2004,H215&lt;2007),VLOOKUP(K215,[1]Minimas!$G$15:$L$29,3),VLOOKUP(K215,[1]Minimas!$G$15:$L$29,2)))))))</f>
        <v>SE M89</v>
      </c>
      <c r="W215" s="139">
        <f t="shared" si="73"/>
        <v>259.59858875396174</v>
      </c>
      <c r="X215" s="97">
        <v>43806</v>
      </c>
      <c r="Y215" s="99" t="s">
        <v>501</v>
      </c>
      <c r="Z215" s="216" t="s">
        <v>595</v>
      </c>
      <c r="AA215" s="132"/>
      <c r="AB215" s="103">
        <f>T215-HLOOKUP(V215,[1]Minimas!$C$3:$CD$12,2,FALSE)</f>
        <v>65</v>
      </c>
      <c r="AC215" s="103">
        <f>T215-HLOOKUP(V215,[1]Minimas!$C$3:$CD$12,3,FALSE)</f>
        <v>40</v>
      </c>
      <c r="AD215" s="103">
        <f>T215-HLOOKUP(V215,[1]Minimas!$C$3:$CD$12,4,FALSE)</f>
        <v>15</v>
      </c>
      <c r="AE215" s="103">
        <f>T215-HLOOKUP(V215,[1]Minimas!$C$3:$CD$12,5,FALSE)</f>
        <v>-15</v>
      </c>
      <c r="AF215" s="103">
        <f>T215-HLOOKUP(V215,[1]Minimas!$C$3:$CD$12,6,FALSE)</f>
        <v>-45</v>
      </c>
      <c r="AG215" s="103">
        <f>T215-HLOOKUP(V215,[1]Minimas!$C$3:$CD$12,7,FALSE)</f>
        <v>-72</v>
      </c>
      <c r="AH215" s="103">
        <f>T215-HLOOKUP(V215,[1]Minimas!$C$3:$CD$12,8,FALSE)</f>
        <v>-95</v>
      </c>
      <c r="AI215" s="103">
        <f>T215-HLOOKUP(V215,[1]Minimas!$C$3:$CD$12,9,FALSE)</f>
        <v>-115</v>
      </c>
      <c r="AJ215" s="103">
        <f>T215-HLOOKUP(V215,[1]Minimas!$C$3:$CD$12,10,FALSE)</f>
        <v>-145</v>
      </c>
      <c r="AK215" s="104" t="str">
        <f t="shared" si="74"/>
        <v>REG +</v>
      </c>
      <c r="AL215" s="104"/>
      <c r="AM215" s="104" t="str">
        <f t="shared" si="75"/>
        <v>REG +</v>
      </c>
      <c r="AN215" s="104">
        <f t="shared" si="76"/>
        <v>15</v>
      </c>
      <c r="AO215" s="134"/>
      <c r="AP215" s="134"/>
      <c r="AQ215" s="134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134"/>
      <c r="BW215" s="134"/>
      <c r="BX215" s="134"/>
      <c r="BY215" s="134"/>
      <c r="BZ215" s="134"/>
      <c r="CA215" s="134"/>
      <c r="CB215" s="134"/>
      <c r="CC215" s="134"/>
      <c r="CD215" s="134"/>
      <c r="CE215" s="134"/>
      <c r="CF215" s="134"/>
      <c r="CG215" s="134"/>
      <c r="CH215" s="134"/>
      <c r="CI215" s="134"/>
      <c r="CJ215" s="134"/>
      <c r="CK215" s="134"/>
      <c r="CL215" s="134"/>
      <c r="CM215" s="134"/>
      <c r="CN215" s="134"/>
      <c r="CO215" s="134"/>
      <c r="CP215" s="134"/>
      <c r="CQ215" s="134"/>
      <c r="CR215" s="134"/>
      <c r="CS215" s="134"/>
      <c r="CT215" s="134"/>
      <c r="CU215" s="134"/>
      <c r="CV215" s="134"/>
      <c r="CW215" s="134"/>
      <c r="CX215" s="134"/>
      <c r="CY215" s="134"/>
      <c r="CZ215" s="134"/>
      <c r="DA215" s="134"/>
      <c r="DB215" s="134"/>
      <c r="DC215" s="134"/>
      <c r="DD215" s="134"/>
      <c r="DE215" s="134"/>
      <c r="DF215" s="134"/>
      <c r="DG215" s="134"/>
      <c r="DH215" s="134"/>
      <c r="DI215" s="134"/>
      <c r="DJ215" s="134"/>
      <c r="DK215" s="134"/>
      <c r="DL215" s="134"/>
      <c r="DM215" s="134"/>
      <c r="DN215" s="134"/>
      <c r="DO215" s="134"/>
      <c r="DP215" s="134"/>
      <c r="DQ215" s="134"/>
      <c r="DR215" s="134"/>
      <c r="DS215" s="134"/>
      <c r="DT215" s="134"/>
    </row>
    <row r="216" spans="2:124" s="133" customFormat="1" ht="30" customHeight="1" x14ac:dyDescent="0.2">
      <c r="B216" s="95" t="s">
        <v>202</v>
      </c>
      <c r="C216" s="140">
        <v>388662</v>
      </c>
      <c r="D216" s="141"/>
      <c r="E216" s="142" t="s">
        <v>40</v>
      </c>
      <c r="F216" s="143" t="s">
        <v>590</v>
      </c>
      <c r="G216" s="144" t="s">
        <v>436</v>
      </c>
      <c r="H216" s="145">
        <v>1976</v>
      </c>
      <c r="I216" s="351" t="s">
        <v>480</v>
      </c>
      <c r="J216" s="146" t="s">
        <v>44</v>
      </c>
      <c r="K216" s="147">
        <v>80.400000000000006</v>
      </c>
      <c r="L216" s="149">
        <v>85</v>
      </c>
      <c r="M216" s="150">
        <v>90</v>
      </c>
      <c r="N216" s="150">
        <v>-93</v>
      </c>
      <c r="O216" s="135">
        <f t="shared" si="69"/>
        <v>90</v>
      </c>
      <c r="P216" s="149">
        <v>100</v>
      </c>
      <c r="Q216" s="150">
        <v>106</v>
      </c>
      <c r="R216" s="150">
        <v>-110</v>
      </c>
      <c r="S216" s="135">
        <f t="shared" si="70"/>
        <v>106</v>
      </c>
      <c r="T216" s="136">
        <f t="shared" si="71"/>
        <v>196</v>
      </c>
      <c r="U216" s="137" t="str">
        <f t="shared" si="72"/>
        <v>REG + 1</v>
      </c>
      <c r="V216" s="138" t="str">
        <f>IF(E216=0," ",IF(E216="H",IF(H216&lt;2000,VLOOKUP(K216,[1]Minimas!$A$15:$F$29,6),IF(AND(H216&gt;1999,H216&lt;2003),VLOOKUP(K216,[1]Minimas!$A$15:$F$29,5),IF(AND(H216&gt;2002,H216&lt;2005),VLOOKUP(K216,[1]Minimas!$A$15:$F$29,4),IF(AND(H216&gt;2004,H216&lt;2007),VLOOKUP(K216,[1]Minimas!$A$15:$F$29,3),VLOOKUP(K216,[1]Minimas!$A$15:$F$29,2))))),IF(H216&lt;2000,VLOOKUP(K216,[1]Minimas!$G$15:$L$29,6),IF(AND(H216&gt;1999,H216&lt;2003),VLOOKUP(K216,[1]Minimas!$G$15:$FL$29,5),IF(AND(H216&gt;2002,H216&lt;2005),VLOOKUP(K216,[1]Minimas!$G$15:$L$29,4),IF(AND(H216&gt;2004,H216&lt;2007),VLOOKUP(K216,[1]Minimas!$G$15:$L$29,3),VLOOKUP(K216,[1]Minimas!$G$15:$L$29,2)))))))</f>
        <v>SE M81</v>
      </c>
      <c r="W216" s="139">
        <f t="shared" si="73"/>
        <v>239.16145281636724</v>
      </c>
      <c r="X216" s="97">
        <v>43806</v>
      </c>
      <c r="Y216" s="99" t="s">
        <v>501</v>
      </c>
      <c r="Z216" s="216" t="s">
        <v>595</v>
      </c>
      <c r="AA216" s="132"/>
      <c r="AB216" s="103">
        <f>T216-HLOOKUP(V216,[1]Minimas!$C$3:$CD$12,2,FALSE)</f>
        <v>51</v>
      </c>
      <c r="AC216" s="103">
        <f>T216-HLOOKUP(V216,[1]Minimas!$C$3:$CD$12,3,FALSE)</f>
        <v>26</v>
      </c>
      <c r="AD216" s="103">
        <f>T216-HLOOKUP(V216,[1]Minimas!$C$3:$CD$12,4,FALSE)</f>
        <v>1</v>
      </c>
      <c r="AE216" s="103">
        <f>T216-HLOOKUP(V216,[1]Minimas!$C$3:$CD$12,5,FALSE)</f>
        <v>-24</v>
      </c>
      <c r="AF216" s="103">
        <f>T216-HLOOKUP(V216,[1]Minimas!$C$3:$CD$12,6,FALSE)</f>
        <v>-54</v>
      </c>
      <c r="AG216" s="103">
        <f>T216-HLOOKUP(V216,[1]Minimas!$C$3:$CD$12,7,FALSE)</f>
        <v>-79</v>
      </c>
      <c r="AH216" s="103">
        <f>T216-HLOOKUP(V216,[1]Minimas!$C$3:$CD$12,8,FALSE)</f>
        <v>-99</v>
      </c>
      <c r="AI216" s="103">
        <f>T216-HLOOKUP(V216,[1]Minimas!$C$3:$CD$12,9,FALSE)</f>
        <v>-124</v>
      </c>
      <c r="AJ216" s="103">
        <f>T216-HLOOKUP(V216,[1]Minimas!$C$3:$CD$12,10,FALSE)</f>
        <v>-139</v>
      </c>
      <c r="AK216" s="104" t="str">
        <f t="shared" si="74"/>
        <v>REG +</v>
      </c>
      <c r="AL216" s="104"/>
      <c r="AM216" s="104" t="str">
        <f t="shared" si="75"/>
        <v>REG +</v>
      </c>
      <c r="AN216" s="104">
        <f t="shared" si="76"/>
        <v>1</v>
      </c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134"/>
      <c r="BW216" s="134"/>
      <c r="BX216" s="134"/>
      <c r="BY216" s="134"/>
      <c r="BZ216" s="134"/>
      <c r="CA216" s="134"/>
      <c r="CB216" s="134"/>
      <c r="CC216" s="134"/>
      <c r="CD216" s="134"/>
      <c r="CE216" s="134"/>
      <c r="CF216" s="134"/>
      <c r="CG216" s="134"/>
      <c r="CH216" s="134"/>
      <c r="CI216" s="134"/>
      <c r="CJ216" s="134"/>
      <c r="CK216" s="134"/>
      <c r="CL216" s="134"/>
      <c r="CM216" s="134"/>
      <c r="CN216" s="134"/>
      <c r="CO216" s="134"/>
      <c r="CP216" s="134"/>
      <c r="CQ216" s="134"/>
      <c r="CR216" s="134"/>
      <c r="CS216" s="134"/>
      <c r="CT216" s="134"/>
      <c r="CU216" s="134"/>
      <c r="CV216" s="134"/>
      <c r="CW216" s="134"/>
      <c r="CX216" s="134"/>
      <c r="CY216" s="134"/>
      <c r="CZ216" s="134"/>
      <c r="DA216" s="134"/>
      <c r="DB216" s="134"/>
      <c r="DC216" s="134"/>
      <c r="DD216" s="134"/>
      <c r="DE216" s="134"/>
      <c r="DF216" s="134"/>
      <c r="DG216" s="134"/>
      <c r="DH216" s="134"/>
      <c r="DI216" s="134"/>
      <c r="DJ216" s="134"/>
      <c r="DK216" s="134"/>
      <c r="DL216" s="134"/>
      <c r="DM216" s="134"/>
      <c r="DN216" s="134"/>
      <c r="DO216" s="134"/>
      <c r="DP216" s="134"/>
      <c r="DQ216" s="134"/>
      <c r="DR216" s="134"/>
      <c r="DS216" s="134"/>
      <c r="DT216" s="134"/>
    </row>
    <row r="217" spans="2:124" s="133" customFormat="1" ht="30" customHeight="1" x14ac:dyDescent="0.2">
      <c r="B217" s="95" t="s">
        <v>202</v>
      </c>
      <c r="C217" s="140">
        <v>442583</v>
      </c>
      <c r="D217" s="141"/>
      <c r="E217" s="142" t="s">
        <v>40</v>
      </c>
      <c r="F217" s="143" t="s">
        <v>591</v>
      </c>
      <c r="G217" s="144" t="s">
        <v>592</v>
      </c>
      <c r="H217" s="145">
        <v>1990</v>
      </c>
      <c r="I217" s="351" t="s">
        <v>480</v>
      </c>
      <c r="J217" s="146" t="s">
        <v>487</v>
      </c>
      <c r="K217" s="147">
        <v>79.099999999999994</v>
      </c>
      <c r="L217" s="149">
        <v>-70</v>
      </c>
      <c r="M217" s="150">
        <v>70</v>
      </c>
      <c r="N217" s="148">
        <v>-75</v>
      </c>
      <c r="O217" s="135">
        <f t="shared" si="69"/>
        <v>70</v>
      </c>
      <c r="P217" s="149">
        <v>85</v>
      </c>
      <c r="Q217" s="150">
        <v>90</v>
      </c>
      <c r="R217" s="393">
        <v>-93</v>
      </c>
      <c r="S217" s="135">
        <f t="shared" si="70"/>
        <v>90</v>
      </c>
      <c r="T217" s="136">
        <f t="shared" si="71"/>
        <v>160</v>
      </c>
      <c r="U217" s="137" t="str">
        <f t="shared" si="72"/>
        <v>DEB 15</v>
      </c>
      <c r="V217" s="138" t="str">
        <f>IF(E217=0," ",IF(E217="H",IF(H217&lt;2000,VLOOKUP(K217,[1]Minimas!$A$15:$F$29,6),IF(AND(H217&gt;1999,H217&lt;2003),VLOOKUP(K217,[1]Minimas!$A$15:$F$29,5),IF(AND(H217&gt;2002,H217&lt;2005),VLOOKUP(K217,[1]Minimas!$A$15:$F$29,4),IF(AND(H217&gt;2004,H217&lt;2007),VLOOKUP(K217,[1]Minimas!$A$15:$F$29,3),VLOOKUP(K217,[1]Minimas!$A$15:$F$29,2))))),IF(H217&lt;2000,VLOOKUP(K217,[1]Minimas!$G$15:$L$29,6),IF(AND(H217&gt;1999,H217&lt;2003),VLOOKUP(K217,[1]Minimas!$G$15:$FL$29,5),IF(AND(H217&gt;2002,H217&lt;2005),VLOOKUP(K217,[1]Minimas!$G$15:$L$29,4),IF(AND(H217&gt;2004,H217&lt;2007),VLOOKUP(K217,[1]Minimas!$G$15:$L$29,3),VLOOKUP(K217,[1]Minimas!$G$15:$L$29,2)))))))</f>
        <v>SE M81</v>
      </c>
      <c r="W217" s="139">
        <f t="shared" si="73"/>
        <v>196.88041312080514</v>
      </c>
      <c r="X217" s="97">
        <v>43806</v>
      </c>
      <c r="Y217" s="99" t="s">
        <v>501</v>
      </c>
      <c r="Z217" s="216" t="s">
        <v>595</v>
      </c>
      <c r="AA217" s="132"/>
      <c r="AB217" s="103">
        <f>T217-HLOOKUP(V217,[1]Minimas!$C$3:$CD$12,2,FALSE)</f>
        <v>15</v>
      </c>
      <c r="AC217" s="103">
        <f>T217-HLOOKUP(V217,[1]Minimas!$C$3:$CD$12,3,FALSE)</f>
        <v>-10</v>
      </c>
      <c r="AD217" s="103">
        <f>T217-HLOOKUP(V217,[1]Minimas!$C$3:$CD$12,4,FALSE)</f>
        <v>-35</v>
      </c>
      <c r="AE217" s="103">
        <f>T217-HLOOKUP(V217,[1]Minimas!$C$3:$CD$12,5,FALSE)</f>
        <v>-60</v>
      </c>
      <c r="AF217" s="103">
        <f>T217-HLOOKUP(V217,[1]Minimas!$C$3:$CD$12,6,FALSE)</f>
        <v>-90</v>
      </c>
      <c r="AG217" s="103">
        <f>T217-HLOOKUP(V217,[1]Minimas!$C$3:$CD$12,7,FALSE)</f>
        <v>-115</v>
      </c>
      <c r="AH217" s="103">
        <f>T217-HLOOKUP(V217,[1]Minimas!$C$3:$CD$12,8,FALSE)</f>
        <v>-135</v>
      </c>
      <c r="AI217" s="103">
        <f>T217-HLOOKUP(V217,[1]Minimas!$C$3:$CD$12,9,FALSE)</f>
        <v>-160</v>
      </c>
      <c r="AJ217" s="103">
        <f>T217-HLOOKUP(V217,[1]Minimas!$C$3:$CD$12,10,FALSE)</f>
        <v>-175</v>
      </c>
      <c r="AK217" s="104" t="str">
        <f t="shared" si="74"/>
        <v>DEB</v>
      </c>
      <c r="AL217" s="104"/>
      <c r="AM217" s="104" t="str">
        <f t="shared" si="75"/>
        <v>DEB</v>
      </c>
      <c r="AN217" s="104">
        <f t="shared" si="76"/>
        <v>15</v>
      </c>
      <c r="AO217" s="134"/>
      <c r="AP217" s="134"/>
      <c r="AQ217" s="134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134"/>
      <c r="BZ217" s="134"/>
      <c r="CA217" s="134"/>
      <c r="CB217" s="134"/>
      <c r="CC217" s="134"/>
      <c r="CD217" s="134"/>
      <c r="CE217" s="134"/>
      <c r="CF217" s="134"/>
      <c r="CG217" s="134"/>
      <c r="CH217" s="134"/>
      <c r="CI217" s="134"/>
      <c r="CJ217" s="134"/>
      <c r="CK217" s="134"/>
      <c r="CL217" s="134"/>
      <c r="CM217" s="134"/>
      <c r="CN217" s="134"/>
      <c r="CO217" s="134"/>
      <c r="CP217" s="134"/>
      <c r="CQ217" s="134"/>
      <c r="CR217" s="134"/>
      <c r="CS217" s="134"/>
      <c r="CT217" s="134"/>
      <c r="CU217" s="134"/>
      <c r="CV217" s="134"/>
      <c r="CW217" s="134"/>
      <c r="CX217" s="134"/>
      <c r="CY217" s="134"/>
      <c r="CZ217" s="134"/>
      <c r="DA217" s="134"/>
      <c r="DB217" s="134"/>
      <c r="DC217" s="134"/>
      <c r="DD217" s="134"/>
      <c r="DE217" s="134"/>
      <c r="DF217" s="134"/>
      <c r="DG217" s="134"/>
      <c r="DH217" s="134"/>
      <c r="DI217" s="134"/>
      <c r="DJ217" s="134"/>
      <c r="DK217" s="134"/>
      <c r="DL217" s="134"/>
      <c r="DM217" s="134"/>
      <c r="DN217" s="134"/>
      <c r="DO217" s="134"/>
      <c r="DP217" s="134"/>
      <c r="DQ217" s="134"/>
      <c r="DR217" s="134"/>
      <c r="DS217" s="134"/>
      <c r="DT217" s="134"/>
    </row>
    <row r="218" spans="2:124" s="133" customFormat="1" ht="30" customHeight="1" x14ac:dyDescent="0.2">
      <c r="B218" s="95" t="s">
        <v>202</v>
      </c>
      <c r="C218" s="140">
        <v>7988</v>
      </c>
      <c r="D218" s="141"/>
      <c r="E218" s="142" t="s">
        <v>40</v>
      </c>
      <c r="F218" s="143" t="s">
        <v>593</v>
      </c>
      <c r="G218" s="144" t="s">
        <v>429</v>
      </c>
      <c r="H218" s="145">
        <v>1977</v>
      </c>
      <c r="I218" s="351" t="s">
        <v>480</v>
      </c>
      <c r="J218" s="146" t="s">
        <v>44</v>
      </c>
      <c r="K218" s="147">
        <v>101</v>
      </c>
      <c r="L218" s="149">
        <v>70</v>
      </c>
      <c r="M218" s="150">
        <v>75</v>
      </c>
      <c r="N218" s="148">
        <v>-80</v>
      </c>
      <c r="O218" s="135">
        <f t="shared" si="69"/>
        <v>75</v>
      </c>
      <c r="P218" s="149">
        <v>91</v>
      </c>
      <c r="Q218" s="150">
        <v>95</v>
      </c>
      <c r="R218" s="148" t="s">
        <v>323</v>
      </c>
      <c r="S218" s="135">
        <f t="shared" si="70"/>
        <v>95</v>
      </c>
      <c r="T218" s="136">
        <f t="shared" si="71"/>
        <v>170</v>
      </c>
      <c r="U218" s="137" t="str">
        <f t="shared" si="72"/>
        <v>DEB 10</v>
      </c>
      <c r="V218" s="138" t="str">
        <f>IF(E218=0," ",IF(E218="H",IF(H218&lt;2000,VLOOKUP(K218,[1]Minimas!$A$15:$F$29,6),IF(AND(H218&gt;1999,H218&lt;2003),VLOOKUP(K218,[1]Minimas!$A$15:$F$29,5),IF(AND(H218&gt;2002,H218&lt;2005),VLOOKUP(K218,[1]Minimas!$A$15:$F$29,4),IF(AND(H218&gt;2004,H218&lt;2007),VLOOKUP(K218,[1]Minimas!$A$15:$F$29,3),VLOOKUP(K218,[1]Minimas!$A$15:$F$29,2))))),IF(H218&lt;2000,VLOOKUP(K218,[1]Minimas!$G$15:$L$29,6),IF(AND(H218&gt;1999,H218&lt;2003),VLOOKUP(K218,[1]Minimas!$G$15:$FL$29,5),IF(AND(H218&gt;2002,H218&lt;2005),VLOOKUP(K218,[1]Minimas!$G$15:$L$29,4),IF(AND(H218&gt;2004,H218&lt;2007),VLOOKUP(K218,[1]Minimas!$G$15:$L$29,3),VLOOKUP(K218,[1]Minimas!$G$15:$L$29,2)))))))</f>
        <v>SE M102</v>
      </c>
      <c r="W218" s="139">
        <f t="shared" si="73"/>
        <v>187.82445111907518</v>
      </c>
      <c r="X218" s="97">
        <v>43806</v>
      </c>
      <c r="Y218" s="99" t="s">
        <v>501</v>
      </c>
      <c r="Z218" s="216" t="s">
        <v>595</v>
      </c>
      <c r="AA218" s="132"/>
      <c r="AB218" s="103">
        <f>T218-HLOOKUP(V218,[1]Minimas!$C$3:$CD$12,2,FALSE)</f>
        <v>10</v>
      </c>
      <c r="AC218" s="103">
        <f>T218-HLOOKUP(V218,[1]Minimas!$C$3:$CD$12,3,FALSE)</f>
        <v>-15</v>
      </c>
      <c r="AD218" s="103">
        <f>T218-HLOOKUP(V218,[1]Minimas!$C$3:$CD$12,4,FALSE)</f>
        <v>-40</v>
      </c>
      <c r="AE218" s="103">
        <f>T218-HLOOKUP(V218,[1]Minimas!$C$3:$CD$12,5,FALSE)</f>
        <v>-70</v>
      </c>
      <c r="AF218" s="103">
        <f>T218-HLOOKUP(V218,[1]Minimas!$C$3:$CD$12,6,FALSE)</f>
        <v>-100</v>
      </c>
      <c r="AG218" s="103">
        <f>T218-HLOOKUP(V218,[1]Minimas!$C$3:$CD$12,7,FALSE)</f>
        <v>-132</v>
      </c>
      <c r="AH218" s="103">
        <f>T218-HLOOKUP(V218,[1]Minimas!$C$3:$CD$12,8,FALSE)</f>
        <v>-160</v>
      </c>
      <c r="AI218" s="103">
        <f>T218-HLOOKUP(V218,[1]Minimas!$C$3:$CD$12,9,FALSE)</f>
        <v>-180</v>
      </c>
      <c r="AJ218" s="103">
        <f>T218-HLOOKUP(V218,[1]Minimas!$C$3:$CD$12,10,FALSE)</f>
        <v>-210</v>
      </c>
      <c r="AK218" s="104" t="str">
        <f t="shared" si="74"/>
        <v>DEB</v>
      </c>
      <c r="AL218" s="104"/>
      <c r="AM218" s="104" t="str">
        <f t="shared" si="75"/>
        <v>DEB</v>
      </c>
      <c r="AN218" s="104">
        <f t="shared" si="76"/>
        <v>10</v>
      </c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134"/>
      <c r="CJ218" s="134"/>
      <c r="CK218" s="134"/>
      <c r="CL218" s="134"/>
      <c r="CM218" s="134"/>
      <c r="CN218" s="134"/>
      <c r="CO218" s="134"/>
      <c r="CP218" s="134"/>
      <c r="CQ218" s="134"/>
      <c r="CR218" s="134"/>
      <c r="CS218" s="134"/>
      <c r="CT218" s="134"/>
      <c r="CU218" s="134"/>
      <c r="CV218" s="134"/>
      <c r="CW218" s="134"/>
      <c r="CX218" s="134"/>
      <c r="CY218" s="134"/>
      <c r="CZ218" s="134"/>
      <c r="DA218" s="134"/>
      <c r="DB218" s="134"/>
      <c r="DC218" s="134"/>
      <c r="DD218" s="134"/>
      <c r="DE218" s="134"/>
      <c r="DF218" s="134"/>
      <c r="DG218" s="134"/>
      <c r="DH218" s="134"/>
      <c r="DI218" s="134"/>
      <c r="DJ218" s="134"/>
      <c r="DK218" s="134"/>
      <c r="DL218" s="134"/>
      <c r="DM218" s="134"/>
      <c r="DN218" s="134"/>
      <c r="DO218" s="134"/>
      <c r="DP218" s="134"/>
      <c r="DQ218" s="134"/>
      <c r="DR218" s="134"/>
      <c r="DS218" s="134"/>
      <c r="DT218" s="134"/>
    </row>
    <row r="219" spans="2:124" s="133" customFormat="1" ht="29.1" customHeight="1" x14ac:dyDescent="0.2">
      <c r="B219" s="95" t="s">
        <v>202</v>
      </c>
      <c r="C219" s="140">
        <v>432096</v>
      </c>
      <c r="D219" s="141"/>
      <c r="E219" s="142" t="s">
        <v>40</v>
      </c>
      <c r="F219" s="143" t="s">
        <v>594</v>
      </c>
      <c r="G219" s="144" t="s">
        <v>429</v>
      </c>
      <c r="H219" s="145">
        <v>1976</v>
      </c>
      <c r="I219" s="351" t="s">
        <v>480</v>
      </c>
      <c r="J219" s="146" t="s">
        <v>44</v>
      </c>
      <c r="K219" s="147">
        <v>87.5</v>
      </c>
      <c r="L219" s="149">
        <v>65</v>
      </c>
      <c r="M219" s="148">
        <v>-70</v>
      </c>
      <c r="N219" s="148">
        <v>-70</v>
      </c>
      <c r="O219" s="135">
        <f t="shared" si="69"/>
        <v>65</v>
      </c>
      <c r="P219" s="149">
        <v>85</v>
      </c>
      <c r="Q219" s="148">
        <v>-88</v>
      </c>
      <c r="R219" s="148">
        <v>-88</v>
      </c>
      <c r="S219" s="135">
        <f t="shared" si="70"/>
        <v>85</v>
      </c>
      <c r="T219" s="136">
        <f t="shared" si="71"/>
        <v>150</v>
      </c>
      <c r="U219" s="137" t="str">
        <f t="shared" si="72"/>
        <v>DEB 0</v>
      </c>
      <c r="V219" s="138" t="str">
        <f>IF(E219=0," ",IF(E219="H",IF(H219&lt;2000,VLOOKUP(K219,[1]Minimas!$A$15:$F$29,6),IF(AND(H219&gt;1999,H219&lt;2003),VLOOKUP(K219,[1]Minimas!$A$15:$F$29,5),IF(AND(H219&gt;2002,H219&lt;2005),VLOOKUP(K219,[1]Minimas!$A$15:$F$29,4),IF(AND(H219&gt;2004,H219&lt;2007),VLOOKUP(K219,[1]Minimas!$A$15:$F$29,3),VLOOKUP(K219,[1]Minimas!$A$15:$F$29,2))))),IF(H219&lt;2000,VLOOKUP(K219,[1]Minimas!$G$15:$L$29,6),IF(AND(H219&gt;1999,H219&lt;2003),VLOOKUP(K219,[1]Minimas!$G$15:$FL$29,5),IF(AND(H219&gt;2002,H219&lt;2005),VLOOKUP(K219,[1]Minimas!$G$15:$L$29,4),IF(AND(H219&gt;2004,H219&lt;2007),VLOOKUP(K219,[1]Minimas!$G$15:$L$29,3),VLOOKUP(K219,[1]Minimas!$G$15:$L$29,2)))))))</f>
        <v>SE M89</v>
      </c>
      <c r="W219" s="139">
        <f t="shared" si="73"/>
        <v>175.71260249453505</v>
      </c>
      <c r="X219" s="97">
        <v>43806</v>
      </c>
      <c r="Y219" s="99" t="s">
        <v>501</v>
      </c>
      <c r="Z219" s="216" t="s">
        <v>595</v>
      </c>
      <c r="AA219" s="132"/>
      <c r="AB219" s="103">
        <f>T219-HLOOKUP(V219,[1]Minimas!$C$3:$CD$12,2,FALSE)</f>
        <v>0</v>
      </c>
      <c r="AC219" s="103">
        <f>T219-HLOOKUP(V219,[1]Minimas!$C$3:$CD$12,3,FALSE)</f>
        <v>-25</v>
      </c>
      <c r="AD219" s="103">
        <f>T219-HLOOKUP(V219,[1]Minimas!$C$3:$CD$12,4,FALSE)</f>
        <v>-50</v>
      </c>
      <c r="AE219" s="103">
        <f>T219-HLOOKUP(V219,[1]Minimas!$C$3:$CD$12,5,FALSE)</f>
        <v>-80</v>
      </c>
      <c r="AF219" s="103">
        <f>T219-HLOOKUP(V219,[1]Minimas!$C$3:$CD$12,6,FALSE)</f>
        <v>-110</v>
      </c>
      <c r="AG219" s="103">
        <f>T219-HLOOKUP(V219,[1]Minimas!$C$3:$CD$12,7,FALSE)</f>
        <v>-137</v>
      </c>
      <c r="AH219" s="103">
        <f>T219-HLOOKUP(V219,[1]Minimas!$C$3:$CD$12,8,FALSE)</f>
        <v>-160</v>
      </c>
      <c r="AI219" s="103">
        <f>T219-HLOOKUP(V219,[1]Minimas!$C$3:$CD$12,9,FALSE)</f>
        <v>-180</v>
      </c>
      <c r="AJ219" s="103">
        <f>T219-HLOOKUP(V219,[1]Minimas!$C$3:$CD$12,10,FALSE)</f>
        <v>-210</v>
      </c>
      <c r="AK219" s="104" t="str">
        <f t="shared" si="74"/>
        <v>DEB</v>
      </c>
      <c r="AL219" s="104"/>
      <c r="AM219" s="104" t="str">
        <f t="shared" si="75"/>
        <v>DEB</v>
      </c>
      <c r="AN219" s="104">
        <f t="shared" si="76"/>
        <v>0</v>
      </c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134"/>
      <c r="BZ219" s="134"/>
      <c r="CA219" s="134"/>
      <c r="CB219" s="134"/>
      <c r="CC219" s="134"/>
      <c r="CD219" s="134"/>
      <c r="CE219" s="134"/>
      <c r="CF219" s="134"/>
      <c r="CG219" s="134"/>
      <c r="CH219" s="134"/>
      <c r="CI219" s="134"/>
      <c r="CJ219" s="134"/>
      <c r="CK219" s="134"/>
      <c r="CL219" s="134"/>
      <c r="CM219" s="134"/>
      <c r="CN219" s="134"/>
      <c r="CO219" s="134"/>
      <c r="CP219" s="134"/>
      <c r="CQ219" s="134"/>
      <c r="CR219" s="134"/>
      <c r="CS219" s="134"/>
      <c r="CT219" s="134"/>
      <c r="CU219" s="134"/>
      <c r="CV219" s="134"/>
      <c r="CW219" s="134"/>
      <c r="CX219" s="134"/>
      <c r="CY219" s="134"/>
      <c r="CZ219" s="134"/>
      <c r="DA219" s="134"/>
      <c r="DB219" s="134"/>
      <c r="DC219" s="134"/>
      <c r="DD219" s="134"/>
      <c r="DE219" s="134"/>
      <c r="DF219" s="134"/>
      <c r="DG219" s="134"/>
      <c r="DH219" s="134"/>
      <c r="DI219" s="134"/>
      <c r="DJ219" s="134"/>
      <c r="DK219" s="134"/>
      <c r="DL219" s="134"/>
      <c r="DM219" s="134"/>
      <c r="DN219" s="134"/>
      <c r="DO219" s="134"/>
      <c r="DP219" s="134"/>
      <c r="DQ219" s="134"/>
      <c r="DR219" s="134"/>
      <c r="DS219" s="134"/>
      <c r="DT219" s="134"/>
    </row>
    <row r="220" spans="2:124" s="133" customFormat="1" ht="30" customHeight="1" x14ac:dyDescent="0.2">
      <c r="B220" s="95" t="s">
        <v>202</v>
      </c>
      <c r="C220" s="140">
        <v>453387</v>
      </c>
      <c r="D220" s="141"/>
      <c r="E220" s="142" t="s">
        <v>40</v>
      </c>
      <c r="F220" s="143" t="s">
        <v>265</v>
      </c>
      <c r="G220" s="144" t="s">
        <v>429</v>
      </c>
      <c r="H220" s="145">
        <v>1986</v>
      </c>
      <c r="I220" s="351" t="s">
        <v>480</v>
      </c>
      <c r="J220" s="146" t="s">
        <v>44</v>
      </c>
      <c r="K220" s="147">
        <v>88.3</v>
      </c>
      <c r="L220" s="149">
        <v>65</v>
      </c>
      <c r="M220" s="150">
        <v>70</v>
      </c>
      <c r="N220" s="148">
        <v>-72</v>
      </c>
      <c r="O220" s="135">
        <f t="shared" si="69"/>
        <v>70</v>
      </c>
      <c r="P220" s="152">
        <v>-80</v>
      </c>
      <c r="Q220" s="150">
        <v>80</v>
      </c>
      <c r="R220" s="148">
        <v>-85</v>
      </c>
      <c r="S220" s="135">
        <f t="shared" si="70"/>
        <v>80</v>
      </c>
      <c r="T220" s="136">
        <f t="shared" si="71"/>
        <v>150</v>
      </c>
      <c r="U220" s="137" t="str">
        <f t="shared" si="72"/>
        <v>DEB 0</v>
      </c>
      <c r="V220" s="138" t="str">
        <f>IF(E220=0," ",IF(E220="H",IF(H220&lt;2000,VLOOKUP(K220,[1]Minimas!$A$15:$F$29,6),IF(AND(H220&gt;1999,H220&lt;2003),VLOOKUP(K220,[1]Minimas!$A$15:$F$29,5),IF(AND(H220&gt;2002,H220&lt;2005),VLOOKUP(K220,[1]Minimas!$A$15:$F$29,4),IF(AND(H220&gt;2004,H220&lt;2007),VLOOKUP(K220,[1]Minimas!$A$15:$F$29,3),VLOOKUP(K220,[1]Minimas!$A$15:$F$29,2))))),IF(H220&lt;2000,VLOOKUP(K220,[1]Minimas!$G$15:$L$29,6),IF(AND(H220&gt;1999,H220&lt;2003),VLOOKUP(K220,[1]Minimas!$G$15:$FL$29,5),IF(AND(H220&gt;2002,H220&lt;2005),VLOOKUP(K220,[1]Minimas!$G$15:$L$29,4),IF(AND(H220&gt;2004,H220&lt;2007),VLOOKUP(K220,[1]Minimas!$G$15:$L$29,3),VLOOKUP(K220,[1]Minimas!$G$15:$L$29,2)))))))</f>
        <v>SE M89</v>
      </c>
      <c r="W220" s="139">
        <f t="shared" si="73"/>
        <v>174.99181988545828</v>
      </c>
      <c r="X220" s="97">
        <v>43806</v>
      </c>
      <c r="Y220" s="99" t="s">
        <v>501</v>
      </c>
      <c r="Z220" s="216" t="s">
        <v>595</v>
      </c>
      <c r="AA220" s="132"/>
      <c r="AB220" s="103">
        <f>T220-HLOOKUP(V220,[1]Minimas!$C$3:$CD$12,2,FALSE)</f>
        <v>0</v>
      </c>
      <c r="AC220" s="103">
        <f>T220-HLOOKUP(V220,[1]Minimas!$C$3:$CD$12,3,FALSE)</f>
        <v>-25</v>
      </c>
      <c r="AD220" s="103">
        <f>T220-HLOOKUP(V220,[1]Minimas!$C$3:$CD$12,4,FALSE)</f>
        <v>-50</v>
      </c>
      <c r="AE220" s="103">
        <f>T220-HLOOKUP(V220,[1]Minimas!$C$3:$CD$12,5,FALSE)</f>
        <v>-80</v>
      </c>
      <c r="AF220" s="103">
        <f>T220-HLOOKUP(V220,[1]Minimas!$C$3:$CD$12,6,FALSE)</f>
        <v>-110</v>
      </c>
      <c r="AG220" s="103">
        <f>T220-HLOOKUP(V220,[1]Minimas!$C$3:$CD$12,7,FALSE)</f>
        <v>-137</v>
      </c>
      <c r="AH220" s="103">
        <f>T220-HLOOKUP(V220,[1]Minimas!$C$3:$CD$12,8,FALSE)</f>
        <v>-160</v>
      </c>
      <c r="AI220" s="103">
        <f>T220-HLOOKUP(V220,[1]Minimas!$C$3:$CD$12,9,FALSE)</f>
        <v>-180</v>
      </c>
      <c r="AJ220" s="103">
        <f>T220-HLOOKUP(V220,[1]Minimas!$C$3:$CD$12,10,FALSE)</f>
        <v>-210</v>
      </c>
      <c r="AK220" s="104" t="str">
        <f t="shared" si="74"/>
        <v>DEB</v>
      </c>
      <c r="AL220" s="104"/>
      <c r="AM220" s="104" t="str">
        <f t="shared" si="75"/>
        <v>DEB</v>
      </c>
      <c r="AN220" s="104">
        <f t="shared" si="76"/>
        <v>0</v>
      </c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134"/>
      <c r="BW220" s="134"/>
      <c r="BX220" s="134"/>
      <c r="BY220" s="134"/>
      <c r="BZ220" s="134"/>
      <c r="CA220" s="134"/>
      <c r="CB220" s="134"/>
      <c r="CC220" s="134"/>
      <c r="CD220" s="134"/>
      <c r="CE220" s="134"/>
      <c r="CF220" s="134"/>
      <c r="CG220" s="134"/>
      <c r="CH220" s="134"/>
      <c r="CI220" s="134"/>
      <c r="CJ220" s="134"/>
      <c r="CK220" s="134"/>
      <c r="CL220" s="134"/>
      <c r="CM220" s="134"/>
      <c r="CN220" s="134"/>
      <c r="CO220" s="134"/>
      <c r="CP220" s="134"/>
      <c r="CQ220" s="134"/>
      <c r="CR220" s="134"/>
      <c r="CS220" s="134"/>
      <c r="CT220" s="134"/>
      <c r="CU220" s="134"/>
      <c r="CV220" s="134"/>
      <c r="CW220" s="134"/>
      <c r="CX220" s="134"/>
      <c r="CY220" s="134"/>
      <c r="CZ220" s="134"/>
      <c r="DA220" s="134"/>
      <c r="DB220" s="134"/>
      <c r="DC220" s="134"/>
      <c r="DD220" s="134"/>
      <c r="DE220" s="134"/>
      <c r="DF220" s="134"/>
      <c r="DG220" s="134"/>
      <c r="DH220" s="134"/>
      <c r="DI220" s="134"/>
      <c r="DJ220" s="134"/>
      <c r="DK220" s="134"/>
      <c r="DL220" s="134"/>
      <c r="DM220" s="134"/>
      <c r="DN220" s="134"/>
      <c r="DO220" s="134"/>
      <c r="DP220" s="134"/>
      <c r="DQ220" s="134"/>
      <c r="DR220" s="134"/>
      <c r="DS220" s="134"/>
      <c r="DT220" s="134"/>
    </row>
    <row r="221" spans="2:124" s="133" customFormat="1" ht="30" customHeight="1" x14ac:dyDescent="0.2">
      <c r="B221" s="95" t="s">
        <v>202</v>
      </c>
      <c r="C221" s="140">
        <v>415724</v>
      </c>
      <c r="D221" s="141"/>
      <c r="E221" s="142" t="s">
        <v>40</v>
      </c>
      <c r="F221" s="143" t="s">
        <v>486</v>
      </c>
      <c r="G221" s="144" t="s">
        <v>429</v>
      </c>
      <c r="H221" s="145">
        <v>2001</v>
      </c>
      <c r="I221" s="351" t="s">
        <v>480</v>
      </c>
      <c r="J221" s="146" t="s">
        <v>487</v>
      </c>
      <c r="K221" s="147">
        <v>70.3</v>
      </c>
      <c r="L221" s="149">
        <v>68</v>
      </c>
      <c r="M221" s="150">
        <v>72</v>
      </c>
      <c r="N221" s="148">
        <v>-76</v>
      </c>
      <c r="O221" s="135">
        <f t="shared" si="69"/>
        <v>72</v>
      </c>
      <c r="P221" s="149">
        <v>90</v>
      </c>
      <c r="Q221" s="150">
        <v>95</v>
      </c>
      <c r="R221" s="150">
        <v>100</v>
      </c>
      <c r="S221" s="135">
        <f t="shared" si="70"/>
        <v>100</v>
      </c>
      <c r="T221" s="136">
        <f t="shared" si="71"/>
        <v>172</v>
      </c>
      <c r="U221" s="137" t="str">
        <f t="shared" si="72"/>
        <v>REG + 12</v>
      </c>
      <c r="V221" s="138" t="str">
        <f>IF(E221=0," ",IF(E221="H",IF(H221&lt;2000,VLOOKUP(K221,[1]Minimas!$A$15:$F$29,6),IF(AND(H221&gt;1999,H221&lt;2003),VLOOKUP(K221,[1]Minimas!$A$15:$F$29,5),IF(AND(H221&gt;2002,H221&lt;2005),VLOOKUP(K221,[1]Minimas!$A$15:$F$29,4),IF(AND(H221&gt;2004,H221&lt;2007),VLOOKUP(K221,[1]Minimas!$A$15:$F$29,3),VLOOKUP(K221,[1]Minimas!$A$15:$F$29,2))))),IF(H221&lt;2000,VLOOKUP(K221,[1]Minimas!$G$15:$L$29,6),IF(AND(H221&gt;1999,H221&lt;2003),VLOOKUP(K221,[1]Minimas!$G$15:$FL$29,5),IF(AND(H221&gt;2002,H221&lt;2005),VLOOKUP(K221,[1]Minimas!$G$15:$L$29,4),IF(AND(H221&gt;2004,H221&lt;2007),VLOOKUP(K221,[1]Minimas!$G$15:$L$29,3),VLOOKUP(K221,[1]Minimas!$G$15:$L$29,2)))))))</f>
        <v>U20 M73</v>
      </c>
      <c r="W221" s="139">
        <f t="shared" si="73"/>
        <v>226.0714837074209</v>
      </c>
      <c r="X221" s="97">
        <v>43806</v>
      </c>
      <c r="Y221" s="99" t="s">
        <v>501</v>
      </c>
      <c r="Z221" s="216" t="s">
        <v>595</v>
      </c>
      <c r="AA221" s="132"/>
      <c r="AB221" s="103">
        <f>T221-HLOOKUP(V221,[1]Minimas!$C$3:$CD$12,2,FALSE)</f>
        <v>52</v>
      </c>
      <c r="AC221" s="103">
        <f>T221-HLOOKUP(V221,[1]Minimas!$C$3:$CD$12,3,FALSE)</f>
        <v>32</v>
      </c>
      <c r="AD221" s="103">
        <f>T221-HLOOKUP(V221,[1]Minimas!$C$3:$CD$12,4,FALSE)</f>
        <v>12</v>
      </c>
      <c r="AE221" s="103">
        <f>T221-HLOOKUP(V221,[1]Minimas!$C$3:$CD$12,5,FALSE)</f>
        <v>-8</v>
      </c>
      <c r="AF221" s="103">
        <f>T221-HLOOKUP(V221,[1]Minimas!$C$3:$CD$12,6,FALSE)</f>
        <v>-28</v>
      </c>
      <c r="AG221" s="103">
        <f>T221-HLOOKUP(V221,[1]Minimas!$C$3:$CD$12,7,FALSE)</f>
        <v>-58</v>
      </c>
      <c r="AH221" s="103">
        <f>T221-HLOOKUP(V221,[1]Minimas!$C$3:$CD$12,8,FALSE)</f>
        <v>-78</v>
      </c>
      <c r="AI221" s="103">
        <f>T221-HLOOKUP(V221,[1]Minimas!$C$3:$CD$12,9,FALSE)</f>
        <v>-103</v>
      </c>
      <c r="AJ221" s="103">
        <f>T221-HLOOKUP(V221,[1]Minimas!$C$3:$CD$12,10,FALSE)</f>
        <v>-143</v>
      </c>
      <c r="AK221" s="104" t="str">
        <f t="shared" si="74"/>
        <v>REG +</v>
      </c>
      <c r="AL221" s="104"/>
      <c r="AM221" s="104" t="str">
        <f t="shared" si="75"/>
        <v>REG +</v>
      </c>
      <c r="AN221" s="104">
        <f t="shared" si="76"/>
        <v>12</v>
      </c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134"/>
      <c r="BX221" s="134"/>
      <c r="BY221" s="134"/>
      <c r="BZ221" s="134"/>
      <c r="CA221" s="134"/>
      <c r="CB221" s="134"/>
      <c r="CC221" s="134"/>
      <c r="CD221" s="134"/>
      <c r="CE221" s="134"/>
      <c r="CF221" s="134"/>
      <c r="CG221" s="134"/>
      <c r="CH221" s="134"/>
      <c r="CI221" s="134"/>
      <c r="CJ221" s="134"/>
      <c r="CK221" s="134"/>
      <c r="CL221" s="134"/>
      <c r="CM221" s="134"/>
      <c r="CN221" s="134"/>
      <c r="CO221" s="134"/>
      <c r="CP221" s="134"/>
      <c r="CQ221" s="134"/>
      <c r="CR221" s="134"/>
      <c r="CS221" s="134"/>
      <c r="CT221" s="134"/>
      <c r="CU221" s="134"/>
      <c r="CV221" s="134"/>
      <c r="CW221" s="134"/>
      <c r="CX221" s="134"/>
      <c r="CY221" s="134"/>
      <c r="CZ221" s="134"/>
      <c r="DA221" s="134"/>
      <c r="DB221" s="134"/>
      <c r="DC221" s="134"/>
      <c r="DD221" s="134"/>
      <c r="DE221" s="134"/>
      <c r="DF221" s="134"/>
      <c r="DG221" s="134"/>
      <c r="DH221" s="134"/>
      <c r="DI221" s="134"/>
      <c r="DJ221" s="134"/>
      <c r="DK221" s="134"/>
      <c r="DL221" s="134"/>
      <c r="DM221" s="134"/>
      <c r="DN221" s="134"/>
      <c r="DO221" s="134"/>
      <c r="DP221" s="134"/>
      <c r="DQ221" s="134"/>
      <c r="DR221" s="134"/>
      <c r="DS221" s="134"/>
      <c r="DT221" s="134"/>
    </row>
    <row r="222" spans="2:124" s="133" customFormat="1" ht="30" customHeight="1" x14ac:dyDescent="0.2">
      <c r="B222" s="95" t="s">
        <v>202</v>
      </c>
      <c r="C222" s="140">
        <v>172489</v>
      </c>
      <c r="D222" s="141"/>
      <c r="E222" s="142" t="s">
        <v>40</v>
      </c>
      <c r="F222" s="143" t="s">
        <v>180</v>
      </c>
      <c r="G222" s="144" t="s">
        <v>181</v>
      </c>
      <c r="H222" s="145">
        <v>1980</v>
      </c>
      <c r="I222" s="351" t="s">
        <v>157</v>
      </c>
      <c r="J222" s="146" t="s">
        <v>44</v>
      </c>
      <c r="K222" s="147">
        <v>66</v>
      </c>
      <c r="L222" s="149">
        <v>65</v>
      </c>
      <c r="M222" s="150">
        <v>70</v>
      </c>
      <c r="N222" s="150">
        <v>73</v>
      </c>
      <c r="O222" s="135">
        <f t="shared" si="69"/>
        <v>73</v>
      </c>
      <c r="P222" s="149">
        <v>82</v>
      </c>
      <c r="Q222" s="150">
        <v>87</v>
      </c>
      <c r="R222" s="148">
        <v>-90</v>
      </c>
      <c r="S222" s="135">
        <f t="shared" si="70"/>
        <v>87</v>
      </c>
      <c r="T222" s="136">
        <f t="shared" si="71"/>
        <v>160</v>
      </c>
      <c r="U222" s="137" t="str">
        <f t="shared" si="72"/>
        <v>DPT + 15</v>
      </c>
      <c r="V222" s="138" t="str">
        <f>IF(E222=0," ",IF(E222="H",IF(H222&lt;2000,VLOOKUP(K222,[1]Minimas!$A$15:$F$29,6),IF(AND(H222&gt;1999,H222&lt;2003),VLOOKUP(K222,[1]Minimas!$A$15:$F$29,5),IF(AND(H222&gt;2002,H222&lt;2005),VLOOKUP(K222,[1]Minimas!$A$15:$F$29,4),IF(AND(H222&gt;2004,H222&lt;2007),VLOOKUP(K222,[1]Minimas!$A$15:$F$29,3),VLOOKUP(K222,[1]Minimas!$A$15:$F$29,2))))),IF(H222&lt;2000,VLOOKUP(K222,[1]Minimas!$G$15:$L$29,6),IF(AND(H222&gt;1999,H222&lt;2003),VLOOKUP(K222,[1]Minimas!$G$15:$FL$29,5),IF(AND(H222&gt;2002,H222&lt;2005),VLOOKUP(K222,[1]Minimas!$G$15:$L$29,4),IF(AND(H222&gt;2004,H222&lt;2007),VLOOKUP(K222,[1]Minimas!$G$15:$L$29,3),VLOOKUP(K222,[1]Minimas!$G$15:$L$29,2)))))))</f>
        <v>SE M67</v>
      </c>
      <c r="W222" s="139">
        <f t="shared" si="73"/>
        <v>218.6664815683703</v>
      </c>
      <c r="X222" s="97">
        <v>43806</v>
      </c>
      <c r="Y222" s="99" t="s">
        <v>501</v>
      </c>
      <c r="Z222" s="216" t="s">
        <v>595</v>
      </c>
      <c r="AA222" s="132"/>
      <c r="AB222" s="103">
        <f>T222-HLOOKUP(V222,[1]Minimas!$C$3:$CD$12,2,FALSE)</f>
        <v>35</v>
      </c>
      <c r="AC222" s="103">
        <f>T222-HLOOKUP(V222,[1]Minimas!$C$3:$CD$12,3,FALSE)</f>
        <v>15</v>
      </c>
      <c r="AD222" s="103">
        <f>T222-HLOOKUP(V222,[1]Minimas!$C$3:$CD$12,4,FALSE)</f>
        <v>-10</v>
      </c>
      <c r="AE222" s="103">
        <f>T222-HLOOKUP(V222,[1]Minimas!$C$3:$CD$12,5,FALSE)</f>
        <v>-35</v>
      </c>
      <c r="AF222" s="103">
        <f>T222-HLOOKUP(V222,[1]Minimas!$C$3:$CD$12,6,FALSE)</f>
        <v>-65</v>
      </c>
      <c r="AG222" s="103">
        <f>T222-HLOOKUP(V222,[1]Minimas!$C$3:$CD$12,7,FALSE)</f>
        <v>-80</v>
      </c>
      <c r="AH222" s="103">
        <f>T222-HLOOKUP(V222,[1]Minimas!$C$3:$CD$12,8,FALSE)</f>
        <v>-100</v>
      </c>
      <c r="AI222" s="103">
        <f>T222-HLOOKUP(V222,[1]Minimas!$C$3:$CD$12,9,FALSE)</f>
        <v>-120</v>
      </c>
      <c r="AJ222" s="103">
        <f>T222-HLOOKUP(V222,[1]Minimas!$C$3:$CD$12,10,FALSE)</f>
        <v>-135</v>
      </c>
      <c r="AK222" s="104" t="str">
        <f t="shared" si="74"/>
        <v>DPT +</v>
      </c>
      <c r="AL222" s="104"/>
      <c r="AM222" s="104" t="str">
        <f t="shared" si="75"/>
        <v>DPT +</v>
      </c>
      <c r="AN222" s="104">
        <f t="shared" si="76"/>
        <v>15</v>
      </c>
      <c r="AO222" s="134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134"/>
      <c r="BW222" s="134"/>
      <c r="BX222" s="134"/>
      <c r="BY222" s="134"/>
      <c r="BZ222" s="134"/>
      <c r="CA222" s="134"/>
      <c r="CB222" s="134"/>
      <c r="CC222" s="134"/>
      <c r="CD222" s="134"/>
      <c r="CE222" s="134"/>
      <c r="CF222" s="134"/>
      <c r="CG222" s="134"/>
      <c r="CH222" s="134"/>
      <c r="CI222" s="134"/>
      <c r="CJ222" s="134"/>
      <c r="CK222" s="134"/>
      <c r="CL222" s="134"/>
      <c r="CM222" s="134"/>
      <c r="CN222" s="134"/>
      <c r="CO222" s="134"/>
      <c r="CP222" s="134"/>
      <c r="CQ222" s="134"/>
      <c r="CR222" s="134"/>
      <c r="CS222" s="134"/>
      <c r="CT222" s="134"/>
      <c r="CU222" s="134"/>
      <c r="CV222" s="134"/>
      <c r="CW222" s="134"/>
      <c r="CX222" s="134"/>
      <c r="CY222" s="134"/>
      <c r="CZ222" s="134"/>
      <c r="DA222" s="134"/>
      <c r="DB222" s="134"/>
      <c r="DC222" s="134"/>
      <c r="DD222" s="134"/>
      <c r="DE222" s="134"/>
      <c r="DF222" s="134"/>
      <c r="DG222" s="134"/>
      <c r="DH222" s="134"/>
      <c r="DI222" s="134"/>
      <c r="DJ222" s="134"/>
      <c r="DK222" s="134"/>
      <c r="DL222" s="134"/>
      <c r="DM222" s="134"/>
      <c r="DN222" s="134"/>
      <c r="DO222" s="134"/>
      <c r="DP222" s="134"/>
      <c r="DQ222" s="134"/>
      <c r="DR222" s="134"/>
      <c r="DS222" s="134"/>
      <c r="DT222" s="134"/>
    </row>
    <row r="223" spans="2:124" s="133" customFormat="1" ht="30" customHeight="1" x14ac:dyDescent="0.2">
      <c r="B223" s="95" t="s">
        <v>202</v>
      </c>
      <c r="C223" s="140">
        <v>440285</v>
      </c>
      <c r="D223" s="141"/>
      <c r="E223" s="142" t="s">
        <v>40</v>
      </c>
      <c r="F223" s="143" t="s">
        <v>158</v>
      </c>
      <c r="G223" s="144" t="s">
        <v>159</v>
      </c>
      <c r="H223" s="145">
        <v>1993</v>
      </c>
      <c r="I223" s="351" t="s">
        <v>157</v>
      </c>
      <c r="J223" s="146" t="s">
        <v>44</v>
      </c>
      <c r="K223" s="147">
        <v>75</v>
      </c>
      <c r="L223" s="149">
        <v>85</v>
      </c>
      <c r="M223" s="150">
        <v>90</v>
      </c>
      <c r="N223" s="148">
        <v>-93</v>
      </c>
      <c r="O223" s="135">
        <f t="shared" si="69"/>
        <v>90</v>
      </c>
      <c r="P223" s="149">
        <v>105</v>
      </c>
      <c r="Q223" s="150">
        <v>108</v>
      </c>
      <c r="R223" s="148">
        <v>-111</v>
      </c>
      <c r="S223" s="135">
        <f t="shared" si="70"/>
        <v>108</v>
      </c>
      <c r="T223" s="136">
        <f t="shared" si="71"/>
        <v>198</v>
      </c>
      <c r="U223" s="137" t="str">
        <f t="shared" si="72"/>
        <v>REG + 3</v>
      </c>
      <c r="V223" s="138" t="str">
        <f>IF(E223=0," ",IF(E223="H",IF(H223&lt;2000,VLOOKUP(K223,[1]Minimas!$A$15:$F$29,6),IF(AND(H223&gt;1999,H223&lt;2003),VLOOKUP(K223,[1]Minimas!$A$15:$F$29,5),IF(AND(H223&gt;2002,H223&lt;2005),VLOOKUP(K223,[1]Minimas!$A$15:$F$29,4),IF(AND(H223&gt;2004,H223&lt;2007),VLOOKUP(K223,[1]Minimas!$A$15:$F$29,3),VLOOKUP(K223,[1]Minimas!$A$15:$F$29,2))))),IF(H223&lt;2000,VLOOKUP(K223,[1]Minimas!$G$15:$L$29,6),IF(AND(H223&gt;1999,H223&lt;2003),VLOOKUP(K223,[1]Minimas!$G$15:$FL$29,5),IF(AND(H223&gt;2002,H223&lt;2005),VLOOKUP(K223,[1]Minimas!$G$15:$L$29,4),IF(AND(H223&gt;2004,H223&lt;2007),VLOOKUP(K223,[1]Minimas!$G$15:$L$29,3),VLOOKUP(K223,[1]Minimas!$G$15:$L$29,2)))))))</f>
        <v>SE M81</v>
      </c>
      <c r="W223" s="139">
        <f t="shared" si="73"/>
        <v>250.71573537526237</v>
      </c>
      <c r="X223" s="97">
        <v>43806</v>
      </c>
      <c r="Y223" s="99" t="s">
        <v>501</v>
      </c>
      <c r="Z223" s="216" t="s">
        <v>595</v>
      </c>
      <c r="AA223" s="132"/>
      <c r="AB223" s="103">
        <f>T223-HLOOKUP(V223,[1]Minimas!$C$3:$CD$12,2,FALSE)</f>
        <v>53</v>
      </c>
      <c r="AC223" s="103">
        <f>T223-HLOOKUP(V223,[1]Minimas!$C$3:$CD$12,3,FALSE)</f>
        <v>28</v>
      </c>
      <c r="AD223" s="103">
        <f>T223-HLOOKUP(V223,[1]Minimas!$C$3:$CD$12,4,FALSE)</f>
        <v>3</v>
      </c>
      <c r="AE223" s="103">
        <f>T223-HLOOKUP(V223,[1]Minimas!$C$3:$CD$12,5,FALSE)</f>
        <v>-22</v>
      </c>
      <c r="AF223" s="103">
        <f>T223-HLOOKUP(V223,[1]Minimas!$C$3:$CD$12,6,FALSE)</f>
        <v>-52</v>
      </c>
      <c r="AG223" s="103">
        <f>T223-HLOOKUP(V223,[1]Minimas!$C$3:$CD$12,7,FALSE)</f>
        <v>-77</v>
      </c>
      <c r="AH223" s="103">
        <f>T223-HLOOKUP(V223,[1]Minimas!$C$3:$CD$12,8,FALSE)</f>
        <v>-97</v>
      </c>
      <c r="AI223" s="103">
        <f>T223-HLOOKUP(V223,[1]Minimas!$C$3:$CD$12,9,FALSE)</f>
        <v>-122</v>
      </c>
      <c r="AJ223" s="103">
        <f>T223-HLOOKUP(V223,[1]Minimas!$C$3:$CD$12,10,FALSE)</f>
        <v>-137</v>
      </c>
      <c r="AK223" s="104" t="str">
        <f t="shared" si="74"/>
        <v>REG +</v>
      </c>
      <c r="AL223" s="104"/>
      <c r="AM223" s="104" t="str">
        <f t="shared" si="75"/>
        <v>REG +</v>
      </c>
      <c r="AN223" s="104">
        <f t="shared" si="76"/>
        <v>3</v>
      </c>
      <c r="AO223" s="134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G223" s="134"/>
      <c r="BH223" s="134"/>
      <c r="BI223" s="134"/>
      <c r="BJ223" s="134"/>
      <c r="BK223" s="134"/>
      <c r="BL223" s="134"/>
      <c r="BM223" s="134"/>
      <c r="BN223" s="134"/>
      <c r="BO223" s="134"/>
      <c r="BP223" s="134"/>
      <c r="BQ223" s="134"/>
      <c r="BR223" s="134"/>
      <c r="BS223" s="134"/>
      <c r="BT223" s="134"/>
      <c r="BU223" s="134"/>
      <c r="BV223" s="134"/>
      <c r="BW223" s="134"/>
      <c r="BX223" s="134"/>
      <c r="BY223" s="134"/>
      <c r="BZ223" s="134"/>
      <c r="CA223" s="134"/>
      <c r="CB223" s="134"/>
      <c r="CC223" s="134"/>
      <c r="CD223" s="134"/>
      <c r="CE223" s="134"/>
      <c r="CF223" s="134"/>
      <c r="CG223" s="134"/>
      <c r="CH223" s="134"/>
      <c r="CI223" s="134"/>
      <c r="CJ223" s="134"/>
      <c r="CK223" s="134"/>
      <c r="CL223" s="134"/>
      <c r="CM223" s="134"/>
      <c r="CN223" s="134"/>
      <c r="CO223" s="134"/>
      <c r="CP223" s="134"/>
      <c r="CQ223" s="134"/>
      <c r="CR223" s="134"/>
      <c r="CS223" s="134"/>
      <c r="CT223" s="134"/>
      <c r="CU223" s="134"/>
      <c r="CV223" s="134"/>
      <c r="CW223" s="134"/>
      <c r="CX223" s="134"/>
      <c r="CY223" s="134"/>
      <c r="CZ223" s="134"/>
      <c r="DA223" s="134"/>
      <c r="DB223" s="134"/>
      <c r="DC223" s="134"/>
      <c r="DD223" s="134"/>
      <c r="DE223" s="134"/>
      <c r="DF223" s="134"/>
      <c r="DG223" s="134"/>
      <c r="DH223" s="134"/>
      <c r="DI223" s="134"/>
      <c r="DJ223" s="134"/>
      <c r="DK223" s="134"/>
      <c r="DL223" s="134"/>
      <c r="DM223" s="134"/>
      <c r="DN223" s="134"/>
      <c r="DO223" s="134"/>
      <c r="DP223" s="134"/>
      <c r="DQ223" s="134"/>
      <c r="DR223" s="134"/>
      <c r="DS223" s="134"/>
      <c r="DT223" s="134"/>
    </row>
    <row r="224" spans="2:124" s="133" customFormat="1" ht="30" customHeight="1" x14ac:dyDescent="0.2">
      <c r="B224" s="95" t="s">
        <v>202</v>
      </c>
      <c r="C224" s="153">
        <v>310069</v>
      </c>
      <c r="D224" s="154"/>
      <c r="E224" s="155" t="s">
        <v>40</v>
      </c>
      <c r="F224" s="143" t="s">
        <v>365</v>
      </c>
      <c r="G224" s="144" t="s">
        <v>165</v>
      </c>
      <c r="H224" s="145">
        <v>1995</v>
      </c>
      <c r="I224" s="203" t="s">
        <v>127</v>
      </c>
      <c r="J224" s="156" t="s">
        <v>44</v>
      </c>
      <c r="K224" s="147">
        <v>65.8</v>
      </c>
      <c r="L224" s="149">
        <v>99</v>
      </c>
      <c r="M224" s="150">
        <v>104</v>
      </c>
      <c r="N224" s="150">
        <v>-106</v>
      </c>
      <c r="O224" s="135">
        <f t="shared" si="69"/>
        <v>104</v>
      </c>
      <c r="P224" s="149">
        <v>124</v>
      </c>
      <c r="Q224" s="150">
        <v>128</v>
      </c>
      <c r="R224" s="150">
        <v>-131</v>
      </c>
      <c r="S224" s="135">
        <f t="shared" si="70"/>
        <v>128</v>
      </c>
      <c r="T224" s="136">
        <f t="shared" si="71"/>
        <v>232</v>
      </c>
      <c r="U224" s="137" t="str">
        <f t="shared" si="72"/>
        <v>FED + 7</v>
      </c>
      <c r="V224" s="138" t="str">
        <f>IF(E224=0," ",IF(E224="H",IF(H224&lt;2000,VLOOKUP(K224,[1]Minimas!$A$15:$F$29,6),IF(AND(H224&gt;1999,H224&lt;2003),VLOOKUP(K224,[1]Minimas!$A$15:$F$29,5),IF(AND(H224&gt;2002,H224&lt;2005),VLOOKUP(K224,[1]Minimas!$A$15:$F$29,4),IF(AND(H224&gt;2004,H224&lt;2007),VLOOKUP(K224,[1]Minimas!$A$15:$F$29,3),VLOOKUP(K224,[1]Minimas!$A$15:$F$29,2))))),IF(H224&lt;2000,VLOOKUP(K224,[1]Minimas!$G$15:$L$29,6),IF(AND(H224&gt;1999,H224&lt;2003),VLOOKUP(K224,[1]Minimas!$G$15:$FL$29,5),IF(AND(H224&gt;2002,H224&lt;2005),VLOOKUP(K224,[1]Minimas!$G$15:$L$29,4),IF(AND(H224&gt;2004,H224&lt;2007),VLOOKUP(K224,[1]Minimas!$G$15:$L$29,3),VLOOKUP(K224,[1]Minimas!$G$15:$L$29,2)))))))</f>
        <v>SE M67</v>
      </c>
      <c r="W224" s="139">
        <f t="shared" si="73"/>
        <v>317.68262801336988</v>
      </c>
      <c r="X224" s="98">
        <v>43813</v>
      </c>
      <c r="Y224" s="96" t="s">
        <v>606</v>
      </c>
      <c r="Z224" s="216" t="s">
        <v>386</v>
      </c>
      <c r="AA224" s="132"/>
      <c r="AB224" s="103">
        <f>T224-HLOOKUP(V224,[1]Minimas!$C$3:$CD$12,2,FALSE)</f>
        <v>107</v>
      </c>
      <c r="AC224" s="103">
        <f>T224-HLOOKUP(V224,[1]Minimas!$C$3:$CD$12,3,FALSE)</f>
        <v>87</v>
      </c>
      <c r="AD224" s="103">
        <f>T224-HLOOKUP(V224,[1]Minimas!$C$3:$CD$12,4,FALSE)</f>
        <v>62</v>
      </c>
      <c r="AE224" s="103">
        <f>T224-HLOOKUP(V224,[1]Minimas!$C$3:$CD$12,5,FALSE)</f>
        <v>37</v>
      </c>
      <c r="AF224" s="103">
        <f>T224-HLOOKUP(V224,[1]Minimas!$C$3:$CD$12,6,FALSE)</f>
        <v>7</v>
      </c>
      <c r="AG224" s="103">
        <f>T224-HLOOKUP(V224,[1]Minimas!$C$3:$CD$12,7,FALSE)</f>
        <v>-8</v>
      </c>
      <c r="AH224" s="103">
        <f>T224-HLOOKUP(V224,[1]Minimas!$C$3:$CD$12,8,FALSE)</f>
        <v>-28</v>
      </c>
      <c r="AI224" s="103">
        <f>T224-HLOOKUP(V224,[1]Minimas!$C$3:$CD$12,9,FALSE)</f>
        <v>-48</v>
      </c>
      <c r="AJ224" s="103">
        <f>T224-HLOOKUP(V224,[1]Minimas!$C$3:$CD$12,10,FALSE)</f>
        <v>-63</v>
      </c>
      <c r="AK224" s="104" t="str">
        <f t="shared" si="74"/>
        <v>FED +</v>
      </c>
      <c r="AL224" s="104"/>
      <c r="AM224" s="104" t="str">
        <f t="shared" si="75"/>
        <v>FED +</v>
      </c>
      <c r="AN224" s="104">
        <f t="shared" si="76"/>
        <v>7</v>
      </c>
      <c r="AO224" s="134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G224" s="134"/>
      <c r="BH224" s="134"/>
      <c r="BI224" s="134"/>
      <c r="BJ224" s="134"/>
      <c r="BK224" s="134"/>
      <c r="BL224" s="134"/>
      <c r="BM224" s="134"/>
      <c r="BN224" s="134"/>
      <c r="BO224" s="134"/>
      <c r="BP224" s="134"/>
      <c r="BQ224" s="134"/>
      <c r="BR224" s="134"/>
      <c r="BS224" s="134"/>
      <c r="BT224" s="134"/>
      <c r="BU224" s="134"/>
      <c r="BV224" s="134"/>
      <c r="BW224" s="134"/>
      <c r="BX224" s="134"/>
      <c r="BY224" s="134"/>
      <c r="BZ224" s="134"/>
      <c r="CA224" s="134"/>
      <c r="CB224" s="134"/>
      <c r="CC224" s="134"/>
      <c r="CD224" s="134"/>
      <c r="CE224" s="134"/>
      <c r="CF224" s="134"/>
      <c r="CG224" s="134"/>
      <c r="CH224" s="134"/>
      <c r="CI224" s="134"/>
      <c r="CJ224" s="134"/>
      <c r="CK224" s="134"/>
      <c r="CL224" s="134"/>
      <c r="CM224" s="134"/>
      <c r="CN224" s="134"/>
      <c r="CO224" s="134"/>
      <c r="CP224" s="134"/>
      <c r="CQ224" s="134"/>
      <c r="CR224" s="134"/>
      <c r="CS224" s="134"/>
      <c r="CT224" s="134"/>
      <c r="CU224" s="134"/>
      <c r="CV224" s="134"/>
      <c r="CW224" s="134"/>
      <c r="CX224" s="134"/>
      <c r="CY224" s="134"/>
      <c r="CZ224" s="134"/>
      <c r="DA224" s="134"/>
      <c r="DB224" s="134"/>
      <c r="DC224" s="134"/>
      <c r="DD224" s="134"/>
      <c r="DE224" s="134"/>
      <c r="DF224" s="134"/>
      <c r="DG224" s="134"/>
      <c r="DH224" s="134"/>
      <c r="DI224" s="134"/>
      <c r="DJ224" s="134"/>
      <c r="DK224" s="134"/>
      <c r="DL224" s="134"/>
      <c r="DM224" s="134"/>
      <c r="DN224" s="134"/>
      <c r="DO224" s="134"/>
      <c r="DP224" s="134"/>
      <c r="DQ224" s="134"/>
      <c r="DR224" s="134"/>
      <c r="DS224" s="134"/>
      <c r="DT224" s="134"/>
    </row>
    <row r="225" spans="2:124" s="133" customFormat="1" ht="29.1" customHeight="1" x14ac:dyDescent="0.2">
      <c r="B225" s="95" t="s">
        <v>202</v>
      </c>
      <c r="C225" s="153">
        <v>417754</v>
      </c>
      <c r="D225" s="154"/>
      <c r="E225" s="155" t="s">
        <v>40</v>
      </c>
      <c r="F225" s="143" t="s">
        <v>423</v>
      </c>
      <c r="G225" s="144" t="s">
        <v>424</v>
      </c>
      <c r="H225" s="145">
        <v>1998</v>
      </c>
      <c r="I225" s="203" t="s">
        <v>127</v>
      </c>
      <c r="J225" s="156" t="s">
        <v>44</v>
      </c>
      <c r="K225" s="147">
        <v>85.6</v>
      </c>
      <c r="L225" s="149">
        <v>85</v>
      </c>
      <c r="M225" s="150">
        <v>90</v>
      </c>
      <c r="N225" s="150">
        <v>-95</v>
      </c>
      <c r="O225" s="135">
        <f t="shared" si="69"/>
        <v>90</v>
      </c>
      <c r="P225" s="149">
        <v>-120</v>
      </c>
      <c r="Q225" s="150">
        <v>-120</v>
      </c>
      <c r="R225" s="150">
        <v>-120</v>
      </c>
      <c r="S225" s="135">
        <f t="shared" si="70"/>
        <v>0</v>
      </c>
      <c r="T225" s="136">
        <f t="shared" si="71"/>
        <v>0</v>
      </c>
      <c r="U225" s="137" t="str">
        <f t="shared" si="72"/>
        <v>DEB -150</v>
      </c>
      <c r="V225" s="138" t="str">
        <f>IF(E225=0," ",IF(E225="H",IF(H225&lt;2000,VLOOKUP(K225,[1]Minimas!$A$15:$F$29,6),IF(AND(H225&gt;1999,H225&lt;2003),VLOOKUP(K225,[1]Minimas!$A$15:$F$29,5),IF(AND(H225&gt;2002,H225&lt;2005),VLOOKUP(K225,[1]Minimas!$A$15:$F$29,4),IF(AND(H225&gt;2004,H225&lt;2007),VLOOKUP(K225,[1]Minimas!$A$15:$F$29,3),VLOOKUP(K225,[1]Minimas!$A$15:$F$29,2))))),IF(H225&lt;2000,VLOOKUP(K225,[1]Minimas!$G$15:$L$29,6),IF(AND(H225&gt;1999,H225&lt;2003),VLOOKUP(K225,[1]Minimas!$G$15:$FL$29,5),IF(AND(H225&gt;2002,H225&lt;2005),VLOOKUP(K225,[1]Minimas!$G$15:$L$29,4),IF(AND(H225&gt;2004,H225&lt;2007),VLOOKUP(K225,[1]Minimas!$G$15:$L$29,3),VLOOKUP(K225,[1]Minimas!$G$15:$L$29,2)))))))</f>
        <v>SE M89</v>
      </c>
      <c r="W225" s="139">
        <f t="shared" si="73"/>
        <v>0</v>
      </c>
      <c r="X225" s="98">
        <v>43813</v>
      </c>
      <c r="Y225" s="96" t="s">
        <v>606</v>
      </c>
      <c r="Z225" s="216" t="s">
        <v>386</v>
      </c>
      <c r="AA225" s="132"/>
      <c r="AB225" s="103">
        <f>T225-HLOOKUP(V225,[1]Minimas!$C$3:$CD$12,2,FALSE)</f>
        <v>-150</v>
      </c>
      <c r="AC225" s="103">
        <f>T225-HLOOKUP(V225,[1]Minimas!$C$3:$CD$12,3,FALSE)</f>
        <v>-175</v>
      </c>
      <c r="AD225" s="103">
        <f>T225-HLOOKUP(V225,[1]Minimas!$C$3:$CD$12,4,FALSE)</f>
        <v>-200</v>
      </c>
      <c r="AE225" s="103">
        <f>T225-HLOOKUP(V225,[1]Minimas!$C$3:$CD$12,5,FALSE)</f>
        <v>-230</v>
      </c>
      <c r="AF225" s="103">
        <f>T225-HLOOKUP(V225,[1]Minimas!$C$3:$CD$12,6,FALSE)</f>
        <v>-260</v>
      </c>
      <c r="AG225" s="103">
        <f>T225-HLOOKUP(V225,[1]Minimas!$C$3:$CD$12,7,FALSE)</f>
        <v>-287</v>
      </c>
      <c r="AH225" s="103">
        <f>T225-HLOOKUP(V225,[1]Minimas!$C$3:$CD$12,8,FALSE)</f>
        <v>-310</v>
      </c>
      <c r="AI225" s="103">
        <f>T225-HLOOKUP(V225,[1]Minimas!$C$3:$CD$12,9,FALSE)</f>
        <v>-330</v>
      </c>
      <c r="AJ225" s="103">
        <f>T225-HLOOKUP(V225,[1]Minimas!$C$3:$CD$12,10,FALSE)</f>
        <v>-360</v>
      </c>
      <c r="AK225" s="104" t="str">
        <f t="shared" si="74"/>
        <v>DEB</v>
      </c>
      <c r="AL225" s="104"/>
      <c r="AM225" s="104" t="str">
        <f t="shared" si="75"/>
        <v>DEB</v>
      </c>
      <c r="AN225" s="104">
        <f t="shared" si="76"/>
        <v>-150</v>
      </c>
      <c r="AO225" s="134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G225" s="134"/>
      <c r="BH225" s="134"/>
      <c r="BI225" s="134"/>
      <c r="BJ225" s="134"/>
      <c r="BK225" s="134"/>
      <c r="BL225" s="134"/>
      <c r="BM225" s="134"/>
      <c r="BN225" s="134"/>
      <c r="BO225" s="134"/>
      <c r="BP225" s="134"/>
      <c r="BQ225" s="134"/>
      <c r="BR225" s="134"/>
      <c r="BS225" s="134"/>
      <c r="BT225" s="134"/>
      <c r="BU225" s="134"/>
      <c r="BV225" s="134"/>
      <c r="BW225" s="134"/>
      <c r="BX225" s="134"/>
      <c r="BY225" s="134"/>
      <c r="BZ225" s="134"/>
      <c r="CA225" s="134"/>
      <c r="CB225" s="134"/>
      <c r="CC225" s="134"/>
      <c r="CD225" s="134"/>
      <c r="CE225" s="134"/>
      <c r="CF225" s="134"/>
      <c r="CG225" s="134"/>
      <c r="CH225" s="134"/>
      <c r="CI225" s="134"/>
      <c r="CJ225" s="134"/>
      <c r="CK225" s="134"/>
      <c r="CL225" s="134"/>
      <c r="CM225" s="134"/>
      <c r="CN225" s="134"/>
      <c r="CO225" s="134"/>
      <c r="CP225" s="134"/>
      <c r="CQ225" s="134"/>
      <c r="CR225" s="134"/>
      <c r="CS225" s="134"/>
      <c r="CT225" s="134"/>
      <c r="CU225" s="134"/>
      <c r="CV225" s="134"/>
      <c r="CW225" s="134"/>
      <c r="CX225" s="134"/>
      <c r="CY225" s="134"/>
      <c r="CZ225" s="134"/>
      <c r="DA225" s="134"/>
      <c r="DB225" s="134"/>
      <c r="DC225" s="134"/>
      <c r="DD225" s="134"/>
      <c r="DE225" s="134"/>
      <c r="DF225" s="134"/>
      <c r="DG225" s="134"/>
      <c r="DH225" s="134"/>
      <c r="DI225" s="134"/>
      <c r="DJ225" s="134"/>
      <c r="DK225" s="134"/>
      <c r="DL225" s="134"/>
      <c r="DM225" s="134"/>
      <c r="DN225" s="134"/>
      <c r="DO225" s="134"/>
      <c r="DP225" s="134"/>
      <c r="DQ225" s="134"/>
      <c r="DR225" s="134"/>
      <c r="DS225" s="134"/>
      <c r="DT225" s="134"/>
    </row>
    <row r="226" spans="2:124" s="133" customFormat="1" ht="30" customHeight="1" x14ac:dyDescent="0.2">
      <c r="B226" s="95" t="s">
        <v>202</v>
      </c>
      <c r="C226" s="153">
        <v>377278</v>
      </c>
      <c r="D226" s="154"/>
      <c r="E226" s="155" t="s">
        <v>40</v>
      </c>
      <c r="F226" s="143" t="s">
        <v>359</v>
      </c>
      <c r="G226" s="144" t="s">
        <v>360</v>
      </c>
      <c r="H226" s="145">
        <v>1998</v>
      </c>
      <c r="I226" s="203" t="s">
        <v>127</v>
      </c>
      <c r="J226" s="156" t="s">
        <v>44</v>
      </c>
      <c r="K226" s="147">
        <v>67.7</v>
      </c>
      <c r="L226" s="149">
        <v>80</v>
      </c>
      <c r="M226" s="150">
        <v>85</v>
      </c>
      <c r="N226" s="150">
        <v>-90</v>
      </c>
      <c r="O226" s="135">
        <f t="shared" si="69"/>
        <v>85</v>
      </c>
      <c r="P226" s="149">
        <v>-110</v>
      </c>
      <c r="Q226" s="150">
        <v>-110</v>
      </c>
      <c r="R226" s="150">
        <v>110</v>
      </c>
      <c r="S226" s="135">
        <f t="shared" si="70"/>
        <v>110</v>
      </c>
      <c r="T226" s="136">
        <f t="shared" si="71"/>
        <v>195</v>
      </c>
      <c r="U226" s="137" t="str">
        <f t="shared" si="72"/>
        <v>REG + 10</v>
      </c>
      <c r="V226" s="138" t="str">
        <f>IF(E226=0," ",IF(E226="H",IF(H226&lt;2000,VLOOKUP(K226,[1]Minimas!$A$15:$F$29,6),IF(AND(H226&gt;1999,H226&lt;2003),VLOOKUP(K226,[1]Minimas!$A$15:$F$29,5),IF(AND(H226&gt;2002,H226&lt;2005),VLOOKUP(K226,[1]Minimas!$A$15:$F$29,4),IF(AND(H226&gt;2004,H226&lt;2007),VLOOKUP(K226,[1]Minimas!$A$15:$F$29,3),VLOOKUP(K226,[1]Minimas!$A$15:$F$29,2))))),IF(H226&lt;2000,VLOOKUP(K226,[1]Minimas!$G$15:$L$29,6),IF(AND(H226&gt;1999,H226&lt;2003),VLOOKUP(K226,[1]Minimas!$G$15:$FL$29,5),IF(AND(H226&gt;2002,H226&lt;2005),VLOOKUP(K226,[1]Minimas!$G$15:$L$29,4),IF(AND(H226&gt;2004,H226&lt;2007),VLOOKUP(K226,[1]Minimas!$G$15:$L$29,3),VLOOKUP(K226,[1]Minimas!$G$15:$L$29,2)))))))</f>
        <v>SE M73</v>
      </c>
      <c r="W226" s="139">
        <f t="shared" si="73"/>
        <v>262.26081001233956</v>
      </c>
      <c r="X226" s="98">
        <v>43813</v>
      </c>
      <c r="Y226" s="96" t="s">
        <v>606</v>
      </c>
      <c r="Z226" s="216" t="s">
        <v>386</v>
      </c>
      <c r="AA226" s="132"/>
      <c r="AB226" s="103">
        <f>T226-HLOOKUP(V226,[1]Minimas!$C$3:$CD$12,2,FALSE)</f>
        <v>60</v>
      </c>
      <c r="AC226" s="103">
        <f>T226-HLOOKUP(V226,[1]Minimas!$C$3:$CD$12,3,FALSE)</f>
        <v>35</v>
      </c>
      <c r="AD226" s="103">
        <f>T226-HLOOKUP(V226,[1]Minimas!$C$3:$CD$12,4,FALSE)</f>
        <v>10</v>
      </c>
      <c r="AE226" s="103">
        <f>T226-HLOOKUP(V226,[1]Minimas!$C$3:$CD$12,5,FALSE)</f>
        <v>-15</v>
      </c>
      <c r="AF226" s="103">
        <f>T226-HLOOKUP(V226,[1]Minimas!$C$3:$CD$12,6,FALSE)</f>
        <v>-45</v>
      </c>
      <c r="AG226" s="103">
        <f>T226-HLOOKUP(V226,[1]Minimas!$C$3:$CD$12,7,FALSE)</f>
        <v>-65</v>
      </c>
      <c r="AH226" s="103">
        <f>T226-HLOOKUP(V226,[1]Minimas!$C$3:$CD$12,8,FALSE)</f>
        <v>-85</v>
      </c>
      <c r="AI226" s="103">
        <f>T226-HLOOKUP(V226,[1]Minimas!$C$3:$CD$12,9,FALSE)</f>
        <v>-105</v>
      </c>
      <c r="AJ226" s="103">
        <f>T226-HLOOKUP(V226,[1]Minimas!$C$3:$CD$12,10,FALSE)</f>
        <v>-120</v>
      </c>
      <c r="AK226" s="104" t="str">
        <f t="shared" si="74"/>
        <v>REG +</v>
      </c>
      <c r="AL226" s="104"/>
      <c r="AM226" s="104" t="str">
        <f t="shared" si="75"/>
        <v>REG +</v>
      </c>
      <c r="AN226" s="104">
        <f t="shared" si="76"/>
        <v>10</v>
      </c>
      <c r="AO226" s="134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G226" s="134"/>
      <c r="BH226" s="134"/>
      <c r="BI226" s="134"/>
      <c r="BJ226" s="134"/>
      <c r="BK226" s="134"/>
      <c r="BL226" s="134"/>
      <c r="BM226" s="134"/>
      <c r="BN226" s="134"/>
      <c r="BO226" s="134"/>
      <c r="BP226" s="134"/>
      <c r="BQ226" s="134"/>
      <c r="BR226" s="134"/>
      <c r="BS226" s="134"/>
      <c r="BT226" s="134"/>
      <c r="BU226" s="134"/>
      <c r="BV226" s="134"/>
      <c r="BW226" s="134"/>
      <c r="BX226" s="134"/>
      <c r="BY226" s="134"/>
      <c r="BZ226" s="134"/>
      <c r="CA226" s="134"/>
      <c r="CB226" s="134"/>
      <c r="CC226" s="134"/>
      <c r="CD226" s="134"/>
      <c r="CE226" s="134"/>
      <c r="CF226" s="134"/>
      <c r="CG226" s="134"/>
      <c r="CH226" s="134"/>
      <c r="CI226" s="134"/>
      <c r="CJ226" s="134"/>
      <c r="CK226" s="134"/>
      <c r="CL226" s="134"/>
      <c r="CM226" s="134"/>
      <c r="CN226" s="134"/>
      <c r="CO226" s="134"/>
      <c r="CP226" s="134"/>
      <c r="CQ226" s="134"/>
      <c r="CR226" s="134"/>
      <c r="CS226" s="134"/>
      <c r="CT226" s="134"/>
      <c r="CU226" s="134"/>
      <c r="CV226" s="134"/>
      <c r="CW226" s="134"/>
      <c r="CX226" s="134"/>
      <c r="CY226" s="134"/>
      <c r="CZ226" s="134"/>
      <c r="DA226" s="134"/>
      <c r="DB226" s="134"/>
      <c r="DC226" s="134"/>
      <c r="DD226" s="134"/>
      <c r="DE226" s="134"/>
      <c r="DF226" s="134"/>
      <c r="DG226" s="134"/>
      <c r="DH226" s="134"/>
      <c r="DI226" s="134"/>
      <c r="DJ226" s="134"/>
      <c r="DK226" s="134"/>
      <c r="DL226" s="134"/>
      <c r="DM226" s="134"/>
      <c r="DN226" s="134"/>
      <c r="DO226" s="134"/>
      <c r="DP226" s="134"/>
      <c r="DQ226" s="134"/>
      <c r="DR226" s="134"/>
      <c r="DS226" s="134"/>
      <c r="DT226" s="134"/>
    </row>
    <row r="227" spans="2:124" s="133" customFormat="1" ht="30" customHeight="1" x14ac:dyDescent="0.2">
      <c r="B227" s="95" t="s">
        <v>202</v>
      </c>
      <c r="C227" s="153">
        <v>442976</v>
      </c>
      <c r="D227" s="154"/>
      <c r="E227" s="155" t="s">
        <v>40</v>
      </c>
      <c r="F227" s="143" t="s">
        <v>361</v>
      </c>
      <c r="G227" s="144" t="s">
        <v>362</v>
      </c>
      <c r="H227" s="145">
        <v>1995</v>
      </c>
      <c r="I227" s="203" t="s">
        <v>127</v>
      </c>
      <c r="J227" s="156" t="s">
        <v>44</v>
      </c>
      <c r="K227" s="147">
        <v>86.1</v>
      </c>
      <c r="L227" s="149">
        <v>95</v>
      </c>
      <c r="M227" s="150">
        <v>100</v>
      </c>
      <c r="N227" s="150">
        <v>-105</v>
      </c>
      <c r="O227" s="135">
        <f t="shared" si="69"/>
        <v>100</v>
      </c>
      <c r="P227" s="149">
        <v>120</v>
      </c>
      <c r="Q227" s="150">
        <v>127</v>
      </c>
      <c r="R227" s="150">
        <v>131</v>
      </c>
      <c r="S227" s="135">
        <f t="shared" si="70"/>
        <v>131</v>
      </c>
      <c r="T227" s="136">
        <f t="shared" si="71"/>
        <v>231</v>
      </c>
      <c r="U227" s="137" t="str">
        <f t="shared" si="72"/>
        <v>IRG + 1</v>
      </c>
      <c r="V227" s="138" t="str">
        <f>IF(E227=0," ",IF(E227="H",IF(H227&lt;2000,VLOOKUP(K227,[1]Minimas!$A$15:$F$29,6),IF(AND(H227&gt;1999,H227&lt;2003),VLOOKUP(K227,[1]Minimas!$A$15:$F$29,5),IF(AND(H227&gt;2002,H227&lt;2005),VLOOKUP(K227,[1]Minimas!$A$15:$F$29,4),IF(AND(H227&gt;2004,H227&lt;2007),VLOOKUP(K227,[1]Minimas!$A$15:$F$29,3),VLOOKUP(K227,[1]Minimas!$A$15:$F$29,2))))),IF(H227&lt;2000,VLOOKUP(K227,[1]Minimas!$G$15:$L$29,6),IF(AND(H227&gt;1999,H227&lt;2003),VLOOKUP(K227,[1]Minimas!$G$15:$FL$29,5),IF(AND(H227&gt;2002,H227&lt;2005),VLOOKUP(K227,[1]Minimas!$G$15:$L$29,4),IF(AND(H227&gt;2004,H227&lt;2007),VLOOKUP(K227,[1]Minimas!$G$15:$L$29,3),VLOOKUP(K227,[1]Minimas!$G$15:$L$29,2)))))))</f>
        <v>SE M89</v>
      </c>
      <c r="W227" s="139">
        <f t="shared" si="73"/>
        <v>272.61203314192784</v>
      </c>
      <c r="X227" s="98">
        <v>43813</v>
      </c>
      <c r="Y227" s="96" t="s">
        <v>606</v>
      </c>
      <c r="Z227" s="216" t="s">
        <v>386</v>
      </c>
      <c r="AA227" s="132"/>
      <c r="AB227" s="103">
        <f>T227-HLOOKUP(V227,[1]Minimas!$C$3:$CD$12,2,FALSE)</f>
        <v>81</v>
      </c>
      <c r="AC227" s="103">
        <f>T227-HLOOKUP(V227,[1]Minimas!$C$3:$CD$12,3,FALSE)</f>
        <v>56</v>
      </c>
      <c r="AD227" s="103">
        <f>T227-HLOOKUP(V227,[1]Minimas!$C$3:$CD$12,4,FALSE)</f>
        <v>31</v>
      </c>
      <c r="AE227" s="103">
        <f>T227-HLOOKUP(V227,[1]Minimas!$C$3:$CD$12,5,FALSE)</f>
        <v>1</v>
      </c>
      <c r="AF227" s="103">
        <f>T227-HLOOKUP(V227,[1]Minimas!$C$3:$CD$12,6,FALSE)</f>
        <v>-29</v>
      </c>
      <c r="AG227" s="103">
        <f>T227-HLOOKUP(V227,[1]Minimas!$C$3:$CD$12,7,FALSE)</f>
        <v>-56</v>
      </c>
      <c r="AH227" s="103">
        <f>T227-HLOOKUP(V227,[1]Minimas!$C$3:$CD$12,8,FALSE)</f>
        <v>-79</v>
      </c>
      <c r="AI227" s="103">
        <f>T227-HLOOKUP(V227,[1]Minimas!$C$3:$CD$12,9,FALSE)</f>
        <v>-99</v>
      </c>
      <c r="AJ227" s="103">
        <f>T227-HLOOKUP(V227,[1]Minimas!$C$3:$CD$12,10,FALSE)</f>
        <v>-129</v>
      </c>
      <c r="AK227" s="104" t="str">
        <f t="shared" si="74"/>
        <v>IRG +</v>
      </c>
      <c r="AL227" s="104"/>
      <c r="AM227" s="104" t="str">
        <f t="shared" si="75"/>
        <v>IRG +</v>
      </c>
      <c r="AN227" s="104">
        <f t="shared" si="76"/>
        <v>1</v>
      </c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134"/>
      <c r="BL227" s="134"/>
      <c r="BM227" s="134"/>
      <c r="BN227" s="134"/>
      <c r="BO227" s="134"/>
      <c r="BP227" s="134"/>
      <c r="BQ227" s="134"/>
      <c r="BR227" s="134"/>
      <c r="BS227" s="134"/>
      <c r="BT227" s="134"/>
      <c r="BU227" s="134"/>
      <c r="BV227" s="134"/>
      <c r="BW227" s="134"/>
      <c r="BX227" s="134"/>
      <c r="BY227" s="134"/>
      <c r="BZ227" s="134"/>
      <c r="CA227" s="134"/>
      <c r="CB227" s="134"/>
      <c r="CC227" s="134"/>
      <c r="CD227" s="134"/>
      <c r="CE227" s="134"/>
      <c r="CF227" s="134"/>
      <c r="CG227" s="134"/>
      <c r="CH227" s="134"/>
      <c r="CI227" s="134"/>
      <c r="CJ227" s="134"/>
      <c r="CK227" s="134"/>
      <c r="CL227" s="134"/>
      <c r="CM227" s="134"/>
      <c r="CN227" s="134"/>
      <c r="CO227" s="134"/>
      <c r="CP227" s="134"/>
      <c r="CQ227" s="134"/>
      <c r="CR227" s="134"/>
      <c r="CS227" s="134"/>
      <c r="CT227" s="134"/>
      <c r="CU227" s="134"/>
      <c r="CV227" s="134"/>
      <c r="CW227" s="134"/>
      <c r="CX227" s="134"/>
      <c r="CY227" s="134"/>
      <c r="CZ227" s="134"/>
      <c r="DA227" s="134"/>
      <c r="DB227" s="134"/>
      <c r="DC227" s="134"/>
      <c r="DD227" s="134"/>
      <c r="DE227" s="134"/>
      <c r="DF227" s="134"/>
      <c r="DG227" s="134"/>
      <c r="DH227" s="134"/>
      <c r="DI227" s="134"/>
      <c r="DJ227" s="134"/>
      <c r="DK227" s="134"/>
      <c r="DL227" s="134"/>
      <c r="DM227" s="134"/>
      <c r="DN227" s="134"/>
      <c r="DO227" s="134"/>
      <c r="DP227" s="134"/>
      <c r="DQ227" s="134"/>
      <c r="DR227" s="134"/>
      <c r="DS227" s="134"/>
      <c r="DT227" s="134"/>
    </row>
    <row r="228" spans="2:124" s="133" customFormat="1" ht="30" customHeight="1" x14ac:dyDescent="0.2">
      <c r="B228" s="95" t="s">
        <v>202</v>
      </c>
      <c r="C228" s="153">
        <v>427890</v>
      </c>
      <c r="D228" s="154"/>
      <c r="E228" s="155" t="s">
        <v>40</v>
      </c>
      <c r="F228" s="143" t="s">
        <v>166</v>
      </c>
      <c r="G228" s="144" t="s">
        <v>167</v>
      </c>
      <c r="H228" s="145">
        <v>1991</v>
      </c>
      <c r="I228" s="203" t="s">
        <v>127</v>
      </c>
      <c r="J228" s="156" t="s">
        <v>44</v>
      </c>
      <c r="K228" s="147">
        <v>74.599999999999994</v>
      </c>
      <c r="L228" s="149">
        <v>90</v>
      </c>
      <c r="M228" s="150">
        <v>95</v>
      </c>
      <c r="N228" s="150">
        <v>100</v>
      </c>
      <c r="O228" s="135">
        <f t="shared" si="69"/>
        <v>100</v>
      </c>
      <c r="P228" s="149">
        <v>110</v>
      </c>
      <c r="Q228" s="150">
        <v>-115</v>
      </c>
      <c r="R228" s="150">
        <v>115</v>
      </c>
      <c r="S228" s="135">
        <f t="shared" si="70"/>
        <v>115</v>
      </c>
      <c r="T228" s="136">
        <f t="shared" si="71"/>
        <v>215</v>
      </c>
      <c r="U228" s="137" t="str">
        <f t="shared" si="72"/>
        <v>REG + 20</v>
      </c>
      <c r="V228" s="138" t="str">
        <f>IF(E228=0," ",IF(E228="H",IF(H228&lt;2000,VLOOKUP(K228,[1]Minimas!$A$15:$F$29,6),IF(AND(H228&gt;1999,H228&lt;2003),VLOOKUP(K228,[1]Minimas!$A$15:$F$29,5),IF(AND(H228&gt;2002,H228&lt;2005),VLOOKUP(K228,[1]Minimas!$A$15:$F$29,4),IF(AND(H228&gt;2004,H228&lt;2007),VLOOKUP(K228,[1]Minimas!$A$15:$F$29,3),VLOOKUP(K228,[1]Minimas!$A$15:$F$29,2))))),IF(H228&lt;2000,VLOOKUP(K228,[1]Minimas!$G$15:$L$29,6),IF(AND(H228&gt;1999,H228&lt;2003),VLOOKUP(K228,[1]Minimas!$G$15:$FL$29,5),IF(AND(H228&gt;2002,H228&lt;2005),VLOOKUP(K228,[1]Minimas!$G$15:$L$29,4),IF(AND(H228&gt;2004,H228&lt;2007),VLOOKUP(K228,[1]Minimas!$G$15:$L$29,3),VLOOKUP(K228,[1]Minimas!$G$15:$L$29,2)))))))</f>
        <v>SE M81</v>
      </c>
      <c r="W228" s="139">
        <f t="shared" si="73"/>
        <v>273.0539996530004</v>
      </c>
      <c r="X228" s="98">
        <v>43813</v>
      </c>
      <c r="Y228" s="96" t="s">
        <v>606</v>
      </c>
      <c r="Z228" s="216" t="s">
        <v>386</v>
      </c>
      <c r="AA228" s="132"/>
      <c r="AB228" s="103">
        <f>T228-HLOOKUP(V228,[1]Minimas!$C$3:$CD$12,2,FALSE)</f>
        <v>70</v>
      </c>
      <c r="AC228" s="103">
        <f>T228-HLOOKUP(V228,[1]Minimas!$C$3:$CD$12,3,FALSE)</f>
        <v>45</v>
      </c>
      <c r="AD228" s="103">
        <f>T228-HLOOKUP(V228,[1]Minimas!$C$3:$CD$12,4,FALSE)</f>
        <v>20</v>
      </c>
      <c r="AE228" s="103">
        <f>T228-HLOOKUP(V228,[1]Minimas!$C$3:$CD$12,5,FALSE)</f>
        <v>-5</v>
      </c>
      <c r="AF228" s="103">
        <f>T228-HLOOKUP(V228,[1]Minimas!$C$3:$CD$12,6,FALSE)</f>
        <v>-35</v>
      </c>
      <c r="AG228" s="103">
        <f>T228-HLOOKUP(V228,[1]Minimas!$C$3:$CD$12,7,FALSE)</f>
        <v>-60</v>
      </c>
      <c r="AH228" s="103">
        <f>T228-HLOOKUP(V228,[1]Minimas!$C$3:$CD$12,8,FALSE)</f>
        <v>-80</v>
      </c>
      <c r="AI228" s="103">
        <f>T228-HLOOKUP(V228,[1]Minimas!$C$3:$CD$12,9,FALSE)</f>
        <v>-105</v>
      </c>
      <c r="AJ228" s="103">
        <f>T228-HLOOKUP(V228,[1]Minimas!$C$3:$CD$12,10,FALSE)</f>
        <v>-120</v>
      </c>
      <c r="AK228" s="104" t="str">
        <f t="shared" si="74"/>
        <v>REG +</v>
      </c>
      <c r="AL228" s="104"/>
      <c r="AM228" s="104" t="str">
        <f t="shared" si="75"/>
        <v>REG +</v>
      </c>
      <c r="AN228" s="104">
        <f t="shared" si="76"/>
        <v>20</v>
      </c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134"/>
      <c r="BP228" s="134"/>
      <c r="BQ228" s="134"/>
      <c r="BR228" s="134"/>
      <c r="BS228" s="134"/>
      <c r="BT228" s="134"/>
      <c r="BU228" s="134"/>
      <c r="BV228" s="134"/>
      <c r="BW228" s="134"/>
      <c r="BX228" s="134"/>
      <c r="BY228" s="134"/>
      <c r="BZ228" s="134"/>
      <c r="CA228" s="134"/>
      <c r="CB228" s="134"/>
      <c r="CC228" s="134"/>
      <c r="CD228" s="134"/>
      <c r="CE228" s="134"/>
      <c r="CF228" s="134"/>
      <c r="CG228" s="134"/>
      <c r="CH228" s="134"/>
      <c r="CI228" s="134"/>
      <c r="CJ228" s="134"/>
      <c r="CK228" s="134"/>
      <c r="CL228" s="134"/>
      <c r="CM228" s="134"/>
      <c r="CN228" s="134"/>
      <c r="CO228" s="134"/>
      <c r="CP228" s="134"/>
      <c r="CQ228" s="134"/>
      <c r="CR228" s="134"/>
      <c r="CS228" s="134"/>
      <c r="CT228" s="134"/>
      <c r="CU228" s="134"/>
      <c r="CV228" s="134"/>
      <c r="CW228" s="134"/>
      <c r="CX228" s="134"/>
      <c r="CY228" s="134"/>
      <c r="CZ228" s="134"/>
      <c r="DA228" s="134"/>
      <c r="DB228" s="134"/>
      <c r="DC228" s="134"/>
      <c r="DD228" s="134"/>
      <c r="DE228" s="134"/>
      <c r="DF228" s="134"/>
      <c r="DG228" s="134"/>
      <c r="DH228" s="134"/>
      <c r="DI228" s="134"/>
      <c r="DJ228" s="134"/>
      <c r="DK228" s="134"/>
      <c r="DL228" s="134"/>
      <c r="DM228" s="134"/>
      <c r="DN228" s="134"/>
      <c r="DO228" s="134"/>
      <c r="DP228" s="134"/>
      <c r="DQ228" s="134"/>
      <c r="DR228" s="134"/>
      <c r="DS228" s="134"/>
      <c r="DT228" s="134"/>
    </row>
    <row r="229" spans="2:124" s="133" customFormat="1" ht="30" customHeight="1" x14ac:dyDescent="0.2">
      <c r="B229" s="95" t="s">
        <v>202</v>
      </c>
      <c r="C229" s="153">
        <v>86808</v>
      </c>
      <c r="D229" s="154"/>
      <c r="E229" s="155" t="s">
        <v>40</v>
      </c>
      <c r="F229" s="143" t="s">
        <v>344</v>
      </c>
      <c r="G229" s="144" t="s">
        <v>345</v>
      </c>
      <c r="H229" s="145">
        <v>1985</v>
      </c>
      <c r="I229" s="203" t="s">
        <v>227</v>
      </c>
      <c r="J229" s="156" t="s">
        <v>44</v>
      </c>
      <c r="K229" s="147">
        <v>82.6</v>
      </c>
      <c r="L229" s="149">
        <v>102</v>
      </c>
      <c r="M229" s="150">
        <v>107</v>
      </c>
      <c r="N229" s="150">
        <v>112</v>
      </c>
      <c r="O229" s="135">
        <f t="shared" si="69"/>
        <v>112</v>
      </c>
      <c r="P229" s="149">
        <v>-125</v>
      </c>
      <c r="Q229" s="150">
        <v>125</v>
      </c>
      <c r="R229" s="150">
        <v>132</v>
      </c>
      <c r="S229" s="135">
        <f t="shared" si="70"/>
        <v>132</v>
      </c>
      <c r="T229" s="136">
        <f t="shared" si="71"/>
        <v>244</v>
      </c>
      <c r="U229" s="137" t="str">
        <f t="shared" si="72"/>
        <v>IRG + 14</v>
      </c>
      <c r="V229" s="138" t="str">
        <f>IF(E229=0," ",IF(E229="H",IF(H229&lt;2000,VLOOKUP(K229,[1]Minimas!$A$15:$F$29,6),IF(AND(H229&gt;1999,H229&lt;2003),VLOOKUP(K229,[1]Minimas!$A$15:$F$29,5),IF(AND(H229&gt;2002,H229&lt;2005),VLOOKUP(K229,[1]Minimas!$A$15:$F$29,4),IF(AND(H229&gt;2004,H229&lt;2007),VLOOKUP(K229,[1]Minimas!$A$15:$F$29,3),VLOOKUP(K229,[1]Minimas!$A$15:$F$29,2))))),IF(H229&lt;2000,VLOOKUP(K229,[1]Minimas!$G$15:$L$29,6),IF(AND(H229&gt;1999,H229&lt;2003),VLOOKUP(K229,[1]Minimas!$G$15:$FL$29,5),IF(AND(H229&gt;2002,H229&lt;2005),VLOOKUP(K229,[1]Minimas!$G$15:$L$29,4),IF(AND(H229&gt;2004,H229&lt;2007),VLOOKUP(K229,[1]Minimas!$G$15:$L$29,3),VLOOKUP(K229,[1]Minimas!$G$15:$L$29,2)))))))</f>
        <v>SE M89</v>
      </c>
      <c r="W229" s="139">
        <f t="shared" si="73"/>
        <v>293.73145713358394</v>
      </c>
      <c r="X229" s="98">
        <v>43813</v>
      </c>
      <c r="Y229" s="96" t="s">
        <v>606</v>
      </c>
      <c r="Z229" s="216" t="s">
        <v>489</v>
      </c>
      <c r="AA229" s="132"/>
      <c r="AB229" s="103">
        <f>T229-HLOOKUP(V229,[1]Minimas!$C$3:$CD$12,2,FALSE)</f>
        <v>94</v>
      </c>
      <c r="AC229" s="103">
        <f>T229-HLOOKUP(V229,[1]Minimas!$C$3:$CD$12,3,FALSE)</f>
        <v>69</v>
      </c>
      <c r="AD229" s="103">
        <f>T229-HLOOKUP(V229,[1]Minimas!$C$3:$CD$12,4,FALSE)</f>
        <v>44</v>
      </c>
      <c r="AE229" s="103">
        <f>T229-HLOOKUP(V229,[1]Minimas!$C$3:$CD$12,5,FALSE)</f>
        <v>14</v>
      </c>
      <c r="AF229" s="103">
        <f>T229-HLOOKUP(V229,[1]Minimas!$C$3:$CD$12,6,FALSE)</f>
        <v>-16</v>
      </c>
      <c r="AG229" s="103">
        <f>T229-HLOOKUP(V229,[1]Minimas!$C$3:$CD$12,7,FALSE)</f>
        <v>-43</v>
      </c>
      <c r="AH229" s="103">
        <f>T229-HLOOKUP(V229,[1]Minimas!$C$3:$CD$12,8,FALSE)</f>
        <v>-66</v>
      </c>
      <c r="AI229" s="103">
        <f>T229-HLOOKUP(V229,[1]Minimas!$C$3:$CD$12,9,FALSE)</f>
        <v>-86</v>
      </c>
      <c r="AJ229" s="103">
        <f>T229-HLOOKUP(V229,[1]Minimas!$C$3:$CD$12,10,FALSE)</f>
        <v>-116</v>
      </c>
      <c r="AK229" s="104" t="str">
        <f t="shared" si="74"/>
        <v>IRG +</v>
      </c>
      <c r="AL229" s="104"/>
      <c r="AM229" s="104" t="str">
        <f t="shared" si="75"/>
        <v>IRG +</v>
      </c>
      <c r="AN229" s="104">
        <f t="shared" si="76"/>
        <v>14</v>
      </c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134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134"/>
      <c r="BZ229" s="134"/>
      <c r="CA229" s="134"/>
      <c r="CB229" s="134"/>
      <c r="CC229" s="134"/>
      <c r="CD229" s="134"/>
      <c r="CE229" s="134"/>
      <c r="CF229" s="134"/>
      <c r="CG229" s="134"/>
      <c r="CH229" s="134"/>
      <c r="CI229" s="134"/>
      <c r="CJ229" s="134"/>
      <c r="CK229" s="134"/>
      <c r="CL229" s="134"/>
      <c r="CM229" s="134"/>
      <c r="CN229" s="134"/>
      <c r="CO229" s="134"/>
      <c r="CP229" s="134"/>
      <c r="CQ229" s="134"/>
      <c r="CR229" s="134"/>
      <c r="CS229" s="134"/>
      <c r="CT229" s="134"/>
      <c r="CU229" s="134"/>
      <c r="CV229" s="134"/>
      <c r="CW229" s="134"/>
      <c r="CX229" s="134"/>
      <c r="CY229" s="134"/>
      <c r="CZ229" s="134"/>
      <c r="DA229" s="134"/>
      <c r="DB229" s="134"/>
      <c r="DC229" s="134"/>
      <c r="DD229" s="134"/>
      <c r="DE229" s="134"/>
      <c r="DF229" s="134"/>
      <c r="DG229" s="134"/>
      <c r="DH229" s="134"/>
      <c r="DI229" s="134"/>
      <c r="DJ229" s="134"/>
      <c r="DK229" s="134"/>
      <c r="DL229" s="134"/>
      <c r="DM229" s="134"/>
      <c r="DN229" s="134"/>
      <c r="DO229" s="134"/>
      <c r="DP229" s="134"/>
      <c r="DQ229" s="134"/>
      <c r="DR229" s="134"/>
      <c r="DS229" s="134"/>
      <c r="DT229" s="134"/>
    </row>
    <row r="230" spans="2:124" s="133" customFormat="1" ht="30" customHeight="1" x14ac:dyDescent="0.2">
      <c r="B230" s="95" t="s">
        <v>202</v>
      </c>
      <c r="C230" s="153">
        <v>239336</v>
      </c>
      <c r="D230" s="154"/>
      <c r="E230" s="155" t="s">
        <v>40</v>
      </c>
      <c r="F230" s="143" t="s">
        <v>322</v>
      </c>
      <c r="G230" s="144" t="s">
        <v>152</v>
      </c>
      <c r="H230" s="145">
        <v>1997</v>
      </c>
      <c r="I230" s="203" t="s">
        <v>227</v>
      </c>
      <c r="J230" s="156" t="s">
        <v>44</v>
      </c>
      <c r="K230" s="147">
        <v>148.4</v>
      </c>
      <c r="L230" s="149">
        <v>135</v>
      </c>
      <c r="M230" s="150">
        <v>145</v>
      </c>
      <c r="N230" s="150">
        <v>155</v>
      </c>
      <c r="O230" s="135">
        <f t="shared" si="69"/>
        <v>155</v>
      </c>
      <c r="P230" s="149">
        <v>195</v>
      </c>
      <c r="Q230" s="150">
        <v>205</v>
      </c>
      <c r="R230" s="150">
        <v>-222</v>
      </c>
      <c r="S230" s="135">
        <f t="shared" si="70"/>
        <v>205</v>
      </c>
      <c r="T230" s="136">
        <f t="shared" si="71"/>
        <v>360</v>
      </c>
      <c r="U230" s="137" t="str">
        <f t="shared" si="72"/>
        <v>INTB + 20</v>
      </c>
      <c r="V230" s="138" t="str">
        <f>IF(E230=0," ",IF(E230="H",IF(H230&lt;2000,VLOOKUP(K230,[1]Minimas!$A$15:$F$29,6),IF(AND(H230&gt;1999,H230&lt;2003),VLOOKUP(K230,[1]Minimas!$A$15:$F$29,5),IF(AND(H230&gt;2002,H230&lt;2005),VLOOKUP(K230,[1]Minimas!$A$15:$F$29,4),IF(AND(H230&gt;2004,H230&lt;2007),VLOOKUP(K230,[1]Minimas!$A$15:$F$29,3),VLOOKUP(K230,[1]Minimas!$A$15:$F$29,2))))),IF(H230&lt;2000,VLOOKUP(K230,[1]Minimas!$G$15:$L$29,6),IF(AND(H230&gt;1999,H230&lt;2003),VLOOKUP(K230,[1]Minimas!$G$15:$FL$29,5),IF(AND(H230&gt;2002,H230&lt;2005),VLOOKUP(K230,[1]Minimas!$G$15:$L$29,4),IF(AND(H230&gt;2004,H230&lt;2007),VLOOKUP(K230,[1]Minimas!$G$15:$L$29,3),VLOOKUP(K230,[1]Minimas!$G$15:$L$29,2)))))))</f>
        <v>SE M&gt;109</v>
      </c>
      <c r="W230" s="139">
        <f t="shared" si="73"/>
        <v>363.32442200578834</v>
      </c>
      <c r="X230" s="98">
        <v>43813</v>
      </c>
      <c r="Y230" s="96" t="s">
        <v>606</v>
      </c>
      <c r="Z230" s="216" t="s">
        <v>489</v>
      </c>
      <c r="AA230" s="132"/>
      <c r="AB230" s="103">
        <f>T230-HLOOKUP(V230,[1]Minimas!$C$3:$CD$12,2,FALSE)</f>
        <v>190</v>
      </c>
      <c r="AC230" s="103">
        <f>T230-HLOOKUP(V230,[1]Minimas!$C$3:$CD$12,3,FALSE)</f>
        <v>165</v>
      </c>
      <c r="AD230" s="103">
        <f>T230-HLOOKUP(V230,[1]Minimas!$C$3:$CD$12,4,FALSE)</f>
        <v>140</v>
      </c>
      <c r="AE230" s="103">
        <f>T230-HLOOKUP(V230,[1]Minimas!$C$3:$CD$12,5,FALSE)</f>
        <v>110</v>
      </c>
      <c r="AF230" s="103">
        <f>T230-HLOOKUP(V230,[1]Minimas!$C$3:$CD$12,6,FALSE)</f>
        <v>80</v>
      </c>
      <c r="AG230" s="103">
        <f>T230-HLOOKUP(V230,[1]Minimas!$C$3:$CD$12,7,FALSE)</f>
        <v>45</v>
      </c>
      <c r="AH230" s="103">
        <f>T230-HLOOKUP(V230,[1]Minimas!$C$3:$CD$12,8,FALSE)</f>
        <v>20</v>
      </c>
      <c r="AI230" s="103">
        <f>T230-HLOOKUP(V230,[1]Minimas!$C$3:$CD$12,9,FALSE)</f>
        <v>-5</v>
      </c>
      <c r="AJ230" s="103">
        <f>T230-HLOOKUP(V230,[1]Minimas!$C$3:$CD$12,10,FALSE)</f>
        <v>-25</v>
      </c>
      <c r="AK230" s="104" t="str">
        <f t="shared" si="74"/>
        <v>INTB +</v>
      </c>
      <c r="AL230" s="104"/>
      <c r="AM230" s="104" t="str">
        <f t="shared" si="75"/>
        <v>INTB +</v>
      </c>
      <c r="AN230" s="104">
        <f t="shared" si="76"/>
        <v>20</v>
      </c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G230" s="134"/>
      <c r="BH230" s="134"/>
      <c r="BI230" s="134"/>
      <c r="BJ230" s="134"/>
      <c r="BK230" s="134"/>
      <c r="BL230" s="134"/>
      <c r="BM230" s="134"/>
      <c r="BN230" s="134"/>
      <c r="BO230" s="134"/>
      <c r="BP230" s="134"/>
      <c r="BQ230" s="134"/>
      <c r="BR230" s="134"/>
      <c r="BS230" s="134"/>
      <c r="BT230" s="134"/>
      <c r="BU230" s="134"/>
      <c r="BV230" s="134"/>
      <c r="BW230" s="134"/>
      <c r="BX230" s="134"/>
      <c r="BY230" s="134"/>
      <c r="BZ230" s="134"/>
      <c r="CA230" s="134"/>
      <c r="CB230" s="134"/>
      <c r="CC230" s="134"/>
      <c r="CD230" s="134"/>
      <c r="CE230" s="134"/>
      <c r="CF230" s="134"/>
      <c r="CG230" s="134"/>
      <c r="CH230" s="134"/>
      <c r="CI230" s="134"/>
      <c r="CJ230" s="134"/>
      <c r="CK230" s="134"/>
      <c r="CL230" s="134"/>
      <c r="CM230" s="134"/>
      <c r="CN230" s="134"/>
      <c r="CO230" s="134"/>
      <c r="CP230" s="134"/>
      <c r="CQ230" s="134"/>
      <c r="CR230" s="134"/>
      <c r="CS230" s="134"/>
      <c r="CT230" s="134"/>
      <c r="CU230" s="134"/>
      <c r="CV230" s="134"/>
      <c r="CW230" s="134"/>
      <c r="CX230" s="134"/>
      <c r="CY230" s="134"/>
      <c r="CZ230" s="134"/>
      <c r="DA230" s="134"/>
      <c r="DB230" s="134"/>
      <c r="DC230" s="134"/>
      <c r="DD230" s="134"/>
      <c r="DE230" s="134"/>
      <c r="DF230" s="134"/>
      <c r="DG230" s="134"/>
      <c r="DH230" s="134"/>
      <c r="DI230" s="134"/>
      <c r="DJ230" s="134"/>
      <c r="DK230" s="134"/>
      <c r="DL230" s="134"/>
      <c r="DM230" s="134"/>
      <c r="DN230" s="134"/>
      <c r="DO230" s="134"/>
      <c r="DP230" s="134"/>
      <c r="DQ230" s="134"/>
      <c r="DR230" s="134"/>
      <c r="DS230" s="134"/>
      <c r="DT230" s="134"/>
    </row>
    <row r="231" spans="2:124" s="133" customFormat="1" ht="29.1" customHeight="1" x14ac:dyDescent="0.2">
      <c r="B231" s="95" t="s">
        <v>202</v>
      </c>
      <c r="C231" s="153">
        <v>418160</v>
      </c>
      <c r="D231" s="154"/>
      <c r="E231" s="155" t="s">
        <v>40</v>
      </c>
      <c r="F231" s="143" t="s">
        <v>339</v>
      </c>
      <c r="G231" s="144" t="s">
        <v>340</v>
      </c>
      <c r="H231" s="145">
        <v>1987</v>
      </c>
      <c r="I231" s="203" t="s">
        <v>227</v>
      </c>
      <c r="J231" s="156" t="s">
        <v>341</v>
      </c>
      <c r="K231" s="147">
        <v>76.599999999999994</v>
      </c>
      <c r="L231" s="149">
        <v>120</v>
      </c>
      <c r="M231" s="150">
        <v>125</v>
      </c>
      <c r="N231" s="150">
        <v>130</v>
      </c>
      <c r="O231" s="135">
        <f t="shared" si="69"/>
        <v>130</v>
      </c>
      <c r="P231" s="149">
        <v>150</v>
      </c>
      <c r="Q231" s="150">
        <v>-165</v>
      </c>
      <c r="R231" s="217" t="s">
        <v>323</v>
      </c>
      <c r="S231" s="135">
        <f t="shared" si="70"/>
        <v>150</v>
      </c>
      <c r="T231" s="136">
        <f t="shared" si="71"/>
        <v>280</v>
      </c>
      <c r="U231" s="137" t="str">
        <f t="shared" si="72"/>
        <v>NAT + 5</v>
      </c>
      <c r="V231" s="138" t="str">
        <f>IF(E231=0," ",IF(E231="H",IF(H231&lt;2000,VLOOKUP(K231,[1]Minimas!$A$15:$F$29,6),IF(AND(H231&gt;1999,H231&lt;2003),VLOOKUP(K231,[1]Minimas!$A$15:$F$29,5),IF(AND(H231&gt;2002,H231&lt;2005),VLOOKUP(K231,[1]Minimas!$A$15:$F$29,4),IF(AND(H231&gt;2004,H231&lt;2007),VLOOKUP(K231,[1]Minimas!$A$15:$F$29,3),VLOOKUP(K231,[1]Minimas!$A$15:$F$29,2))))),IF(H231&lt;2000,VLOOKUP(K231,[1]Minimas!$G$15:$L$29,6),IF(AND(H231&gt;1999,H231&lt;2003),VLOOKUP(K231,[1]Minimas!$G$15:$FL$29,5),IF(AND(H231&gt;2002,H231&lt;2005),VLOOKUP(K231,[1]Minimas!$G$15:$L$29,4),IF(AND(H231&gt;2004,H231&lt;2007),VLOOKUP(K231,[1]Minimas!$G$15:$L$29,3),VLOOKUP(K231,[1]Minimas!$G$15:$L$29,2)))))))</f>
        <v>SE M81</v>
      </c>
      <c r="W231" s="139">
        <f t="shared" si="73"/>
        <v>350.46689900289158</v>
      </c>
      <c r="X231" s="98">
        <v>43813</v>
      </c>
      <c r="Y231" s="96" t="s">
        <v>606</v>
      </c>
      <c r="Z231" s="216" t="s">
        <v>489</v>
      </c>
      <c r="AA231" s="132"/>
      <c r="AB231" s="103">
        <f>T231-HLOOKUP(V231,[1]Minimas!$C$3:$CD$12,2,FALSE)</f>
        <v>135</v>
      </c>
      <c r="AC231" s="103">
        <f>T231-HLOOKUP(V231,[1]Minimas!$C$3:$CD$12,3,FALSE)</f>
        <v>110</v>
      </c>
      <c r="AD231" s="103">
        <f>T231-HLOOKUP(V231,[1]Minimas!$C$3:$CD$12,4,FALSE)</f>
        <v>85</v>
      </c>
      <c r="AE231" s="103">
        <f>T231-HLOOKUP(V231,[1]Minimas!$C$3:$CD$12,5,FALSE)</f>
        <v>60</v>
      </c>
      <c r="AF231" s="103">
        <f>T231-HLOOKUP(V231,[1]Minimas!$C$3:$CD$12,6,FALSE)</f>
        <v>30</v>
      </c>
      <c r="AG231" s="103">
        <f>T231-HLOOKUP(V231,[1]Minimas!$C$3:$CD$12,7,FALSE)</f>
        <v>5</v>
      </c>
      <c r="AH231" s="103">
        <f>T231-HLOOKUP(V231,[1]Minimas!$C$3:$CD$12,8,FALSE)</f>
        <v>-15</v>
      </c>
      <c r="AI231" s="103">
        <f>T231-HLOOKUP(V231,[1]Minimas!$C$3:$CD$12,9,FALSE)</f>
        <v>-40</v>
      </c>
      <c r="AJ231" s="103">
        <f>T231-HLOOKUP(V231,[1]Minimas!$C$3:$CD$12,10,FALSE)</f>
        <v>-55</v>
      </c>
      <c r="AK231" s="104" t="str">
        <f t="shared" si="74"/>
        <v>NAT +</v>
      </c>
      <c r="AL231" s="104"/>
      <c r="AM231" s="104" t="str">
        <f t="shared" si="75"/>
        <v>NAT +</v>
      </c>
      <c r="AN231" s="104">
        <f t="shared" si="76"/>
        <v>5</v>
      </c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  <c r="BI231" s="134"/>
      <c r="BJ231" s="134"/>
      <c r="BK231" s="134"/>
      <c r="BL231" s="134"/>
      <c r="BM231" s="134"/>
      <c r="BN231" s="134"/>
      <c r="BO231" s="134"/>
      <c r="BP231" s="134"/>
      <c r="BQ231" s="134"/>
      <c r="BR231" s="134"/>
      <c r="BS231" s="134"/>
      <c r="BT231" s="134"/>
      <c r="BU231" s="134"/>
      <c r="BV231" s="134"/>
      <c r="BW231" s="134"/>
      <c r="BX231" s="134"/>
      <c r="BY231" s="134"/>
      <c r="BZ231" s="134"/>
      <c r="CA231" s="134"/>
      <c r="CB231" s="134"/>
      <c r="CC231" s="134"/>
      <c r="CD231" s="134"/>
      <c r="CE231" s="134"/>
      <c r="CF231" s="134"/>
      <c r="CG231" s="134"/>
      <c r="CH231" s="134"/>
      <c r="CI231" s="134"/>
      <c r="CJ231" s="134"/>
      <c r="CK231" s="134"/>
      <c r="CL231" s="134"/>
      <c r="CM231" s="134"/>
      <c r="CN231" s="134"/>
      <c r="CO231" s="134"/>
      <c r="CP231" s="134"/>
      <c r="CQ231" s="134"/>
      <c r="CR231" s="134"/>
      <c r="CS231" s="134"/>
      <c r="CT231" s="134"/>
      <c r="CU231" s="134"/>
      <c r="CV231" s="134"/>
      <c r="CW231" s="134"/>
      <c r="CX231" s="134"/>
      <c r="CY231" s="134"/>
      <c r="CZ231" s="134"/>
      <c r="DA231" s="134"/>
      <c r="DB231" s="134"/>
      <c r="DC231" s="134"/>
      <c r="DD231" s="134"/>
      <c r="DE231" s="134"/>
      <c r="DF231" s="134"/>
      <c r="DG231" s="134"/>
      <c r="DH231" s="134"/>
      <c r="DI231" s="134"/>
      <c r="DJ231" s="134"/>
      <c r="DK231" s="134"/>
      <c r="DL231" s="134"/>
      <c r="DM231" s="134"/>
      <c r="DN231" s="134"/>
      <c r="DO231" s="134"/>
      <c r="DP231" s="134"/>
      <c r="DQ231" s="134"/>
      <c r="DR231" s="134"/>
      <c r="DS231" s="134"/>
      <c r="DT231" s="134"/>
    </row>
    <row r="232" spans="2:124" s="133" customFormat="1" ht="30" customHeight="1" x14ac:dyDescent="0.2">
      <c r="B232" s="95" t="s">
        <v>202</v>
      </c>
      <c r="C232" s="153">
        <v>429849</v>
      </c>
      <c r="D232" s="154"/>
      <c r="E232" s="155" t="s">
        <v>40</v>
      </c>
      <c r="F232" s="143" t="s">
        <v>337</v>
      </c>
      <c r="G232" s="144" t="s">
        <v>338</v>
      </c>
      <c r="H232" s="145">
        <v>1992</v>
      </c>
      <c r="I232" s="203" t="s">
        <v>227</v>
      </c>
      <c r="J232" s="156" t="s">
        <v>44</v>
      </c>
      <c r="K232" s="147">
        <v>90.7</v>
      </c>
      <c r="L232" s="149">
        <v>-107</v>
      </c>
      <c r="M232" s="150">
        <v>107</v>
      </c>
      <c r="N232" s="150">
        <v>-112</v>
      </c>
      <c r="O232" s="135">
        <f t="shared" si="69"/>
        <v>107</v>
      </c>
      <c r="P232" s="149">
        <v>130</v>
      </c>
      <c r="Q232" s="150">
        <v>135</v>
      </c>
      <c r="R232" s="150">
        <v>-140</v>
      </c>
      <c r="S232" s="135">
        <f t="shared" si="70"/>
        <v>135</v>
      </c>
      <c r="T232" s="136">
        <f t="shared" si="71"/>
        <v>242</v>
      </c>
      <c r="U232" s="137" t="str">
        <f t="shared" si="72"/>
        <v>IRG + 7</v>
      </c>
      <c r="V232" s="138" t="str">
        <f>IF(E232=0," ",IF(E232="H",IF(H232&lt;2000,VLOOKUP(K232,[1]Minimas!$A$15:$F$29,6),IF(AND(H232&gt;1999,H232&lt;2003),VLOOKUP(K232,[1]Minimas!$A$15:$F$29,5),IF(AND(H232&gt;2002,H232&lt;2005),VLOOKUP(K232,[1]Minimas!$A$15:$F$29,4),IF(AND(H232&gt;2004,H232&lt;2007),VLOOKUP(K232,[1]Minimas!$A$15:$F$29,3),VLOOKUP(K232,[1]Minimas!$A$15:$F$29,2))))),IF(H232&lt;2000,VLOOKUP(K232,[1]Minimas!$G$15:$L$29,6),IF(AND(H232&gt;1999,H232&lt;2003),VLOOKUP(K232,[1]Minimas!$G$15:$FL$29,5),IF(AND(H232&gt;2002,H232&lt;2005),VLOOKUP(K232,[1]Minimas!$G$15:$L$29,4),IF(AND(H232&gt;2004,H232&lt;2007),VLOOKUP(K232,[1]Minimas!$G$15:$L$29,3),VLOOKUP(K232,[1]Minimas!$G$15:$L$29,2)))))))</f>
        <v>SE M96</v>
      </c>
      <c r="W232" s="139">
        <f t="shared" si="73"/>
        <v>279.00914476094437</v>
      </c>
      <c r="X232" s="98">
        <v>43813</v>
      </c>
      <c r="Y232" s="96" t="s">
        <v>606</v>
      </c>
      <c r="Z232" s="216" t="s">
        <v>489</v>
      </c>
      <c r="AA232" s="132"/>
      <c r="AB232" s="103">
        <f>T232-HLOOKUP(V232,[1]Minimas!$C$3:$CD$12,2,FALSE)</f>
        <v>87</v>
      </c>
      <c r="AC232" s="103">
        <f>T232-HLOOKUP(V232,[1]Minimas!$C$3:$CD$12,3,FALSE)</f>
        <v>62</v>
      </c>
      <c r="AD232" s="103">
        <f>T232-HLOOKUP(V232,[1]Minimas!$C$3:$CD$12,4,FALSE)</f>
        <v>37</v>
      </c>
      <c r="AE232" s="103">
        <f>T232-HLOOKUP(V232,[1]Minimas!$C$3:$CD$12,5,FALSE)</f>
        <v>7</v>
      </c>
      <c r="AF232" s="103">
        <f>T232-HLOOKUP(V232,[1]Minimas!$C$3:$CD$12,6,FALSE)</f>
        <v>-23</v>
      </c>
      <c r="AG232" s="103">
        <f>T232-HLOOKUP(V232,[1]Minimas!$C$3:$CD$12,7,FALSE)</f>
        <v>-53</v>
      </c>
      <c r="AH232" s="103">
        <f>T232-HLOOKUP(V232,[1]Minimas!$C$3:$CD$12,8,FALSE)</f>
        <v>-78</v>
      </c>
      <c r="AI232" s="103">
        <f>T232-HLOOKUP(V232,[1]Minimas!$C$3:$CD$12,9,FALSE)</f>
        <v>-98</v>
      </c>
      <c r="AJ232" s="103">
        <f>T232-HLOOKUP(V232,[1]Minimas!$C$3:$CD$12,10,FALSE)</f>
        <v>-118</v>
      </c>
      <c r="AK232" s="104" t="str">
        <f t="shared" si="74"/>
        <v>IRG +</v>
      </c>
      <c r="AL232" s="104"/>
      <c r="AM232" s="104" t="str">
        <f t="shared" si="75"/>
        <v>IRG +</v>
      </c>
      <c r="AN232" s="104">
        <f t="shared" si="76"/>
        <v>7</v>
      </c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  <c r="BI232" s="134"/>
      <c r="BJ232" s="134"/>
      <c r="BK232" s="134"/>
      <c r="BL232" s="134"/>
      <c r="BM232" s="134"/>
      <c r="BN232" s="134"/>
      <c r="BO232" s="134"/>
      <c r="BP232" s="134"/>
      <c r="BQ232" s="134"/>
      <c r="BR232" s="134"/>
      <c r="BS232" s="134"/>
      <c r="BT232" s="134"/>
      <c r="BU232" s="134"/>
      <c r="BV232" s="134"/>
      <c r="BW232" s="134"/>
      <c r="BX232" s="134"/>
      <c r="BY232" s="134"/>
      <c r="BZ232" s="134"/>
      <c r="CA232" s="134"/>
      <c r="CB232" s="134"/>
      <c r="CC232" s="134"/>
      <c r="CD232" s="134"/>
      <c r="CE232" s="134"/>
      <c r="CF232" s="134"/>
      <c r="CG232" s="134"/>
      <c r="CH232" s="134"/>
      <c r="CI232" s="134"/>
      <c r="CJ232" s="134"/>
      <c r="CK232" s="134"/>
      <c r="CL232" s="134"/>
      <c r="CM232" s="134"/>
      <c r="CN232" s="134"/>
      <c r="CO232" s="134"/>
      <c r="CP232" s="134"/>
      <c r="CQ232" s="134"/>
      <c r="CR232" s="134"/>
      <c r="CS232" s="134"/>
      <c r="CT232" s="134"/>
      <c r="CU232" s="134"/>
      <c r="CV232" s="134"/>
      <c r="CW232" s="134"/>
      <c r="CX232" s="134"/>
      <c r="CY232" s="134"/>
      <c r="CZ232" s="134"/>
      <c r="DA232" s="134"/>
      <c r="DB232" s="134"/>
      <c r="DC232" s="134"/>
      <c r="DD232" s="134"/>
      <c r="DE232" s="134"/>
      <c r="DF232" s="134"/>
      <c r="DG232" s="134"/>
      <c r="DH232" s="134"/>
      <c r="DI232" s="134"/>
      <c r="DJ232" s="134"/>
      <c r="DK232" s="134"/>
      <c r="DL232" s="134"/>
      <c r="DM232" s="134"/>
      <c r="DN232" s="134"/>
      <c r="DO232" s="134"/>
      <c r="DP232" s="134"/>
      <c r="DQ232" s="134"/>
      <c r="DR232" s="134"/>
      <c r="DS232" s="134"/>
      <c r="DT232" s="134"/>
    </row>
    <row r="233" spans="2:124" s="133" customFormat="1" ht="30" customHeight="1" x14ac:dyDescent="0.2">
      <c r="B233" s="95" t="s">
        <v>202</v>
      </c>
      <c r="C233" s="153">
        <v>442609</v>
      </c>
      <c r="D233" s="154"/>
      <c r="E233" s="155" t="s">
        <v>40</v>
      </c>
      <c r="F233" s="143" t="s">
        <v>342</v>
      </c>
      <c r="G233" s="144" t="s">
        <v>343</v>
      </c>
      <c r="H233" s="145">
        <v>1989</v>
      </c>
      <c r="I233" s="203" t="s">
        <v>227</v>
      </c>
      <c r="J233" s="156" t="s">
        <v>44</v>
      </c>
      <c r="K233" s="147">
        <v>69.400000000000006</v>
      </c>
      <c r="L233" s="149">
        <v>98</v>
      </c>
      <c r="M233" s="150">
        <v>-103</v>
      </c>
      <c r="N233" s="150">
        <v>-105</v>
      </c>
      <c r="O233" s="135">
        <f t="shared" si="69"/>
        <v>98</v>
      </c>
      <c r="P233" s="149">
        <v>-122</v>
      </c>
      <c r="Q233" s="150">
        <v>122</v>
      </c>
      <c r="R233" s="150">
        <v>126</v>
      </c>
      <c r="S233" s="135">
        <f t="shared" si="70"/>
        <v>126</v>
      </c>
      <c r="T233" s="136">
        <f t="shared" si="71"/>
        <v>224</v>
      </c>
      <c r="U233" s="137" t="str">
        <f t="shared" si="72"/>
        <v>IRG + 14</v>
      </c>
      <c r="V233" s="138" t="str">
        <f>IF(E233=0," ",IF(E233="H",IF(H233&lt;2000,VLOOKUP(K233,[1]Minimas!$A$15:$F$29,6),IF(AND(H233&gt;1999,H233&lt;2003),VLOOKUP(K233,[1]Minimas!$A$15:$F$29,5),IF(AND(H233&gt;2002,H233&lt;2005),VLOOKUP(K233,[1]Minimas!$A$15:$F$29,4),IF(AND(H233&gt;2004,H233&lt;2007),VLOOKUP(K233,[1]Minimas!$A$15:$F$29,3),VLOOKUP(K233,[1]Minimas!$A$15:$F$29,2))))),IF(H233&lt;2000,VLOOKUP(K233,[1]Minimas!$G$15:$L$29,6),IF(AND(H233&gt;1999,H233&lt;2003),VLOOKUP(K233,[1]Minimas!$G$15:$FL$29,5),IF(AND(H233&gt;2002,H233&lt;2005),VLOOKUP(K233,[1]Minimas!$G$15:$L$29,4),IF(AND(H233&gt;2004,H233&lt;2007),VLOOKUP(K233,[1]Minimas!$G$15:$L$29,3),VLOOKUP(K233,[1]Minimas!$G$15:$L$29,2)))))))</f>
        <v>SE M73</v>
      </c>
      <c r="W233" s="139">
        <f t="shared" si="73"/>
        <v>296.71038710944867</v>
      </c>
      <c r="X233" s="98">
        <v>43813</v>
      </c>
      <c r="Y233" s="96" t="s">
        <v>606</v>
      </c>
      <c r="Z233" s="216" t="s">
        <v>489</v>
      </c>
      <c r="AA233" s="132"/>
      <c r="AB233" s="103">
        <f>T233-HLOOKUP(V233,[1]Minimas!$C$3:$CD$12,2,FALSE)</f>
        <v>89</v>
      </c>
      <c r="AC233" s="103">
        <f>T233-HLOOKUP(V233,[1]Minimas!$C$3:$CD$12,3,FALSE)</f>
        <v>64</v>
      </c>
      <c r="AD233" s="103">
        <f>T233-HLOOKUP(V233,[1]Minimas!$C$3:$CD$12,4,FALSE)</f>
        <v>39</v>
      </c>
      <c r="AE233" s="103">
        <f>T233-HLOOKUP(V233,[1]Minimas!$C$3:$CD$12,5,FALSE)</f>
        <v>14</v>
      </c>
      <c r="AF233" s="103">
        <f>T233-HLOOKUP(V233,[1]Minimas!$C$3:$CD$12,6,FALSE)</f>
        <v>-16</v>
      </c>
      <c r="AG233" s="103">
        <f>T233-HLOOKUP(V233,[1]Minimas!$C$3:$CD$12,7,FALSE)</f>
        <v>-36</v>
      </c>
      <c r="AH233" s="103">
        <f>T233-HLOOKUP(V233,[1]Minimas!$C$3:$CD$12,8,FALSE)</f>
        <v>-56</v>
      </c>
      <c r="AI233" s="103">
        <f>T233-HLOOKUP(V233,[1]Minimas!$C$3:$CD$12,9,FALSE)</f>
        <v>-76</v>
      </c>
      <c r="AJ233" s="103">
        <f>T233-HLOOKUP(V233,[1]Minimas!$C$3:$CD$12,10,FALSE)</f>
        <v>-91</v>
      </c>
      <c r="AK233" s="104" t="str">
        <f t="shared" si="74"/>
        <v>IRG +</v>
      </c>
      <c r="AL233" s="104"/>
      <c r="AM233" s="104" t="str">
        <f t="shared" si="75"/>
        <v>IRG +</v>
      </c>
      <c r="AN233" s="104">
        <f t="shared" si="76"/>
        <v>14</v>
      </c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134"/>
      <c r="BH233" s="134"/>
      <c r="BI233" s="134"/>
      <c r="BJ233" s="134"/>
      <c r="BK233" s="134"/>
      <c r="BL233" s="134"/>
      <c r="BM233" s="134"/>
      <c r="BN233" s="134"/>
      <c r="BO233" s="134"/>
      <c r="BP233" s="134"/>
      <c r="BQ233" s="134"/>
      <c r="BR233" s="134"/>
      <c r="BS233" s="134"/>
      <c r="BT233" s="134"/>
      <c r="BU233" s="134"/>
      <c r="BV233" s="134"/>
      <c r="BW233" s="134"/>
      <c r="BX233" s="134"/>
      <c r="BY233" s="134"/>
      <c r="BZ233" s="134"/>
      <c r="CA233" s="134"/>
      <c r="CB233" s="134"/>
      <c r="CC233" s="134"/>
      <c r="CD233" s="134"/>
      <c r="CE233" s="134"/>
      <c r="CF233" s="134"/>
      <c r="CG233" s="134"/>
      <c r="CH233" s="134"/>
      <c r="CI233" s="134"/>
      <c r="CJ233" s="134"/>
      <c r="CK233" s="134"/>
      <c r="CL233" s="134"/>
      <c r="CM233" s="134"/>
      <c r="CN233" s="134"/>
      <c r="CO233" s="134"/>
      <c r="CP233" s="134"/>
      <c r="CQ233" s="134"/>
      <c r="CR233" s="134"/>
      <c r="CS233" s="134"/>
      <c r="CT233" s="134"/>
      <c r="CU233" s="134"/>
      <c r="CV233" s="134"/>
      <c r="CW233" s="134"/>
      <c r="CX233" s="134"/>
      <c r="CY233" s="134"/>
      <c r="CZ233" s="134"/>
      <c r="DA233" s="134"/>
      <c r="DB233" s="134"/>
      <c r="DC233" s="134"/>
      <c r="DD233" s="134"/>
      <c r="DE233" s="134"/>
      <c r="DF233" s="134"/>
      <c r="DG233" s="134"/>
      <c r="DH233" s="134"/>
      <c r="DI233" s="134"/>
      <c r="DJ233" s="134"/>
      <c r="DK233" s="134"/>
      <c r="DL233" s="134"/>
      <c r="DM233" s="134"/>
      <c r="DN233" s="134"/>
      <c r="DO233" s="134"/>
      <c r="DP233" s="134"/>
      <c r="DQ233" s="134"/>
      <c r="DR233" s="134"/>
      <c r="DS233" s="134"/>
      <c r="DT233" s="134"/>
    </row>
    <row r="234" spans="2:124" s="133" customFormat="1" ht="30" customHeight="1" x14ac:dyDescent="0.2">
      <c r="B234" s="95" t="s">
        <v>202</v>
      </c>
      <c r="C234" s="153">
        <v>288374</v>
      </c>
      <c r="D234" s="154"/>
      <c r="E234" s="155" t="s">
        <v>40</v>
      </c>
      <c r="F234" s="143" t="s">
        <v>318</v>
      </c>
      <c r="G234" s="144" t="s">
        <v>171</v>
      </c>
      <c r="H234" s="145">
        <v>1995</v>
      </c>
      <c r="I234" s="203" t="s">
        <v>319</v>
      </c>
      <c r="J234" s="156" t="s">
        <v>44</v>
      </c>
      <c r="K234" s="147">
        <v>89.1</v>
      </c>
      <c r="L234" s="149">
        <v>135</v>
      </c>
      <c r="M234" s="150">
        <v>142</v>
      </c>
      <c r="N234" s="150">
        <v>-150</v>
      </c>
      <c r="O234" s="135">
        <f t="shared" si="69"/>
        <v>142</v>
      </c>
      <c r="P234" s="149">
        <v>175</v>
      </c>
      <c r="Q234" s="150">
        <v>185</v>
      </c>
      <c r="R234" s="150">
        <v>195</v>
      </c>
      <c r="S234" s="135">
        <f t="shared" si="70"/>
        <v>195</v>
      </c>
      <c r="T234" s="136">
        <f t="shared" si="71"/>
        <v>337</v>
      </c>
      <c r="U234" s="137" t="str">
        <f t="shared" si="72"/>
        <v>INTB + 17</v>
      </c>
      <c r="V234" s="138" t="str">
        <f>IF(E234=0," ",IF(E234="H",IF(H234&lt;2000,VLOOKUP(K234,[1]Minimas!$A$15:$F$29,6),IF(AND(H234&gt;1999,H234&lt;2003),VLOOKUP(K234,[1]Minimas!$A$15:$F$29,5),IF(AND(H234&gt;2002,H234&lt;2005),VLOOKUP(K234,[1]Minimas!$A$15:$F$29,4),IF(AND(H234&gt;2004,H234&lt;2007),VLOOKUP(K234,[1]Minimas!$A$15:$F$29,3),VLOOKUP(K234,[1]Minimas!$A$15:$F$29,2))))),IF(H234&lt;2000,VLOOKUP(K234,[1]Minimas!$G$15:$L$29,6),IF(AND(H234&gt;1999,H234&lt;2003),VLOOKUP(K234,[1]Minimas!$G$15:$FL$29,5),IF(AND(H234&gt;2002,H234&lt;2005),VLOOKUP(K234,[1]Minimas!$G$15:$L$29,4),IF(AND(H234&gt;2004,H234&lt;2007),VLOOKUP(K234,[1]Minimas!$G$15:$L$29,3),VLOOKUP(K234,[1]Minimas!$G$15:$L$29,2)))))))</f>
        <v>SE M96</v>
      </c>
      <c r="W234" s="139">
        <f t="shared" si="73"/>
        <v>391.57098729545282</v>
      </c>
      <c r="X234" s="98">
        <v>43813</v>
      </c>
      <c r="Y234" s="96" t="s">
        <v>606</v>
      </c>
      <c r="Z234" s="216" t="s">
        <v>612</v>
      </c>
      <c r="AA234" s="132"/>
      <c r="AB234" s="103">
        <f>T234-HLOOKUP(V234,[1]Minimas!$C$3:$CD$12,2,FALSE)</f>
        <v>182</v>
      </c>
      <c r="AC234" s="103">
        <f>T234-HLOOKUP(V234,[1]Minimas!$C$3:$CD$12,3,FALSE)</f>
        <v>157</v>
      </c>
      <c r="AD234" s="103">
        <f>T234-HLOOKUP(V234,[1]Minimas!$C$3:$CD$12,4,FALSE)</f>
        <v>132</v>
      </c>
      <c r="AE234" s="103">
        <f>T234-HLOOKUP(V234,[1]Minimas!$C$3:$CD$12,5,FALSE)</f>
        <v>102</v>
      </c>
      <c r="AF234" s="103">
        <f>T234-HLOOKUP(V234,[1]Minimas!$C$3:$CD$12,6,FALSE)</f>
        <v>72</v>
      </c>
      <c r="AG234" s="103">
        <f>T234-HLOOKUP(V234,[1]Minimas!$C$3:$CD$12,7,FALSE)</f>
        <v>42</v>
      </c>
      <c r="AH234" s="103">
        <f>T234-HLOOKUP(V234,[1]Minimas!$C$3:$CD$12,8,FALSE)</f>
        <v>17</v>
      </c>
      <c r="AI234" s="103">
        <f>T234-HLOOKUP(V234,[1]Minimas!$C$3:$CD$12,9,FALSE)</f>
        <v>-3</v>
      </c>
      <c r="AJ234" s="103">
        <f>T234-HLOOKUP(V234,[1]Minimas!$C$3:$CD$12,10,FALSE)</f>
        <v>-23</v>
      </c>
      <c r="AK234" s="104" t="str">
        <f t="shared" si="74"/>
        <v>INTB +</v>
      </c>
      <c r="AL234" s="104"/>
      <c r="AM234" s="104" t="str">
        <f t="shared" si="75"/>
        <v>INTB +</v>
      </c>
      <c r="AN234" s="104">
        <f t="shared" si="76"/>
        <v>17</v>
      </c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G234" s="134"/>
      <c r="BH234" s="134"/>
      <c r="BI234" s="134"/>
      <c r="BJ234" s="134"/>
      <c r="BK234" s="134"/>
      <c r="BL234" s="134"/>
      <c r="BM234" s="134"/>
      <c r="BN234" s="134"/>
      <c r="BO234" s="134"/>
      <c r="BP234" s="134"/>
      <c r="BQ234" s="134"/>
      <c r="BR234" s="134"/>
      <c r="BS234" s="134"/>
      <c r="BT234" s="134"/>
      <c r="BU234" s="134"/>
      <c r="BV234" s="134"/>
      <c r="BW234" s="134"/>
      <c r="BX234" s="134"/>
      <c r="BY234" s="134"/>
      <c r="BZ234" s="134"/>
      <c r="CA234" s="134"/>
      <c r="CB234" s="134"/>
      <c r="CC234" s="134"/>
      <c r="CD234" s="134"/>
      <c r="CE234" s="134"/>
      <c r="CF234" s="134"/>
      <c r="CG234" s="134"/>
      <c r="CH234" s="134"/>
      <c r="CI234" s="134"/>
      <c r="CJ234" s="134"/>
      <c r="CK234" s="134"/>
      <c r="CL234" s="134"/>
      <c r="CM234" s="134"/>
      <c r="CN234" s="134"/>
      <c r="CO234" s="134"/>
      <c r="CP234" s="134"/>
      <c r="CQ234" s="134"/>
      <c r="CR234" s="134"/>
      <c r="CS234" s="134"/>
      <c r="CT234" s="134"/>
      <c r="CU234" s="134"/>
      <c r="CV234" s="134"/>
      <c r="CW234" s="134"/>
      <c r="CX234" s="134"/>
      <c r="CY234" s="134"/>
      <c r="CZ234" s="134"/>
      <c r="DA234" s="134"/>
      <c r="DB234" s="134"/>
      <c r="DC234" s="134"/>
      <c r="DD234" s="134"/>
      <c r="DE234" s="134"/>
      <c r="DF234" s="134"/>
      <c r="DG234" s="134"/>
      <c r="DH234" s="134"/>
      <c r="DI234" s="134"/>
      <c r="DJ234" s="134"/>
      <c r="DK234" s="134"/>
      <c r="DL234" s="134"/>
      <c r="DM234" s="134"/>
      <c r="DN234" s="134"/>
      <c r="DO234" s="134"/>
      <c r="DP234" s="134"/>
      <c r="DQ234" s="134"/>
      <c r="DR234" s="134"/>
      <c r="DS234" s="134"/>
      <c r="DT234" s="134"/>
    </row>
    <row r="235" spans="2:124" s="133" customFormat="1" ht="30" customHeight="1" x14ac:dyDescent="0.2">
      <c r="B235" s="95" t="s">
        <v>202</v>
      </c>
      <c r="C235" s="153">
        <v>376233</v>
      </c>
      <c r="D235" s="154"/>
      <c r="E235" s="155" t="s">
        <v>40</v>
      </c>
      <c r="F235" s="143" t="s">
        <v>350</v>
      </c>
      <c r="G235" s="144" t="s">
        <v>611</v>
      </c>
      <c r="H235" s="145">
        <v>2004</v>
      </c>
      <c r="I235" s="203" t="s">
        <v>319</v>
      </c>
      <c r="J235" s="156" t="s">
        <v>44</v>
      </c>
      <c r="K235" s="147">
        <v>55</v>
      </c>
      <c r="L235" s="149">
        <v>65</v>
      </c>
      <c r="M235" s="150">
        <v>68</v>
      </c>
      <c r="N235" s="150">
        <v>70</v>
      </c>
      <c r="O235" s="135">
        <f t="shared" si="69"/>
        <v>70</v>
      </c>
      <c r="P235" s="149">
        <v>82</v>
      </c>
      <c r="Q235" s="150">
        <v>86</v>
      </c>
      <c r="R235" s="150">
        <v>90</v>
      </c>
      <c r="S235" s="135">
        <f t="shared" si="70"/>
        <v>90</v>
      </c>
      <c r="T235" s="136">
        <f t="shared" si="71"/>
        <v>160</v>
      </c>
      <c r="U235" s="137" t="str">
        <f t="shared" si="72"/>
        <v>NAT + 15</v>
      </c>
      <c r="V235" s="138" t="str">
        <f>IF(E235=0," ",IF(E235="H",IF(H235&lt;2000,VLOOKUP(K235,[1]Minimas!$A$15:$F$29,6),IF(AND(H235&gt;1999,H235&lt;2003),VLOOKUP(K235,[1]Minimas!$A$15:$F$29,5),IF(AND(H235&gt;2002,H235&lt;2005),VLOOKUP(K235,[1]Minimas!$A$15:$F$29,4),IF(AND(H235&gt;2004,H235&lt;2007),VLOOKUP(K235,[1]Minimas!$A$15:$F$29,3),VLOOKUP(K235,[1]Minimas!$A$15:$F$29,2))))),IF(H235&lt;2000,VLOOKUP(K235,[1]Minimas!$G$15:$L$29,6),IF(AND(H235&gt;1999,H235&lt;2003),VLOOKUP(K235,[1]Minimas!$G$15:$FL$29,5),IF(AND(H235&gt;2002,H235&lt;2005),VLOOKUP(K235,[1]Minimas!$G$15:$L$29,4),IF(AND(H235&gt;2004,H235&lt;2007),VLOOKUP(K235,[1]Minimas!$G$15:$L$29,3),VLOOKUP(K235,[1]Minimas!$G$15:$L$29,2)))))))</f>
        <v>U17 M55</v>
      </c>
      <c r="W235" s="139">
        <f t="shared" si="73"/>
        <v>248.35688373182217</v>
      </c>
      <c r="X235" s="98">
        <v>43813</v>
      </c>
      <c r="Y235" s="96" t="s">
        <v>606</v>
      </c>
      <c r="Z235" s="216" t="s">
        <v>612</v>
      </c>
      <c r="AA235" s="132"/>
      <c r="AB235" s="103">
        <f>T235-HLOOKUP(V235,[1]Minimas!$C$3:$CD$12,2,FALSE)</f>
        <v>95</v>
      </c>
      <c r="AC235" s="103">
        <f>T235-HLOOKUP(V235,[1]Minimas!$C$3:$CD$12,3,FALSE)</f>
        <v>75</v>
      </c>
      <c r="AD235" s="103">
        <f>T235-HLOOKUP(V235,[1]Minimas!$C$3:$CD$12,4,FALSE)</f>
        <v>60</v>
      </c>
      <c r="AE235" s="103">
        <f>T235-HLOOKUP(V235,[1]Minimas!$C$3:$CD$12,5,FALSE)</f>
        <v>45</v>
      </c>
      <c r="AF235" s="103">
        <f>T235-HLOOKUP(V235,[1]Minimas!$C$3:$CD$12,6,FALSE)</f>
        <v>30</v>
      </c>
      <c r="AG235" s="103">
        <f>T235-HLOOKUP(V235,[1]Minimas!$C$3:$CD$12,7,FALSE)</f>
        <v>15</v>
      </c>
      <c r="AH235" s="103">
        <f>T235-HLOOKUP(V235,[1]Minimas!$C$3:$CD$12,8,FALSE)</f>
        <v>-10</v>
      </c>
      <c r="AI235" s="103">
        <f>T235-HLOOKUP(V235,[1]Minimas!$C$3:$CD$12,9,FALSE)</f>
        <v>-30</v>
      </c>
      <c r="AJ235" s="103">
        <f>T235-HLOOKUP(V235,[1]Minimas!$C$3:$CD$12,10,FALSE)</f>
        <v>-115</v>
      </c>
      <c r="AK235" s="104" t="str">
        <f t="shared" si="74"/>
        <v>NAT +</v>
      </c>
      <c r="AL235" s="104"/>
      <c r="AM235" s="104" t="str">
        <f t="shared" si="75"/>
        <v>NAT +</v>
      </c>
      <c r="AN235" s="104">
        <f t="shared" si="76"/>
        <v>15</v>
      </c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134"/>
      <c r="BX235" s="134"/>
      <c r="BY235" s="134"/>
      <c r="BZ235" s="134"/>
      <c r="CA235" s="134"/>
      <c r="CB235" s="134"/>
      <c r="CC235" s="134"/>
      <c r="CD235" s="134"/>
      <c r="CE235" s="134"/>
      <c r="CF235" s="134"/>
      <c r="CG235" s="134"/>
      <c r="CH235" s="134"/>
      <c r="CI235" s="134"/>
      <c r="CJ235" s="134"/>
      <c r="CK235" s="134"/>
      <c r="CL235" s="134"/>
      <c r="CM235" s="134"/>
      <c r="CN235" s="134"/>
      <c r="CO235" s="134"/>
      <c r="CP235" s="134"/>
      <c r="CQ235" s="134"/>
      <c r="CR235" s="134"/>
      <c r="CS235" s="134"/>
      <c r="CT235" s="134"/>
      <c r="CU235" s="134"/>
      <c r="CV235" s="134"/>
      <c r="CW235" s="134"/>
      <c r="CX235" s="134"/>
      <c r="CY235" s="134"/>
      <c r="CZ235" s="134"/>
      <c r="DA235" s="134"/>
      <c r="DB235" s="134"/>
      <c r="DC235" s="134"/>
      <c r="DD235" s="134"/>
      <c r="DE235" s="134"/>
      <c r="DF235" s="134"/>
      <c r="DG235" s="134"/>
      <c r="DH235" s="134"/>
      <c r="DI235" s="134"/>
      <c r="DJ235" s="134"/>
      <c r="DK235" s="134"/>
      <c r="DL235" s="134"/>
      <c r="DM235" s="134"/>
      <c r="DN235" s="134"/>
      <c r="DO235" s="134"/>
      <c r="DP235" s="134"/>
      <c r="DQ235" s="134"/>
      <c r="DR235" s="134"/>
      <c r="DS235" s="134"/>
      <c r="DT235" s="134"/>
    </row>
    <row r="236" spans="2:124" s="133" customFormat="1" ht="30" customHeight="1" x14ac:dyDescent="0.2">
      <c r="B236" s="95" t="s">
        <v>202</v>
      </c>
      <c r="C236" s="153">
        <v>376235</v>
      </c>
      <c r="D236" s="154"/>
      <c r="E236" s="155" t="s">
        <v>40</v>
      </c>
      <c r="F236" s="143" t="s">
        <v>350</v>
      </c>
      <c r="G236" s="144" t="s">
        <v>154</v>
      </c>
      <c r="H236" s="145">
        <v>2001</v>
      </c>
      <c r="I236" s="203" t="s">
        <v>319</v>
      </c>
      <c r="J236" s="156" t="s">
        <v>44</v>
      </c>
      <c r="K236" s="147">
        <v>69.099999999999994</v>
      </c>
      <c r="L236" s="149">
        <v>100</v>
      </c>
      <c r="M236" s="150">
        <v>105</v>
      </c>
      <c r="N236" s="150">
        <v>-108</v>
      </c>
      <c r="O236" s="135">
        <f t="shared" si="69"/>
        <v>105</v>
      </c>
      <c r="P236" s="149">
        <v>130</v>
      </c>
      <c r="Q236" s="150">
        <v>135</v>
      </c>
      <c r="R236" s="150">
        <v>-138</v>
      </c>
      <c r="S236" s="135">
        <f t="shared" si="70"/>
        <v>135</v>
      </c>
      <c r="T236" s="136">
        <f t="shared" si="71"/>
        <v>240</v>
      </c>
      <c r="U236" s="137" t="str">
        <f t="shared" si="72"/>
        <v>NAT + 10</v>
      </c>
      <c r="V236" s="138" t="str">
        <f>IF(E236=0," ",IF(E236="H",IF(H236&lt;2000,VLOOKUP(K236,[1]Minimas!$A$15:$F$29,6),IF(AND(H236&gt;1999,H236&lt;2003),VLOOKUP(K236,[1]Minimas!$A$15:$F$29,5),IF(AND(H236&gt;2002,H236&lt;2005),VLOOKUP(K236,[1]Minimas!$A$15:$F$29,4),IF(AND(H236&gt;2004,H236&lt;2007),VLOOKUP(K236,[1]Minimas!$A$15:$F$29,3),VLOOKUP(K236,[1]Minimas!$A$15:$F$29,2))))),IF(H236&lt;2000,VLOOKUP(K236,[1]Minimas!$G$15:$L$29,6),IF(AND(H236&gt;1999,H236&lt;2003),VLOOKUP(K236,[1]Minimas!$G$15:$FL$29,5),IF(AND(H236&gt;2002,H236&lt;2005),VLOOKUP(K236,[1]Minimas!$G$15:$L$29,4),IF(AND(H236&gt;2004,H236&lt;2007),VLOOKUP(K236,[1]Minimas!$G$15:$L$29,3),VLOOKUP(K236,[1]Minimas!$G$15:$L$29,2)))))))</f>
        <v>U20 M73</v>
      </c>
      <c r="W236" s="139">
        <f t="shared" si="73"/>
        <v>318.74158506948436</v>
      </c>
      <c r="X236" s="98">
        <v>43813</v>
      </c>
      <c r="Y236" s="96" t="s">
        <v>606</v>
      </c>
      <c r="Z236" s="216" t="s">
        <v>612</v>
      </c>
      <c r="AA236" s="132"/>
      <c r="AB236" s="103">
        <f>T236-HLOOKUP(V236,[1]Minimas!$C$3:$CD$12,2,FALSE)</f>
        <v>120</v>
      </c>
      <c r="AC236" s="103">
        <f>T236-HLOOKUP(V236,[1]Minimas!$C$3:$CD$12,3,FALSE)</f>
        <v>100</v>
      </c>
      <c r="AD236" s="103">
        <f>T236-HLOOKUP(V236,[1]Minimas!$C$3:$CD$12,4,FALSE)</f>
        <v>80</v>
      </c>
      <c r="AE236" s="103">
        <f>T236-HLOOKUP(V236,[1]Minimas!$C$3:$CD$12,5,FALSE)</f>
        <v>60</v>
      </c>
      <c r="AF236" s="103">
        <f>T236-HLOOKUP(V236,[1]Minimas!$C$3:$CD$12,6,FALSE)</f>
        <v>40</v>
      </c>
      <c r="AG236" s="103">
        <f>T236-HLOOKUP(V236,[1]Minimas!$C$3:$CD$12,7,FALSE)</f>
        <v>10</v>
      </c>
      <c r="AH236" s="103">
        <f>T236-HLOOKUP(V236,[1]Minimas!$C$3:$CD$12,8,FALSE)</f>
        <v>-10</v>
      </c>
      <c r="AI236" s="103">
        <f>T236-HLOOKUP(V236,[1]Minimas!$C$3:$CD$12,9,FALSE)</f>
        <v>-35</v>
      </c>
      <c r="AJ236" s="103">
        <f>T236-HLOOKUP(V236,[1]Minimas!$C$3:$CD$12,10,FALSE)</f>
        <v>-75</v>
      </c>
      <c r="AK236" s="104" t="str">
        <f t="shared" si="74"/>
        <v>NAT +</v>
      </c>
      <c r="AL236" s="104"/>
      <c r="AM236" s="104" t="str">
        <f t="shared" si="75"/>
        <v>NAT +</v>
      </c>
      <c r="AN236" s="104">
        <f t="shared" si="76"/>
        <v>10</v>
      </c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134"/>
      <c r="BZ236" s="134"/>
      <c r="CA236" s="134"/>
      <c r="CB236" s="134"/>
      <c r="CC236" s="134"/>
      <c r="CD236" s="134"/>
      <c r="CE236" s="134"/>
      <c r="CF236" s="134"/>
      <c r="CG236" s="134"/>
      <c r="CH236" s="134"/>
      <c r="CI236" s="134"/>
      <c r="CJ236" s="134"/>
      <c r="CK236" s="134"/>
      <c r="CL236" s="134"/>
      <c r="CM236" s="134"/>
      <c r="CN236" s="134"/>
      <c r="CO236" s="134"/>
      <c r="CP236" s="134"/>
      <c r="CQ236" s="134"/>
      <c r="CR236" s="134"/>
      <c r="CS236" s="134"/>
      <c r="CT236" s="134"/>
      <c r="CU236" s="134"/>
      <c r="CV236" s="134"/>
      <c r="CW236" s="134"/>
      <c r="CX236" s="134"/>
      <c r="CY236" s="134"/>
      <c r="CZ236" s="134"/>
      <c r="DA236" s="134"/>
      <c r="DB236" s="134"/>
      <c r="DC236" s="134"/>
      <c r="DD236" s="134"/>
      <c r="DE236" s="134"/>
      <c r="DF236" s="134"/>
      <c r="DG236" s="134"/>
      <c r="DH236" s="134"/>
      <c r="DI236" s="134"/>
      <c r="DJ236" s="134"/>
      <c r="DK236" s="134"/>
      <c r="DL236" s="134"/>
      <c r="DM236" s="134"/>
      <c r="DN236" s="134"/>
      <c r="DO236" s="134"/>
      <c r="DP236" s="134"/>
      <c r="DQ236" s="134"/>
      <c r="DR236" s="134"/>
      <c r="DS236" s="134"/>
      <c r="DT236" s="134"/>
    </row>
    <row r="237" spans="2:124" s="133" customFormat="1" ht="29.1" customHeight="1" x14ac:dyDescent="0.2">
      <c r="B237" s="95" t="s">
        <v>202</v>
      </c>
      <c r="C237" s="153">
        <v>305874</v>
      </c>
      <c r="D237" s="154"/>
      <c r="E237" s="155" t="s">
        <v>40</v>
      </c>
      <c r="F237" s="143" t="s">
        <v>348</v>
      </c>
      <c r="G237" s="144" t="s">
        <v>349</v>
      </c>
      <c r="H237" s="145">
        <v>1998</v>
      </c>
      <c r="I237" s="203" t="s">
        <v>319</v>
      </c>
      <c r="J237" s="156" t="s">
        <v>44</v>
      </c>
      <c r="K237" s="147">
        <v>72.2</v>
      </c>
      <c r="L237" s="149">
        <v>92</v>
      </c>
      <c r="M237" s="150">
        <v>-97</v>
      </c>
      <c r="N237" s="150">
        <v>97</v>
      </c>
      <c r="O237" s="135">
        <f t="shared" si="69"/>
        <v>97</v>
      </c>
      <c r="P237" s="149">
        <v>115</v>
      </c>
      <c r="Q237" s="150">
        <v>120</v>
      </c>
      <c r="R237" s="150">
        <v>-125</v>
      </c>
      <c r="S237" s="135">
        <f t="shared" si="70"/>
        <v>120</v>
      </c>
      <c r="T237" s="136">
        <f t="shared" si="71"/>
        <v>217</v>
      </c>
      <c r="U237" s="137" t="str">
        <f t="shared" si="72"/>
        <v>IRG + 7</v>
      </c>
      <c r="V237" s="138" t="str">
        <f>IF(E237=0," ",IF(E237="H",IF(H237&lt;2000,VLOOKUP(K237,[1]Minimas!$A$15:$F$29,6),IF(AND(H237&gt;1999,H237&lt;2003),VLOOKUP(K237,[1]Minimas!$A$15:$F$29,5),IF(AND(H237&gt;2002,H237&lt;2005),VLOOKUP(K237,[1]Minimas!$A$15:$F$29,4),IF(AND(H237&gt;2004,H237&lt;2007),VLOOKUP(K237,[1]Minimas!$A$15:$F$29,3),VLOOKUP(K237,[1]Minimas!$A$15:$F$29,2))))),IF(H237&lt;2000,VLOOKUP(K237,[1]Minimas!$G$15:$L$29,6),IF(AND(H237&gt;1999,H237&lt;2003),VLOOKUP(K237,[1]Minimas!$G$15:$FL$29,5),IF(AND(H237&gt;2002,H237&lt;2005),VLOOKUP(K237,[1]Minimas!$G$15:$L$29,4),IF(AND(H237&gt;2004,H237&lt;2007),VLOOKUP(K237,[1]Minimas!$G$15:$L$29,3),VLOOKUP(K237,[1]Minimas!$G$15:$L$29,2)))))))</f>
        <v>SE M73</v>
      </c>
      <c r="W237" s="139">
        <f t="shared" si="73"/>
        <v>280.77413363713072</v>
      </c>
      <c r="X237" s="98">
        <v>43813</v>
      </c>
      <c r="Y237" s="96" t="s">
        <v>606</v>
      </c>
      <c r="Z237" s="216" t="s">
        <v>612</v>
      </c>
      <c r="AA237" s="132"/>
      <c r="AB237" s="103">
        <f>T237-HLOOKUP(V237,[1]Minimas!$C$3:$CD$12,2,FALSE)</f>
        <v>82</v>
      </c>
      <c r="AC237" s="103">
        <f>T237-HLOOKUP(V237,[1]Minimas!$C$3:$CD$12,3,FALSE)</f>
        <v>57</v>
      </c>
      <c r="AD237" s="103">
        <f>T237-HLOOKUP(V237,[1]Minimas!$C$3:$CD$12,4,FALSE)</f>
        <v>32</v>
      </c>
      <c r="AE237" s="103">
        <f>T237-HLOOKUP(V237,[1]Minimas!$C$3:$CD$12,5,FALSE)</f>
        <v>7</v>
      </c>
      <c r="AF237" s="103">
        <f>T237-HLOOKUP(V237,[1]Minimas!$C$3:$CD$12,6,FALSE)</f>
        <v>-23</v>
      </c>
      <c r="AG237" s="103">
        <f>T237-HLOOKUP(V237,[1]Minimas!$C$3:$CD$12,7,FALSE)</f>
        <v>-43</v>
      </c>
      <c r="AH237" s="103">
        <f>T237-HLOOKUP(V237,[1]Minimas!$C$3:$CD$12,8,FALSE)</f>
        <v>-63</v>
      </c>
      <c r="AI237" s="103">
        <f>T237-HLOOKUP(V237,[1]Minimas!$C$3:$CD$12,9,FALSE)</f>
        <v>-83</v>
      </c>
      <c r="AJ237" s="103">
        <f>T237-HLOOKUP(V237,[1]Minimas!$C$3:$CD$12,10,FALSE)</f>
        <v>-98</v>
      </c>
      <c r="AK237" s="104" t="str">
        <f t="shared" si="74"/>
        <v>IRG +</v>
      </c>
      <c r="AL237" s="104"/>
      <c r="AM237" s="104" t="str">
        <f t="shared" si="75"/>
        <v>IRG +</v>
      </c>
      <c r="AN237" s="104">
        <f t="shared" si="76"/>
        <v>7</v>
      </c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134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134"/>
      <c r="BZ237" s="134"/>
      <c r="CA237" s="134"/>
      <c r="CB237" s="134"/>
      <c r="CC237" s="134"/>
      <c r="CD237" s="134"/>
      <c r="CE237" s="134"/>
      <c r="CF237" s="134"/>
      <c r="CG237" s="134"/>
      <c r="CH237" s="134"/>
      <c r="CI237" s="134"/>
      <c r="CJ237" s="134"/>
      <c r="CK237" s="134"/>
      <c r="CL237" s="134"/>
      <c r="CM237" s="134"/>
      <c r="CN237" s="134"/>
      <c r="CO237" s="134"/>
      <c r="CP237" s="134"/>
      <c r="CQ237" s="134"/>
      <c r="CR237" s="134"/>
      <c r="CS237" s="134"/>
      <c r="CT237" s="134"/>
      <c r="CU237" s="134"/>
      <c r="CV237" s="134"/>
      <c r="CW237" s="134"/>
      <c r="CX237" s="134"/>
      <c r="CY237" s="134"/>
      <c r="CZ237" s="134"/>
      <c r="DA237" s="134"/>
      <c r="DB237" s="134"/>
      <c r="DC237" s="134"/>
      <c r="DD237" s="134"/>
      <c r="DE237" s="134"/>
      <c r="DF237" s="134"/>
      <c r="DG237" s="134"/>
      <c r="DH237" s="134"/>
      <c r="DI237" s="134"/>
      <c r="DJ237" s="134"/>
      <c r="DK237" s="134"/>
      <c r="DL237" s="134"/>
      <c r="DM237" s="134"/>
      <c r="DN237" s="134"/>
      <c r="DO237" s="134"/>
      <c r="DP237" s="134"/>
      <c r="DQ237" s="134"/>
      <c r="DR237" s="134"/>
      <c r="DS237" s="134"/>
      <c r="DT237" s="134"/>
    </row>
    <row r="238" spans="2:124" s="133" customFormat="1" ht="30" customHeight="1" x14ac:dyDescent="0.2">
      <c r="B238" s="95" t="s">
        <v>202</v>
      </c>
      <c r="C238" s="153">
        <v>305873</v>
      </c>
      <c r="D238" s="154"/>
      <c r="E238" s="155" t="s">
        <v>40</v>
      </c>
      <c r="F238" s="143" t="s">
        <v>346</v>
      </c>
      <c r="G238" s="144" t="s">
        <v>347</v>
      </c>
      <c r="H238" s="145">
        <v>1999</v>
      </c>
      <c r="I238" s="203" t="s">
        <v>319</v>
      </c>
      <c r="J238" s="156" t="s">
        <v>44</v>
      </c>
      <c r="K238" s="147">
        <v>70.5</v>
      </c>
      <c r="L238" s="149">
        <v>102</v>
      </c>
      <c r="M238" s="150">
        <v>106</v>
      </c>
      <c r="N238" s="150">
        <v>-110</v>
      </c>
      <c r="O238" s="135">
        <f t="shared" si="69"/>
        <v>106</v>
      </c>
      <c r="P238" s="149">
        <v>133</v>
      </c>
      <c r="Q238" s="150">
        <v>138</v>
      </c>
      <c r="R238" s="150">
        <v>142</v>
      </c>
      <c r="S238" s="135">
        <f t="shared" si="70"/>
        <v>142</v>
      </c>
      <c r="T238" s="136">
        <f t="shared" si="71"/>
        <v>248</v>
      </c>
      <c r="U238" s="137" t="str">
        <f t="shared" si="72"/>
        <v>FED + 8</v>
      </c>
      <c r="V238" s="138" t="str">
        <f>IF(E238=0," ",IF(E238="H",IF(H238&lt;2000,VLOOKUP(K238,[1]Minimas!$A$15:$F$29,6),IF(AND(H238&gt;1999,H238&lt;2003),VLOOKUP(K238,[1]Minimas!$A$15:$F$29,5),IF(AND(H238&gt;2002,H238&lt;2005),VLOOKUP(K238,[1]Minimas!$A$15:$F$29,4),IF(AND(H238&gt;2004,H238&lt;2007),VLOOKUP(K238,[1]Minimas!$A$15:$F$29,3),VLOOKUP(K238,[1]Minimas!$A$15:$F$29,2))))),IF(H238&lt;2000,VLOOKUP(K238,[1]Minimas!$G$15:$L$29,6),IF(AND(H238&gt;1999,H238&lt;2003),VLOOKUP(K238,[1]Minimas!$G$15:$FL$29,5),IF(AND(H238&gt;2002,H238&lt;2005),VLOOKUP(K238,[1]Minimas!$G$15:$L$29,4),IF(AND(H238&gt;2004,H238&lt;2007),VLOOKUP(K238,[1]Minimas!$G$15:$L$29,3),VLOOKUP(K238,[1]Minimas!$G$15:$L$29,2)))))))</f>
        <v>SE M73</v>
      </c>
      <c r="W238" s="139">
        <f t="shared" si="73"/>
        <v>325.41150301408578</v>
      </c>
      <c r="X238" s="98">
        <v>43813</v>
      </c>
      <c r="Y238" s="96" t="s">
        <v>606</v>
      </c>
      <c r="Z238" s="216" t="s">
        <v>612</v>
      </c>
      <c r="AA238" s="132"/>
      <c r="AB238" s="103">
        <f>T238-HLOOKUP(V238,[1]Minimas!$C$3:$CD$12,2,FALSE)</f>
        <v>113</v>
      </c>
      <c r="AC238" s="103">
        <f>T238-HLOOKUP(V238,[1]Minimas!$C$3:$CD$12,3,FALSE)</f>
        <v>88</v>
      </c>
      <c r="AD238" s="103">
        <f>T238-HLOOKUP(V238,[1]Minimas!$C$3:$CD$12,4,FALSE)</f>
        <v>63</v>
      </c>
      <c r="AE238" s="103">
        <f>T238-HLOOKUP(V238,[1]Minimas!$C$3:$CD$12,5,FALSE)</f>
        <v>38</v>
      </c>
      <c r="AF238" s="103">
        <f>T238-HLOOKUP(V238,[1]Minimas!$C$3:$CD$12,6,FALSE)</f>
        <v>8</v>
      </c>
      <c r="AG238" s="103">
        <f>T238-HLOOKUP(V238,[1]Minimas!$C$3:$CD$12,7,FALSE)</f>
        <v>-12</v>
      </c>
      <c r="AH238" s="103">
        <f>T238-HLOOKUP(V238,[1]Minimas!$C$3:$CD$12,8,FALSE)</f>
        <v>-32</v>
      </c>
      <c r="AI238" s="103">
        <f>T238-HLOOKUP(V238,[1]Minimas!$C$3:$CD$12,9,FALSE)</f>
        <v>-52</v>
      </c>
      <c r="AJ238" s="103">
        <f>T238-HLOOKUP(V238,[1]Minimas!$C$3:$CD$12,10,FALSE)</f>
        <v>-67</v>
      </c>
      <c r="AK238" s="104" t="str">
        <f t="shared" si="74"/>
        <v>FED +</v>
      </c>
      <c r="AL238" s="104"/>
      <c r="AM238" s="104" t="str">
        <f t="shared" si="75"/>
        <v>FED +</v>
      </c>
      <c r="AN238" s="104">
        <f t="shared" si="76"/>
        <v>8</v>
      </c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34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134"/>
      <c r="BZ238" s="134"/>
      <c r="CA238" s="134"/>
      <c r="CB238" s="134"/>
      <c r="CC238" s="134"/>
      <c r="CD238" s="134"/>
      <c r="CE238" s="134"/>
      <c r="CF238" s="134"/>
      <c r="CG238" s="134"/>
      <c r="CH238" s="134"/>
      <c r="CI238" s="134"/>
      <c r="CJ238" s="134"/>
      <c r="CK238" s="134"/>
      <c r="CL238" s="134"/>
      <c r="CM238" s="134"/>
      <c r="CN238" s="134"/>
      <c r="CO238" s="134"/>
      <c r="CP238" s="134"/>
      <c r="CQ238" s="134"/>
      <c r="CR238" s="134"/>
      <c r="CS238" s="134"/>
      <c r="CT238" s="134"/>
      <c r="CU238" s="134"/>
      <c r="CV238" s="134"/>
      <c r="CW238" s="134"/>
      <c r="CX238" s="134"/>
      <c r="CY238" s="134"/>
      <c r="CZ238" s="134"/>
      <c r="DA238" s="134"/>
      <c r="DB238" s="134"/>
      <c r="DC238" s="134"/>
      <c r="DD238" s="134"/>
      <c r="DE238" s="134"/>
      <c r="DF238" s="134"/>
      <c r="DG238" s="134"/>
      <c r="DH238" s="134"/>
      <c r="DI238" s="134"/>
      <c r="DJ238" s="134"/>
      <c r="DK238" s="134"/>
      <c r="DL238" s="134"/>
      <c r="DM238" s="134"/>
      <c r="DN238" s="134"/>
      <c r="DO238" s="134"/>
      <c r="DP238" s="134"/>
      <c r="DQ238" s="134"/>
      <c r="DR238" s="134"/>
      <c r="DS238" s="134"/>
      <c r="DT238" s="134"/>
    </row>
    <row r="239" spans="2:124" s="133" customFormat="1" ht="30" customHeight="1" x14ac:dyDescent="0.2">
      <c r="B239" s="95" t="s">
        <v>202</v>
      </c>
      <c r="C239" s="153">
        <v>130685</v>
      </c>
      <c r="D239" s="154"/>
      <c r="E239" s="155" t="s">
        <v>40</v>
      </c>
      <c r="F239" s="143" t="s">
        <v>356</v>
      </c>
      <c r="G239" s="144" t="s">
        <v>152</v>
      </c>
      <c r="H239" s="145">
        <v>1991</v>
      </c>
      <c r="I239" s="203" t="s">
        <v>330</v>
      </c>
      <c r="J239" s="156" t="s">
        <v>44</v>
      </c>
      <c r="K239" s="147">
        <v>67.3</v>
      </c>
      <c r="L239" s="149">
        <v>103</v>
      </c>
      <c r="M239" s="150">
        <v>-107</v>
      </c>
      <c r="N239" s="150">
        <v>110</v>
      </c>
      <c r="O239" s="135">
        <f t="shared" si="69"/>
        <v>110</v>
      </c>
      <c r="P239" s="149">
        <v>123</v>
      </c>
      <c r="Q239" s="150">
        <v>-128</v>
      </c>
      <c r="R239" s="150">
        <v>130</v>
      </c>
      <c r="S239" s="135">
        <f t="shared" si="70"/>
        <v>130</v>
      </c>
      <c r="T239" s="136">
        <f t="shared" si="71"/>
        <v>240</v>
      </c>
      <c r="U239" s="137" t="str">
        <f t="shared" si="72"/>
        <v>FED + 0</v>
      </c>
      <c r="V239" s="138" t="str">
        <f>IF(E239=0," ",IF(E239="H",IF(H239&lt;2000,VLOOKUP(K239,[1]Minimas!$A$15:$F$29,6),IF(AND(H239&gt;1999,H239&lt;2003),VLOOKUP(K239,[1]Minimas!$A$15:$F$29,5),IF(AND(H239&gt;2002,H239&lt;2005),VLOOKUP(K239,[1]Minimas!$A$15:$F$29,4),IF(AND(H239&gt;2004,H239&lt;2007),VLOOKUP(K239,[1]Minimas!$A$15:$F$29,3),VLOOKUP(K239,[1]Minimas!$A$15:$F$29,2))))),IF(H239&lt;2000,VLOOKUP(K239,[1]Minimas!$G$15:$L$29,6),IF(AND(H239&gt;1999,H239&lt;2003),VLOOKUP(K239,[1]Minimas!$G$15:$FL$29,5),IF(AND(H239&gt;2002,H239&lt;2005),VLOOKUP(K239,[1]Minimas!$G$15:$L$29,4),IF(AND(H239&gt;2004,H239&lt;2007),VLOOKUP(K239,[1]Minimas!$G$15:$L$29,3),VLOOKUP(K239,[1]Minimas!$G$15:$L$29,2)))))))</f>
        <v>SE M73</v>
      </c>
      <c r="W239" s="139">
        <f t="shared" si="73"/>
        <v>323.97853180400529</v>
      </c>
      <c r="X239" s="98">
        <v>43813</v>
      </c>
      <c r="Y239" s="96" t="s">
        <v>606</v>
      </c>
      <c r="Z239" s="216" t="s">
        <v>615</v>
      </c>
      <c r="AA239" s="132"/>
      <c r="AB239" s="103">
        <f>T239-HLOOKUP(V239,[1]Minimas!$C$3:$CD$12,2,FALSE)</f>
        <v>105</v>
      </c>
      <c r="AC239" s="103">
        <f>T239-HLOOKUP(V239,[1]Minimas!$C$3:$CD$12,3,FALSE)</f>
        <v>80</v>
      </c>
      <c r="AD239" s="103">
        <f>T239-HLOOKUP(V239,[1]Minimas!$C$3:$CD$12,4,FALSE)</f>
        <v>55</v>
      </c>
      <c r="AE239" s="103">
        <f>T239-HLOOKUP(V239,[1]Minimas!$C$3:$CD$12,5,FALSE)</f>
        <v>30</v>
      </c>
      <c r="AF239" s="103">
        <f>T239-HLOOKUP(V239,[1]Minimas!$C$3:$CD$12,6,FALSE)</f>
        <v>0</v>
      </c>
      <c r="AG239" s="103">
        <f>T239-HLOOKUP(V239,[1]Minimas!$C$3:$CD$12,7,FALSE)</f>
        <v>-20</v>
      </c>
      <c r="AH239" s="103">
        <f>T239-HLOOKUP(V239,[1]Minimas!$C$3:$CD$12,8,FALSE)</f>
        <v>-40</v>
      </c>
      <c r="AI239" s="103">
        <f>T239-HLOOKUP(V239,[1]Minimas!$C$3:$CD$12,9,FALSE)</f>
        <v>-60</v>
      </c>
      <c r="AJ239" s="103">
        <f>T239-HLOOKUP(V239,[1]Minimas!$C$3:$CD$12,10,FALSE)</f>
        <v>-75</v>
      </c>
      <c r="AK239" s="104" t="str">
        <f t="shared" si="74"/>
        <v>FED +</v>
      </c>
      <c r="AL239" s="104"/>
      <c r="AM239" s="104" t="str">
        <f t="shared" si="75"/>
        <v>FED +</v>
      </c>
      <c r="AN239" s="104">
        <f t="shared" si="76"/>
        <v>0</v>
      </c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34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134"/>
      <c r="BZ239" s="134"/>
      <c r="CA239" s="134"/>
      <c r="CB239" s="134"/>
      <c r="CC239" s="134"/>
      <c r="CD239" s="134"/>
      <c r="CE239" s="134"/>
      <c r="CF239" s="134"/>
      <c r="CG239" s="134"/>
      <c r="CH239" s="134"/>
      <c r="CI239" s="134"/>
      <c r="CJ239" s="134"/>
      <c r="CK239" s="134"/>
      <c r="CL239" s="134"/>
      <c r="CM239" s="134"/>
      <c r="CN239" s="134"/>
      <c r="CO239" s="134"/>
      <c r="CP239" s="134"/>
      <c r="CQ239" s="134"/>
      <c r="CR239" s="134"/>
      <c r="CS239" s="134"/>
      <c r="CT239" s="134"/>
      <c r="CU239" s="134"/>
      <c r="CV239" s="134"/>
      <c r="CW239" s="134"/>
      <c r="CX239" s="134"/>
      <c r="CY239" s="134"/>
      <c r="CZ239" s="134"/>
      <c r="DA239" s="134"/>
      <c r="DB239" s="134"/>
      <c r="DC239" s="134"/>
      <c r="DD239" s="134"/>
      <c r="DE239" s="134"/>
      <c r="DF239" s="134"/>
      <c r="DG239" s="134"/>
      <c r="DH239" s="134"/>
      <c r="DI239" s="134"/>
      <c r="DJ239" s="134"/>
      <c r="DK239" s="134"/>
      <c r="DL239" s="134"/>
      <c r="DM239" s="134"/>
      <c r="DN239" s="134"/>
      <c r="DO239" s="134"/>
      <c r="DP239" s="134"/>
      <c r="DQ239" s="134"/>
      <c r="DR239" s="134"/>
      <c r="DS239" s="134"/>
      <c r="DT239" s="134"/>
    </row>
    <row r="240" spans="2:124" s="133" customFormat="1" ht="30" customHeight="1" x14ac:dyDescent="0.2">
      <c r="B240" s="95" t="s">
        <v>202</v>
      </c>
      <c r="C240" s="153">
        <v>214037</v>
      </c>
      <c r="D240" s="154"/>
      <c r="E240" s="155" t="s">
        <v>40</v>
      </c>
      <c r="F240" s="143" t="s">
        <v>353</v>
      </c>
      <c r="G240" s="144" t="s">
        <v>354</v>
      </c>
      <c r="H240" s="145">
        <v>1992</v>
      </c>
      <c r="I240" s="203" t="s">
        <v>330</v>
      </c>
      <c r="J240" s="156" t="s">
        <v>44</v>
      </c>
      <c r="K240" s="147">
        <v>63</v>
      </c>
      <c r="L240" s="149">
        <v>100</v>
      </c>
      <c r="M240" s="150">
        <v>104</v>
      </c>
      <c r="N240" s="150">
        <v>-106</v>
      </c>
      <c r="O240" s="135">
        <f t="shared" ref="O240:O273" si="77">IF(E240="","",IF(MAXA(L240:N240)&lt;=0,0,MAXA(L240:N240)))</f>
        <v>104</v>
      </c>
      <c r="P240" s="149">
        <v>120</v>
      </c>
      <c r="Q240" s="150">
        <v>124</v>
      </c>
      <c r="R240" s="150">
        <v>127</v>
      </c>
      <c r="S240" s="135">
        <f t="shared" ref="S240:S273" si="78">IF(E240="","",IF(MAXA(P240:R240)&lt;=0,0,MAXA(P240:R240)))</f>
        <v>127</v>
      </c>
      <c r="T240" s="136">
        <f t="shared" ref="T240:T273" si="79">IF(E240="","",IF(OR(O240=0,S240=0),0,O240+S240))</f>
        <v>231</v>
      </c>
      <c r="U240" s="137" t="str">
        <f t="shared" ref="U240:U273" si="80">+CONCATENATE(AM240," ",AN240)</f>
        <v>FED + 6</v>
      </c>
      <c r="V240" s="138" t="str">
        <f>IF(E240=0," ",IF(E240="H",IF(H240&lt;2000,VLOOKUP(K240,[1]Minimas!$A$15:$F$29,6),IF(AND(H240&gt;1999,H240&lt;2003),VLOOKUP(K240,[1]Minimas!$A$15:$F$29,5),IF(AND(H240&gt;2002,H240&lt;2005),VLOOKUP(K240,[1]Minimas!$A$15:$F$29,4),IF(AND(H240&gt;2004,H240&lt;2007),VLOOKUP(K240,[1]Minimas!$A$15:$F$29,3),VLOOKUP(K240,[1]Minimas!$A$15:$F$29,2))))),IF(H240&lt;2000,VLOOKUP(K240,[1]Minimas!$G$15:$L$29,6),IF(AND(H240&gt;1999,H240&lt;2003),VLOOKUP(K240,[1]Minimas!$G$15:$FL$29,5),IF(AND(H240&gt;2002,H240&lt;2005),VLOOKUP(K240,[1]Minimas!$G$15:$L$29,4),IF(AND(H240&gt;2004,H240&lt;2007),VLOOKUP(K240,[1]Minimas!$G$15:$L$29,3),VLOOKUP(K240,[1]Minimas!$G$15:$L$29,2)))))))</f>
        <v>SE M67</v>
      </c>
      <c r="W240" s="139">
        <f t="shared" ref="W240:W273" si="81">IF(E240=" "," ",IF(E240="H",10^(0.75194503*LOG(K240/175.508)^2)*T240,IF(E240="F",10^(0.783497476* LOG(K240/153.655)^2)*T240,"")))</f>
        <v>325.45181348451081</v>
      </c>
      <c r="X240" s="98">
        <v>43813</v>
      </c>
      <c r="Y240" s="96" t="s">
        <v>606</v>
      </c>
      <c r="Z240" s="216" t="s">
        <v>615</v>
      </c>
      <c r="AA240" s="132"/>
      <c r="AB240" s="103">
        <f>T240-HLOOKUP(V240,[1]Minimas!$C$3:$CD$12,2,FALSE)</f>
        <v>106</v>
      </c>
      <c r="AC240" s="103">
        <f>T240-HLOOKUP(V240,[1]Minimas!$C$3:$CD$12,3,FALSE)</f>
        <v>86</v>
      </c>
      <c r="AD240" s="103">
        <f>T240-HLOOKUP(V240,[1]Minimas!$C$3:$CD$12,4,FALSE)</f>
        <v>61</v>
      </c>
      <c r="AE240" s="103">
        <f>T240-HLOOKUP(V240,[1]Minimas!$C$3:$CD$12,5,FALSE)</f>
        <v>36</v>
      </c>
      <c r="AF240" s="103">
        <f>T240-HLOOKUP(V240,[1]Minimas!$C$3:$CD$12,6,FALSE)</f>
        <v>6</v>
      </c>
      <c r="AG240" s="103">
        <f>T240-HLOOKUP(V240,[1]Minimas!$C$3:$CD$12,7,FALSE)</f>
        <v>-9</v>
      </c>
      <c r="AH240" s="103">
        <f>T240-HLOOKUP(V240,[1]Minimas!$C$3:$CD$12,8,FALSE)</f>
        <v>-29</v>
      </c>
      <c r="AI240" s="103">
        <f>T240-HLOOKUP(V240,[1]Minimas!$C$3:$CD$12,9,FALSE)</f>
        <v>-49</v>
      </c>
      <c r="AJ240" s="103">
        <f>T240-HLOOKUP(V240,[1]Minimas!$C$3:$CD$12,10,FALSE)</f>
        <v>-64</v>
      </c>
      <c r="AK240" s="104" t="str">
        <f t="shared" ref="AK240:AK273" si="82">IF(E240=0," ",IF(AJ240&gt;=0,$AJ$5,IF(AI240&gt;=0,$AI$5,IF(AH240&gt;=0,$AH$5,IF(AG240&gt;=0,$AG$5,IF(AF240&gt;=0,$AF$5,IF(AE240&gt;=0,$AE$5,IF(AD240&gt;=0,$AD$5,IF(AC240&gt;=0,$AC$5,$AB$5)))))))))</f>
        <v>FED +</v>
      </c>
      <c r="AL240" s="104"/>
      <c r="AM240" s="104" t="str">
        <f t="shared" ref="AM240:AM273" si="83">IF(AK240="","",AK240)</f>
        <v>FED +</v>
      </c>
      <c r="AN240" s="104">
        <f t="shared" ref="AN240:AN273" si="84">IF(E240=0," ",IF(AJ240&gt;=0,AJ240,IF(AI240&gt;=0,AI240,IF(AH240&gt;=0,AH240,IF(AG240&gt;=0,AG240,IF(AF240&gt;=0,AF240,IF(AE240&gt;=0,AE240,IF(AD240&gt;=0,AD240,IF(AC240&gt;=0,AC240,AB240)))))))))</f>
        <v>6</v>
      </c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34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134"/>
      <c r="BZ240" s="134"/>
      <c r="CA240" s="134"/>
      <c r="CB240" s="134"/>
      <c r="CC240" s="134"/>
      <c r="CD240" s="134"/>
      <c r="CE240" s="134"/>
      <c r="CF240" s="134"/>
      <c r="CG240" s="134"/>
      <c r="CH240" s="134"/>
      <c r="CI240" s="134"/>
      <c r="CJ240" s="134"/>
      <c r="CK240" s="134"/>
      <c r="CL240" s="134"/>
      <c r="CM240" s="134"/>
      <c r="CN240" s="134"/>
      <c r="CO240" s="134"/>
      <c r="CP240" s="134"/>
      <c r="CQ240" s="134"/>
      <c r="CR240" s="134"/>
      <c r="CS240" s="134"/>
      <c r="CT240" s="134"/>
      <c r="CU240" s="134"/>
      <c r="CV240" s="134"/>
      <c r="CW240" s="134"/>
      <c r="CX240" s="134"/>
      <c r="CY240" s="134"/>
      <c r="CZ240" s="134"/>
      <c r="DA240" s="134"/>
      <c r="DB240" s="134"/>
      <c r="DC240" s="134"/>
      <c r="DD240" s="134"/>
      <c r="DE240" s="134"/>
      <c r="DF240" s="134"/>
      <c r="DG240" s="134"/>
      <c r="DH240" s="134"/>
      <c r="DI240" s="134"/>
      <c r="DJ240" s="134"/>
      <c r="DK240" s="134"/>
      <c r="DL240" s="134"/>
      <c r="DM240" s="134"/>
      <c r="DN240" s="134"/>
      <c r="DO240" s="134"/>
      <c r="DP240" s="134"/>
      <c r="DQ240" s="134"/>
      <c r="DR240" s="134"/>
      <c r="DS240" s="134"/>
      <c r="DT240" s="134"/>
    </row>
    <row r="241" spans="2:124" s="133" customFormat="1" ht="30" customHeight="1" x14ac:dyDescent="0.2">
      <c r="B241" s="95" t="s">
        <v>202</v>
      </c>
      <c r="C241" s="153">
        <v>401154</v>
      </c>
      <c r="D241" s="154"/>
      <c r="E241" s="155" t="s">
        <v>40</v>
      </c>
      <c r="F241" s="143" t="s">
        <v>331</v>
      </c>
      <c r="G241" s="144" t="s">
        <v>358</v>
      </c>
      <c r="H241" s="145">
        <v>2004</v>
      </c>
      <c r="I241" s="203" t="s">
        <v>330</v>
      </c>
      <c r="J241" s="156" t="s">
        <v>44</v>
      </c>
      <c r="K241" s="147">
        <v>67.099999999999994</v>
      </c>
      <c r="L241" s="149">
        <v>80</v>
      </c>
      <c r="M241" s="150">
        <v>85</v>
      </c>
      <c r="N241" s="150">
        <v>90</v>
      </c>
      <c r="O241" s="135">
        <f t="shared" si="77"/>
        <v>90</v>
      </c>
      <c r="P241" s="149">
        <v>97</v>
      </c>
      <c r="Q241" s="150">
        <v>-102</v>
      </c>
      <c r="R241" s="150">
        <v>102</v>
      </c>
      <c r="S241" s="135">
        <f t="shared" si="78"/>
        <v>102</v>
      </c>
      <c r="T241" s="136">
        <f t="shared" si="79"/>
        <v>192</v>
      </c>
      <c r="U241" s="137" t="str">
        <f t="shared" si="80"/>
        <v>FED + 12</v>
      </c>
      <c r="V241" s="138" t="str">
        <f>IF(E241=0," ",IF(E241="H",IF(H241&lt;2000,VLOOKUP(K241,[1]Minimas!$A$15:$F$29,6),IF(AND(H241&gt;1999,H241&lt;2003),VLOOKUP(K241,[1]Minimas!$A$15:$F$29,5),IF(AND(H241&gt;2002,H241&lt;2005),VLOOKUP(K241,[1]Minimas!$A$15:$F$29,4),IF(AND(H241&gt;2004,H241&lt;2007),VLOOKUP(K241,[1]Minimas!$A$15:$F$29,3),VLOOKUP(K241,[1]Minimas!$A$15:$F$29,2))))),IF(H241&lt;2000,VLOOKUP(K241,[1]Minimas!$G$15:$L$29,6),IF(AND(H241&gt;1999,H241&lt;2003),VLOOKUP(K241,[1]Minimas!$G$15:$FL$29,5),IF(AND(H241&gt;2002,H241&lt;2005),VLOOKUP(K241,[1]Minimas!$G$15:$L$29,4),IF(AND(H241&gt;2004,H241&lt;2007),VLOOKUP(K241,[1]Minimas!$G$15:$L$29,3),VLOOKUP(K241,[1]Minimas!$G$15:$L$29,2)))))))</f>
        <v>U17 M73</v>
      </c>
      <c r="W241" s="139">
        <f t="shared" si="81"/>
        <v>259.66694188133852</v>
      </c>
      <c r="X241" s="98">
        <v>43813</v>
      </c>
      <c r="Y241" s="96" t="s">
        <v>606</v>
      </c>
      <c r="Z241" s="216" t="s">
        <v>615</v>
      </c>
      <c r="AA241" s="132"/>
      <c r="AB241" s="103">
        <f>T241-HLOOKUP(V241,[1]Minimas!$C$3:$CD$12,2,FALSE)</f>
        <v>92</v>
      </c>
      <c r="AC241" s="103">
        <f>T241-HLOOKUP(V241,[1]Minimas!$C$3:$CD$12,3,FALSE)</f>
        <v>72</v>
      </c>
      <c r="AD241" s="103">
        <f>T241-HLOOKUP(V241,[1]Minimas!$C$3:$CD$12,4,FALSE)</f>
        <v>52</v>
      </c>
      <c r="AE241" s="103">
        <f>T241-HLOOKUP(V241,[1]Minimas!$C$3:$CD$12,5,FALSE)</f>
        <v>32</v>
      </c>
      <c r="AF241" s="103">
        <f>T241-HLOOKUP(V241,[1]Minimas!$C$3:$CD$12,6,FALSE)</f>
        <v>12</v>
      </c>
      <c r="AG241" s="103">
        <f>T241-HLOOKUP(V241,[1]Minimas!$C$3:$CD$12,7,FALSE)</f>
        <v>-8</v>
      </c>
      <c r="AH241" s="103">
        <f>T241-HLOOKUP(V241,[1]Minimas!$C$3:$CD$12,8,FALSE)</f>
        <v>-28</v>
      </c>
      <c r="AI241" s="103">
        <f>T241-HLOOKUP(V241,[1]Minimas!$C$3:$CD$12,9,FALSE)</f>
        <v>-48</v>
      </c>
      <c r="AJ241" s="103">
        <f>T241-HLOOKUP(V241,[1]Minimas!$C$3:$CD$12,10,FALSE)</f>
        <v>-123</v>
      </c>
      <c r="AK241" s="104" t="str">
        <f t="shared" si="82"/>
        <v>FED +</v>
      </c>
      <c r="AL241" s="104"/>
      <c r="AM241" s="104" t="str">
        <f t="shared" si="83"/>
        <v>FED +</v>
      </c>
      <c r="AN241" s="104">
        <f t="shared" si="84"/>
        <v>12</v>
      </c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34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134"/>
      <c r="BZ241" s="134"/>
      <c r="CA241" s="134"/>
      <c r="CB241" s="134"/>
      <c r="CC241" s="134"/>
      <c r="CD241" s="134"/>
      <c r="CE241" s="134"/>
      <c r="CF241" s="134"/>
      <c r="CG241" s="134"/>
      <c r="CH241" s="134"/>
      <c r="CI241" s="134"/>
      <c r="CJ241" s="134"/>
      <c r="CK241" s="134"/>
      <c r="CL241" s="134"/>
      <c r="CM241" s="134"/>
      <c r="CN241" s="134"/>
      <c r="CO241" s="134"/>
      <c r="CP241" s="134"/>
      <c r="CQ241" s="134"/>
      <c r="CR241" s="134"/>
      <c r="CS241" s="134"/>
      <c r="CT241" s="134"/>
      <c r="CU241" s="134"/>
      <c r="CV241" s="134"/>
      <c r="CW241" s="134"/>
      <c r="CX241" s="134"/>
      <c r="CY241" s="134"/>
      <c r="CZ241" s="134"/>
      <c r="DA241" s="134"/>
      <c r="DB241" s="134"/>
      <c r="DC241" s="134"/>
      <c r="DD241" s="134"/>
      <c r="DE241" s="134"/>
      <c r="DF241" s="134"/>
      <c r="DG241" s="134"/>
      <c r="DH241" s="134"/>
      <c r="DI241" s="134"/>
      <c r="DJ241" s="134"/>
      <c r="DK241" s="134"/>
      <c r="DL241" s="134"/>
      <c r="DM241" s="134"/>
      <c r="DN241" s="134"/>
      <c r="DO241" s="134"/>
      <c r="DP241" s="134"/>
      <c r="DQ241" s="134"/>
      <c r="DR241" s="134"/>
      <c r="DS241" s="134"/>
      <c r="DT241" s="134"/>
    </row>
    <row r="242" spans="2:124" s="133" customFormat="1" ht="30" customHeight="1" x14ac:dyDescent="0.2">
      <c r="B242" s="95" t="s">
        <v>202</v>
      </c>
      <c r="C242" s="153">
        <v>430809</v>
      </c>
      <c r="D242" s="154"/>
      <c r="E242" s="155" t="s">
        <v>40</v>
      </c>
      <c r="F242" s="143" t="s">
        <v>355</v>
      </c>
      <c r="G242" s="144" t="s">
        <v>218</v>
      </c>
      <c r="H242" s="145">
        <v>1989</v>
      </c>
      <c r="I242" s="203" t="s">
        <v>330</v>
      </c>
      <c r="J242" s="156" t="s">
        <v>44</v>
      </c>
      <c r="K242" s="147">
        <v>77.400000000000006</v>
      </c>
      <c r="L242" s="149">
        <v>85</v>
      </c>
      <c r="M242" s="150">
        <v>90</v>
      </c>
      <c r="N242" s="150">
        <v>-93</v>
      </c>
      <c r="O242" s="135">
        <f t="shared" si="77"/>
        <v>90</v>
      </c>
      <c r="P242" s="149">
        <v>105</v>
      </c>
      <c r="Q242" s="150">
        <v>-110</v>
      </c>
      <c r="R242" s="150">
        <v>-111</v>
      </c>
      <c r="S242" s="135">
        <f t="shared" si="78"/>
        <v>105</v>
      </c>
      <c r="T242" s="136">
        <f t="shared" si="79"/>
        <v>195</v>
      </c>
      <c r="U242" s="137" t="str">
        <f t="shared" si="80"/>
        <v>REG + 0</v>
      </c>
      <c r="V242" s="138" t="str">
        <f>IF(E242=0," ",IF(E242="H",IF(H242&lt;2000,VLOOKUP(K242,[1]Minimas!$A$15:$F$29,6),IF(AND(H242&gt;1999,H242&lt;2003),VLOOKUP(K242,[1]Minimas!$A$15:$F$29,5),IF(AND(H242&gt;2002,H242&lt;2005),VLOOKUP(K242,[1]Minimas!$A$15:$F$29,4),IF(AND(H242&gt;2004,H242&lt;2007),VLOOKUP(K242,[1]Minimas!$A$15:$F$29,3),VLOOKUP(K242,[1]Minimas!$A$15:$F$29,2))))),IF(H242&lt;2000,VLOOKUP(K242,[1]Minimas!$G$15:$L$29,6),IF(AND(H242&gt;1999,H242&lt;2003),VLOOKUP(K242,[1]Minimas!$G$15:$FL$29,5),IF(AND(H242&gt;2002,H242&lt;2005),VLOOKUP(K242,[1]Minimas!$G$15:$L$29,4),IF(AND(H242&gt;2004,H242&lt;2007),VLOOKUP(K242,[1]Minimas!$G$15:$L$29,3),VLOOKUP(K242,[1]Minimas!$G$15:$L$29,2)))))))</f>
        <v>SE M81</v>
      </c>
      <c r="W242" s="139">
        <f t="shared" si="81"/>
        <v>242.71439299647471</v>
      </c>
      <c r="X242" s="98">
        <v>43813</v>
      </c>
      <c r="Y242" s="96" t="s">
        <v>606</v>
      </c>
      <c r="Z242" s="216" t="s">
        <v>615</v>
      </c>
      <c r="AA242" s="132"/>
      <c r="AB242" s="103">
        <f>T242-HLOOKUP(V242,[1]Minimas!$C$3:$CD$12,2,FALSE)</f>
        <v>50</v>
      </c>
      <c r="AC242" s="103">
        <f>T242-HLOOKUP(V242,[1]Minimas!$C$3:$CD$12,3,FALSE)</f>
        <v>25</v>
      </c>
      <c r="AD242" s="103">
        <f>T242-HLOOKUP(V242,[1]Minimas!$C$3:$CD$12,4,FALSE)</f>
        <v>0</v>
      </c>
      <c r="AE242" s="103">
        <f>T242-HLOOKUP(V242,[1]Minimas!$C$3:$CD$12,5,FALSE)</f>
        <v>-25</v>
      </c>
      <c r="AF242" s="103">
        <f>T242-HLOOKUP(V242,[1]Minimas!$C$3:$CD$12,6,FALSE)</f>
        <v>-55</v>
      </c>
      <c r="AG242" s="103">
        <f>T242-HLOOKUP(V242,[1]Minimas!$C$3:$CD$12,7,FALSE)</f>
        <v>-80</v>
      </c>
      <c r="AH242" s="103">
        <f>T242-HLOOKUP(V242,[1]Minimas!$C$3:$CD$12,8,FALSE)</f>
        <v>-100</v>
      </c>
      <c r="AI242" s="103">
        <f>T242-HLOOKUP(V242,[1]Minimas!$C$3:$CD$12,9,FALSE)</f>
        <v>-125</v>
      </c>
      <c r="AJ242" s="103">
        <f>T242-HLOOKUP(V242,[1]Minimas!$C$3:$CD$12,10,FALSE)</f>
        <v>-140</v>
      </c>
      <c r="AK242" s="104" t="str">
        <f t="shared" si="82"/>
        <v>REG +</v>
      </c>
      <c r="AL242" s="104"/>
      <c r="AM242" s="104" t="str">
        <f t="shared" si="83"/>
        <v>REG +</v>
      </c>
      <c r="AN242" s="104">
        <f t="shared" si="84"/>
        <v>0</v>
      </c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134"/>
      <c r="BZ242" s="134"/>
      <c r="CA242" s="134"/>
      <c r="CB242" s="134"/>
      <c r="CC242" s="134"/>
      <c r="CD242" s="134"/>
      <c r="CE242" s="134"/>
      <c r="CF242" s="134"/>
      <c r="CG242" s="134"/>
      <c r="CH242" s="134"/>
      <c r="CI242" s="134"/>
      <c r="CJ242" s="134"/>
      <c r="CK242" s="134"/>
      <c r="CL242" s="134"/>
      <c r="CM242" s="134"/>
      <c r="CN242" s="134"/>
      <c r="CO242" s="134"/>
      <c r="CP242" s="134"/>
      <c r="CQ242" s="134"/>
      <c r="CR242" s="134"/>
      <c r="CS242" s="134"/>
      <c r="CT242" s="134"/>
      <c r="CU242" s="134"/>
      <c r="CV242" s="134"/>
      <c r="CW242" s="134"/>
      <c r="CX242" s="134"/>
      <c r="CY242" s="134"/>
      <c r="CZ242" s="134"/>
      <c r="DA242" s="134"/>
      <c r="DB242" s="134"/>
      <c r="DC242" s="134"/>
      <c r="DD242" s="134"/>
      <c r="DE242" s="134"/>
      <c r="DF242" s="134"/>
      <c r="DG242" s="134"/>
      <c r="DH242" s="134"/>
      <c r="DI242" s="134"/>
      <c r="DJ242" s="134"/>
      <c r="DK242" s="134"/>
      <c r="DL242" s="134"/>
      <c r="DM242" s="134"/>
      <c r="DN242" s="134"/>
      <c r="DO242" s="134"/>
      <c r="DP242" s="134"/>
      <c r="DQ242" s="134"/>
      <c r="DR242" s="134"/>
      <c r="DS242" s="134"/>
      <c r="DT242" s="134"/>
    </row>
    <row r="243" spans="2:124" s="133" customFormat="1" ht="29.1" customHeight="1" x14ac:dyDescent="0.2">
      <c r="B243" s="95" t="s">
        <v>202</v>
      </c>
      <c r="C243" s="153">
        <v>456391</v>
      </c>
      <c r="D243" s="154"/>
      <c r="E243" s="155" t="s">
        <v>40</v>
      </c>
      <c r="F243" s="143" t="s">
        <v>494</v>
      </c>
      <c r="G243" s="144" t="s">
        <v>156</v>
      </c>
      <c r="H243" s="145">
        <v>1997</v>
      </c>
      <c r="I243" s="203" t="s">
        <v>330</v>
      </c>
      <c r="J243" s="156" t="s">
        <v>44</v>
      </c>
      <c r="K243" s="147">
        <v>81.900000000000006</v>
      </c>
      <c r="L243" s="149">
        <v>103</v>
      </c>
      <c r="M243" s="150">
        <v>-106</v>
      </c>
      <c r="N243" s="150">
        <v>106</v>
      </c>
      <c r="O243" s="135">
        <f t="shared" si="77"/>
        <v>106</v>
      </c>
      <c r="P243" s="149">
        <v>-130</v>
      </c>
      <c r="Q243" s="150">
        <v>130</v>
      </c>
      <c r="R243" s="150">
        <v>136</v>
      </c>
      <c r="S243" s="135">
        <f t="shared" si="78"/>
        <v>136</v>
      </c>
      <c r="T243" s="136">
        <f t="shared" si="79"/>
        <v>242</v>
      </c>
      <c r="U243" s="137" t="str">
        <f t="shared" si="80"/>
        <v>IRG + 12</v>
      </c>
      <c r="V243" s="138" t="str">
        <f>IF(E243=0," ",IF(E243="H",IF(H243&lt;2000,VLOOKUP(K243,[1]Minimas!$A$15:$F$29,6),IF(AND(H243&gt;1999,H243&lt;2003),VLOOKUP(K243,[1]Minimas!$A$15:$F$29,5),IF(AND(H243&gt;2002,H243&lt;2005),VLOOKUP(K243,[1]Minimas!$A$15:$F$29,4),IF(AND(H243&gt;2004,H243&lt;2007),VLOOKUP(K243,[1]Minimas!$A$15:$F$29,3),VLOOKUP(K243,[1]Minimas!$A$15:$F$29,2))))),IF(H243&lt;2000,VLOOKUP(K243,[1]Minimas!$G$15:$L$29,6),IF(AND(H243&gt;1999,H243&lt;2003),VLOOKUP(K243,[1]Minimas!$G$15:$FL$29,5),IF(AND(H243&gt;2002,H243&lt;2005),VLOOKUP(K243,[1]Minimas!$G$15:$L$29,4),IF(AND(H243&gt;2004,H243&lt;2007),VLOOKUP(K243,[1]Minimas!$G$15:$L$29,3),VLOOKUP(K243,[1]Minimas!$G$15:$L$29,2)))))))</f>
        <v>SE M89</v>
      </c>
      <c r="W243" s="139">
        <f t="shared" si="81"/>
        <v>292.55376694295489</v>
      </c>
      <c r="X243" s="98">
        <v>43813</v>
      </c>
      <c r="Y243" s="96" t="s">
        <v>606</v>
      </c>
      <c r="Z243" s="216" t="s">
        <v>615</v>
      </c>
      <c r="AA243" s="132"/>
      <c r="AB243" s="103">
        <f>T243-HLOOKUP(V243,[1]Minimas!$C$3:$CD$12,2,FALSE)</f>
        <v>92</v>
      </c>
      <c r="AC243" s="103">
        <f>T243-HLOOKUP(V243,[1]Minimas!$C$3:$CD$12,3,FALSE)</f>
        <v>67</v>
      </c>
      <c r="AD243" s="103">
        <f>T243-HLOOKUP(V243,[1]Minimas!$C$3:$CD$12,4,FALSE)</f>
        <v>42</v>
      </c>
      <c r="AE243" s="103">
        <f>T243-HLOOKUP(V243,[1]Minimas!$C$3:$CD$12,5,FALSE)</f>
        <v>12</v>
      </c>
      <c r="AF243" s="103">
        <f>T243-HLOOKUP(V243,[1]Minimas!$C$3:$CD$12,6,FALSE)</f>
        <v>-18</v>
      </c>
      <c r="AG243" s="103">
        <f>T243-HLOOKUP(V243,[1]Minimas!$C$3:$CD$12,7,FALSE)</f>
        <v>-45</v>
      </c>
      <c r="AH243" s="103">
        <f>T243-HLOOKUP(V243,[1]Minimas!$C$3:$CD$12,8,FALSE)</f>
        <v>-68</v>
      </c>
      <c r="AI243" s="103">
        <f>T243-HLOOKUP(V243,[1]Minimas!$C$3:$CD$12,9,FALSE)</f>
        <v>-88</v>
      </c>
      <c r="AJ243" s="103">
        <f>T243-HLOOKUP(V243,[1]Minimas!$C$3:$CD$12,10,FALSE)</f>
        <v>-118</v>
      </c>
      <c r="AK243" s="104" t="str">
        <f t="shared" si="82"/>
        <v>IRG +</v>
      </c>
      <c r="AL243" s="104"/>
      <c r="AM243" s="104" t="str">
        <f t="shared" si="83"/>
        <v>IRG +</v>
      </c>
      <c r="AN243" s="104">
        <f t="shared" si="84"/>
        <v>12</v>
      </c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4"/>
      <c r="BQ243" s="134"/>
      <c r="BR243" s="134"/>
      <c r="BS243" s="134"/>
      <c r="BT243" s="134"/>
      <c r="BU243" s="134"/>
      <c r="BV243" s="134"/>
      <c r="BW243" s="134"/>
      <c r="BX243" s="134"/>
      <c r="BY243" s="134"/>
      <c r="BZ243" s="134"/>
      <c r="CA243" s="134"/>
      <c r="CB243" s="134"/>
      <c r="CC243" s="134"/>
      <c r="CD243" s="134"/>
      <c r="CE243" s="134"/>
      <c r="CF243" s="134"/>
      <c r="CG243" s="134"/>
      <c r="CH243" s="134"/>
      <c r="CI243" s="134"/>
      <c r="CJ243" s="134"/>
      <c r="CK243" s="134"/>
      <c r="CL243" s="134"/>
      <c r="CM243" s="134"/>
      <c r="CN243" s="134"/>
      <c r="CO243" s="134"/>
      <c r="CP243" s="134"/>
      <c r="CQ243" s="134"/>
      <c r="CR243" s="134"/>
      <c r="CS243" s="134"/>
      <c r="CT243" s="134"/>
      <c r="CU243" s="134"/>
      <c r="CV243" s="134"/>
      <c r="CW243" s="134"/>
      <c r="CX243" s="134"/>
      <c r="CY243" s="134"/>
      <c r="CZ243" s="134"/>
      <c r="DA243" s="134"/>
      <c r="DB243" s="134"/>
      <c r="DC243" s="134"/>
      <c r="DD243" s="134"/>
      <c r="DE243" s="134"/>
      <c r="DF243" s="134"/>
      <c r="DG243" s="134"/>
      <c r="DH243" s="134"/>
      <c r="DI243" s="134"/>
      <c r="DJ243" s="134"/>
      <c r="DK243" s="134"/>
      <c r="DL243" s="134"/>
      <c r="DM243" s="134"/>
      <c r="DN243" s="134"/>
      <c r="DO243" s="134"/>
      <c r="DP243" s="134"/>
      <c r="DQ243" s="134"/>
      <c r="DR243" s="134"/>
      <c r="DS243" s="134"/>
      <c r="DT243" s="134"/>
    </row>
    <row r="244" spans="2:124" s="133" customFormat="1" ht="30" customHeight="1" x14ac:dyDescent="0.2">
      <c r="B244" s="95" t="s">
        <v>202</v>
      </c>
      <c r="C244" s="153"/>
      <c r="D244" s="154"/>
      <c r="E244" s="155"/>
      <c r="F244" s="143"/>
      <c r="G244" s="144"/>
      <c r="H244" s="145"/>
      <c r="I244" s="203"/>
      <c r="J244" s="156"/>
      <c r="K244" s="147"/>
      <c r="L244" s="149"/>
      <c r="M244" s="150"/>
      <c r="N244" s="150"/>
      <c r="O244" s="135" t="str">
        <f t="shared" si="77"/>
        <v/>
      </c>
      <c r="P244" s="149"/>
      <c r="Q244" s="150"/>
      <c r="R244" s="150"/>
      <c r="S244" s="135" t="str">
        <f t="shared" si="78"/>
        <v/>
      </c>
      <c r="T244" s="136" t="str">
        <f t="shared" si="79"/>
        <v/>
      </c>
      <c r="U244" s="137" t="str">
        <f t="shared" si="80"/>
        <v xml:space="preserve">   </v>
      </c>
      <c r="V244" s="138" t="str">
        <f>IF(E244=0," ",IF(E244="H",IF(H244&lt;2000,VLOOKUP(K244,[1]Minimas!$A$15:$F$29,6),IF(AND(H244&gt;1999,H244&lt;2003),VLOOKUP(K244,[1]Minimas!$A$15:$F$29,5),IF(AND(H244&gt;2002,H244&lt;2005),VLOOKUP(K244,[1]Minimas!$A$15:$F$29,4),IF(AND(H244&gt;2004,H244&lt;2007),VLOOKUP(K244,[1]Minimas!$A$15:$F$29,3),VLOOKUP(K244,[1]Minimas!$A$15:$F$29,2))))),IF(H244&lt;2000,VLOOKUP(K244,[1]Minimas!$G$15:$L$29,6),IF(AND(H244&gt;1999,H244&lt;2003),VLOOKUP(K244,[1]Minimas!$G$15:$FL$29,5),IF(AND(H244&gt;2002,H244&lt;2005),VLOOKUP(K244,[1]Minimas!$G$15:$L$29,4),IF(AND(H244&gt;2004,H244&lt;2007),VLOOKUP(K244,[1]Minimas!$G$15:$L$29,3),VLOOKUP(K244,[1]Minimas!$G$15:$L$29,2)))))))</f>
        <v xml:space="preserve"> </v>
      </c>
      <c r="W244" s="139" t="str">
        <f t="shared" si="81"/>
        <v/>
      </c>
      <c r="X244" s="97"/>
      <c r="Y244" s="99"/>
      <c r="Z244" s="216"/>
      <c r="AA244" s="132"/>
      <c r="AB244" s="103" t="e">
        <f>T244-HLOOKUP(V244,[1]Minimas!$C$3:$CD$12,2,FALSE)</f>
        <v>#VALUE!</v>
      </c>
      <c r="AC244" s="103" t="e">
        <f>T244-HLOOKUP(V244,[1]Minimas!$C$3:$CD$12,3,FALSE)</f>
        <v>#VALUE!</v>
      </c>
      <c r="AD244" s="103" t="e">
        <f>T244-HLOOKUP(V244,[1]Minimas!$C$3:$CD$12,4,FALSE)</f>
        <v>#VALUE!</v>
      </c>
      <c r="AE244" s="103" t="e">
        <f>T244-HLOOKUP(V244,[1]Minimas!$C$3:$CD$12,5,FALSE)</f>
        <v>#VALUE!</v>
      </c>
      <c r="AF244" s="103" t="e">
        <f>T244-HLOOKUP(V244,[1]Minimas!$C$3:$CD$12,6,FALSE)</f>
        <v>#VALUE!</v>
      </c>
      <c r="AG244" s="103" t="e">
        <f>T244-HLOOKUP(V244,[1]Minimas!$C$3:$CD$12,7,FALSE)</f>
        <v>#VALUE!</v>
      </c>
      <c r="AH244" s="103" t="e">
        <f>T244-HLOOKUP(V244,[1]Minimas!$C$3:$CD$12,8,FALSE)</f>
        <v>#VALUE!</v>
      </c>
      <c r="AI244" s="103" t="e">
        <f>T244-HLOOKUP(V244,[1]Minimas!$C$3:$CD$12,9,FALSE)</f>
        <v>#VALUE!</v>
      </c>
      <c r="AJ244" s="103" t="e">
        <f>T244-HLOOKUP(V244,[1]Minimas!$C$3:$CD$12,10,FALSE)</f>
        <v>#VALUE!</v>
      </c>
      <c r="AK244" s="104" t="str">
        <f t="shared" si="82"/>
        <v xml:space="preserve"> </v>
      </c>
      <c r="AL244" s="104"/>
      <c r="AM244" s="104" t="str">
        <f t="shared" si="83"/>
        <v xml:space="preserve"> </v>
      </c>
      <c r="AN244" s="104" t="str">
        <f t="shared" si="84"/>
        <v xml:space="preserve"> </v>
      </c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134"/>
      <c r="BP244" s="134"/>
      <c r="BQ244" s="134"/>
      <c r="BR244" s="134"/>
      <c r="BS244" s="134"/>
      <c r="BT244" s="134"/>
      <c r="BU244" s="134"/>
      <c r="BV244" s="134"/>
      <c r="BW244" s="134"/>
      <c r="BX244" s="134"/>
      <c r="BY244" s="134"/>
      <c r="BZ244" s="134"/>
      <c r="CA244" s="134"/>
      <c r="CB244" s="134"/>
      <c r="CC244" s="134"/>
      <c r="CD244" s="134"/>
      <c r="CE244" s="134"/>
      <c r="CF244" s="134"/>
      <c r="CG244" s="134"/>
      <c r="CH244" s="134"/>
      <c r="CI244" s="134"/>
      <c r="CJ244" s="134"/>
      <c r="CK244" s="134"/>
      <c r="CL244" s="134"/>
      <c r="CM244" s="134"/>
      <c r="CN244" s="134"/>
      <c r="CO244" s="134"/>
      <c r="CP244" s="134"/>
      <c r="CQ244" s="134"/>
      <c r="CR244" s="134"/>
      <c r="CS244" s="134"/>
      <c r="CT244" s="134"/>
      <c r="CU244" s="134"/>
      <c r="CV244" s="134"/>
      <c r="CW244" s="134"/>
      <c r="CX244" s="134"/>
      <c r="CY244" s="134"/>
      <c r="CZ244" s="134"/>
      <c r="DA244" s="134"/>
      <c r="DB244" s="134"/>
      <c r="DC244" s="134"/>
      <c r="DD244" s="134"/>
      <c r="DE244" s="134"/>
      <c r="DF244" s="134"/>
      <c r="DG244" s="134"/>
      <c r="DH244" s="134"/>
      <c r="DI244" s="134"/>
      <c r="DJ244" s="134"/>
      <c r="DK244" s="134"/>
      <c r="DL244" s="134"/>
      <c r="DM244" s="134"/>
      <c r="DN244" s="134"/>
      <c r="DO244" s="134"/>
      <c r="DP244" s="134"/>
      <c r="DQ244" s="134"/>
      <c r="DR244" s="134"/>
      <c r="DS244" s="134"/>
      <c r="DT244" s="134"/>
    </row>
    <row r="245" spans="2:124" s="133" customFormat="1" ht="30" customHeight="1" x14ac:dyDescent="0.2">
      <c r="B245" s="95" t="s">
        <v>202</v>
      </c>
      <c r="C245" s="153"/>
      <c r="D245" s="154"/>
      <c r="E245" s="155"/>
      <c r="F245" s="143"/>
      <c r="G245" s="144"/>
      <c r="H245" s="145"/>
      <c r="I245" s="203"/>
      <c r="J245" s="156"/>
      <c r="K245" s="147"/>
      <c r="L245" s="149"/>
      <c r="M245" s="150"/>
      <c r="N245" s="150"/>
      <c r="O245" s="135" t="str">
        <f t="shared" si="77"/>
        <v/>
      </c>
      <c r="P245" s="149"/>
      <c r="Q245" s="150"/>
      <c r="R245" s="150"/>
      <c r="S245" s="135" t="str">
        <f t="shared" si="78"/>
        <v/>
      </c>
      <c r="T245" s="136" t="str">
        <f t="shared" si="79"/>
        <v/>
      </c>
      <c r="U245" s="137" t="str">
        <f t="shared" si="80"/>
        <v xml:space="preserve">   </v>
      </c>
      <c r="V245" s="138" t="str">
        <f>IF(E245=0," ",IF(E245="H",IF(H245&lt;2000,VLOOKUP(K245,[1]Minimas!$A$15:$F$29,6),IF(AND(H245&gt;1999,H245&lt;2003),VLOOKUP(K245,[1]Minimas!$A$15:$F$29,5),IF(AND(H245&gt;2002,H245&lt;2005),VLOOKUP(K245,[1]Minimas!$A$15:$F$29,4),IF(AND(H245&gt;2004,H245&lt;2007),VLOOKUP(K245,[1]Minimas!$A$15:$F$29,3),VLOOKUP(K245,[1]Minimas!$A$15:$F$29,2))))),IF(H245&lt;2000,VLOOKUP(K245,[1]Minimas!$G$15:$L$29,6),IF(AND(H245&gt;1999,H245&lt;2003),VLOOKUP(K245,[1]Minimas!$G$15:$FL$29,5),IF(AND(H245&gt;2002,H245&lt;2005),VLOOKUP(K245,[1]Minimas!$G$15:$L$29,4),IF(AND(H245&gt;2004,H245&lt;2007),VLOOKUP(K245,[1]Minimas!$G$15:$L$29,3),VLOOKUP(K245,[1]Minimas!$G$15:$L$29,2)))))))</f>
        <v xml:space="preserve"> </v>
      </c>
      <c r="W245" s="139" t="str">
        <f t="shared" si="81"/>
        <v/>
      </c>
      <c r="X245" s="97"/>
      <c r="Y245" s="99"/>
      <c r="Z245" s="216"/>
      <c r="AA245" s="132"/>
      <c r="AB245" s="103" t="e">
        <f>T245-HLOOKUP(V245,[1]Minimas!$C$3:$CD$12,2,FALSE)</f>
        <v>#VALUE!</v>
      </c>
      <c r="AC245" s="103" t="e">
        <f>T245-HLOOKUP(V245,[1]Minimas!$C$3:$CD$12,3,FALSE)</f>
        <v>#VALUE!</v>
      </c>
      <c r="AD245" s="103" t="e">
        <f>T245-HLOOKUP(V245,[1]Minimas!$C$3:$CD$12,4,FALSE)</f>
        <v>#VALUE!</v>
      </c>
      <c r="AE245" s="103" t="e">
        <f>T245-HLOOKUP(V245,[1]Minimas!$C$3:$CD$12,5,FALSE)</f>
        <v>#VALUE!</v>
      </c>
      <c r="AF245" s="103" t="e">
        <f>T245-HLOOKUP(V245,[1]Minimas!$C$3:$CD$12,6,FALSE)</f>
        <v>#VALUE!</v>
      </c>
      <c r="AG245" s="103" t="e">
        <f>T245-HLOOKUP(V245,[1]Minimas!$C$3:$CD$12,7,FALSE)</f>
        <v>#VALUE!</v>
      </c>
      <c r="AH245" s="103" t="e">
        <f>T245-HLOOKUP(V245,[1]Minimas!$C$3:$CD$12,8,FALSE)</f>
        <v>#VALUE!</v>
      </c>
      <c r="AI245" s="103" t="e">
        <f>T245-HLOOKUP(V245,[1]Minimas!$C$3:$CD$12,9,FALSE)</f>
        <v>#VALUE!</v>
      </c>
      <c r="AJ245" s="103" t="e">
        <f>T245-HLOOKUP(V245,[1]Minimas!$C$3:$CD$12,10,FALSE)</f>
        <v>#VALUE!</v>
      </c>
      <c r="AK245" s="104" t="str">
        <f t="shared" si="82"/>
        <v xml:space="preserve"> </v>
      </c>
      <c r="AL245" s="104"/>
      <c r="AM245" s="104" t="str">
        <f t="shared" si="83"/>
        <v xml:space="preserve"> </v>
      </c>
      <c r="AN245" s="104" t="str">
        <f t="shared" si="84"/>
        <v xml:space="preserve"> </v>
      </c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G245" s="134"/>
      <c r="BH245" s="134"/>
      <c r="BI245" s="134"/>
      <c r="BJ245" s="134"/>
      <c r="BK245" s="134"/>
      <c r="BL245" s="134"/>
      <c r="BM245" s="134"/>
      <c r="BN245" s="134"/>
      <c r="BO245" s="134"/>
      <c r="BP245" s="134"/>
      <c r="BQ245" s="134"/>
      <c r="BR245" s="134"/>
      <c r="BS245" s="134"/>
      <c r="BT245" s="134"/>
      <c r="BU245" s="134"/>
      <c r="BV245" s="134"/>
      <c r="BW245" s="134"/>
      <c r="BX245" s="134"/>
      <c r="BY245" s="134"/>
      <c r="BZ245" s="134"/>
      <c r="CA245" s="134"/>
      <c r="CB245" s="134"/>
      <c r="CC245" s="134"/>
      <c r="CD245" s="134"/>
      <c r="CE245" s="134"/>
      <c r="CF245" s="134"/>
      <c r="CG245" s="134"/>
      <c r="CH245" s="134"/>
      <c r="CI245" s="134"/>
      <c r="CJ245" s="134"/>
      <c r="CK245" s="134"/>
      <c r="CL245" s="134"/>
      <c r="CM245" s="134"/>
      <c r="CN245" s="134"/>
      <c r="CO245" s="134"/>
      <c r="CP245" s="134"/>
      <c r="CQ245" s="134"/>
      <c r="CR245" s="134"/>
      <c r="CS245" s="134"/>
      <c r="CT245" s="134"/>
      <c r="CU245" s="134"/>
      <c r="CV245" s="134"/>
      <c r="CW245" s="134"/>
      <c r="CX245" s="134"/>
      <c r="CY245" s="134"/>
      <c r="CZ245" s="134"/>
      <c r="DA245" s="134"/>
      <c r="DB245" s="134"/>
      <c r="DC245" s="134"/>
      <c r="DD245" s="134"/>
      <c r="DE245" s="134"/>
      <c r="DF245" s="134"/>
      <c r="DG245" s="134"/>
      <c r="DH245" s="134"/>
      <c r="DI245" s="134"/>
      <c r="DJ245" s="134"/>
      <c r="DK245" s="134"/>
      <c r="DL245" s="134"/>
      <c r="DM245" s="134"/>
      <c r="DN245" s="134"/>
      <c r="DO245" s="134"/>
      <c r="DP245" s="134"/>
      <c r="DQ245" s="134"/>
      <c r="DR245" s="134"/>
      <c r="DS245" s="134"/>
      <c r="DT245" s="134"/>
    </row>
    <row r="246" spans="2:124" s="133" customFormat="1" ht="30" customHeight="1" x14ac:dyDescent="0.2">
      <c r="B246" s="95" t="s">
        <v>202</v>
      </c>
      <c r="C246" s="153"/>
      <c r="D246" s="154"/>
      <c r="E246" s="155"/>
      <c r="F246" s="143"/>
      <c r="G246" s="144"/>
      <c r="H246" s="145"/>
      <c r="I246" s="203"/>
      <c r="J246" s="156"/>
      <c r="K246" s="147"/>
      <c r="L246" s="149"/>
      <c r="M246" s="150"/>
      <c r="N246" s="150"/>
      <c r="O246" s="135" t="str">
        <f t="shared" si="77"/>
        <v/>
      </c>
      <c r="P246" s="149"/>
      <c r="Q246" s="150"/>
      <c r="R246" s="150"/>
      <c r="S246" s="135" t="str">
        <f t="shared" si="78"/>
        <v/>
      </c>
      <c r="T246" s="136" t="str">
        <f t="shared" si="79"/>
        <v/>
      </c>
      <c r="U246" s="137" t="str">
        <f t="shared" si="80"/>
        <v xml:space="preserve">   </v>
      </c>
      <c r="V246" s="138" t="str">
        <f>IF(E246=0," ",IF(E246="H",IF(H246&lt;2000,VLOOKUP(K246,[1]Minimas!$A$15:$F$29,6),IF(AND(H246&gt;1999,H246&lt;2003),VLOOKUP(K246,[1]Minimas!$A$15:$F$29,5),IF(AND(H246&gt;2002,H246&lt;2005),VLOOKUP(K246,[1]Minimas!$A$15:$F$29,4),IF(AND(H246&gt;2004,H246&lt;2007),VLOOKUP(K246,[1]Minimas!$A$15:$F$29,3),VLOOKUP(K246,[1]Minimas!$A$15:$F$29,2))))),IF(H246&lt;2000,VLOOKUP(K246,[1]Minimas!$G$15:$L$29,6),IF(AND(H246&gt;1999,H246&lt;2003),VLOOKUP(K246,[1]Minimas!$G$15:$FL$29,5),IF(AND(H246&gt;2002,H246&lt;2005),VLOOKUP(K246,[1]Minimas!$G$15:$L$29,4),IF(AND(H246&gt;2004,H246&lt;2007),VLOOKUP(K246,[1]Minimas!$G$15:$L$29,3),VLOOKUP(K246,[1]Minimas!$G$15:$L$29,2)))))))</f>
        <v xml:space="preserve"> </v>
      </c>
      <c r="W246" s="139" t="str">
        <f t="shared" si="81"/>
        <v/>
      </c>
      <c r="X246" s="97"/>
      <c r="Y246" s="99"/>
      <c r="Z246" s="216"/>
      <c r="AA246" s="132"/>
      <c r="AB246" s="103" t="e">
        <f>T246-HLOOKUP(V246,[1]Minimas!$C$3:$CD$12,2,FALSE)</f>
        <v>#VALUE!</v>
      </c>
      <c r="AC246" s="103" t="e">
        <f>T246-HLOOKUP(V246,[1]Minimas!$C$3:$CD$12,3,FALSE)</f>
        <v>#VALUE!</v>
      </c>
      <c r="AD246" s="103" t="e">
        <f>T246-HLOOKUP(V246,[1]Minimas!$C$3:$CD$12,4,FALSE)</f>
        <v>#VALUE!</v>
      </c>
      <c r="AE246" s="103" t="e">
        <f>T246-HLOOKUP(V246,[1]Minimas!$C$3:$CD$12,5,FALSE)</f>
        <v>#VALUE!</v>
      </c>
      <c r="AF246" s="103" t="e">
        <f>T246-HLOOKUP(V246,[1]Minimas!$C$3:$CD$12,6,FALSE)</f>
        <v>#VALUE!</v>
      </c>
      <c r="AG246" s="103" t="e">
        <f>T246-HLOOKUP(V246,[1]Minimas!$C$3:$CD$12,7,FALSE)</f>
        <v>#VALUE!</v>
      </c>
      <c r="AH246" s="103" t="e">
        <f>T246-HLOOKUP(V246,[1]Minimas!$C$3:$CD$12,8,FALSE)</f>
        <v>#VALUE!</v>
      </c>
      <c r="AI246" s="103" t="e">
        <f>T246-HLOOKUP(V246,[1]Minimas!$C$3:$CD$12,9,FALSE)</f>
        <v>#VALUE!</v>
      </c>
      <c r="AJ246" s="103" t="e">
        <f>T246-HLOOKUP(V246,[1]Minimas!$C$3:$CD$12,10,FALSE)</f>
        <v>#VALUE!</v>
      </c>
      <c r="AK246" s="104" t="str">
        <f t="shared" si="82"/>
        <v xml:space="preserve"> </v>
      </c>
      <c r="AL246" s="104"/>
      <c r="AM246" s="104" t="str">
        <f t="shared" si="83"/>
        <v xml:space="preserve"> </v>
      </c>
      <c r="AN246" s="104" t="str">
        <f t="shared" si="84"/>
        <v xml:space="preserve"> </v>
      </c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G246" s="134"/>
      <c r="BH246" s="134"/>
      <c r="BI246" s="134"/>
      <c r="BJ246" s="134"/>
      <c r="BK246" s="134"/>
      <c r="BL246" s="134"/>
      <c r="BM246" s="134"/>
      <c r="BN246" s="134"/>
      <c r="BO246" s="134"/>
      <c r="BP246" s="134"/>
      <c r="BQ246" s="134"/>
      <c r="BR246" s="134"/>
      <c r="BS246" s="134"/>
      <c r="BT246" s="134"/>
      <c r="BU246" s="134"/>
      <c r="BV246" s="134"/>
      <c r="BW246" s="134"/>
      <c r="BX246" s="134"/>
      <c r="BY246" s="134"/>
      <c r="BZ246" s="134"/>
      <c r="CA246" s="134"/>
      <c r="CB246" s="134"/>
      <c r="CC246" s="134"/>
      <c r="CD246" s="134"/>
      <c r="CE246" s="134"/>
      <c r="CF246" s="134"/>
      <c r="CG246" s="134"/>
      <c r="CH246" s="134"/>
      <c r="CI246" s="134"/>
      <c r="CJ246" s="134"/>
      <c r="CK246" s="134"/>
      <c r="CL246" s="134"/>
      <c r="CM246" s="134"/>
      <c r="CN246" s="134"/>
      <c r="CO246" s="134"/>
      <c r="CP246" s="134"/>
      <c r="CQ246" s="134"/>
      <c r="CR246" s="134"/>
      <c r="CS246" s="134"/>
      <c r="CT246" s="134"/>
      <c r="CU246" s="134"/>
      <c r="CV246" s="134"/>
      <c r="CW246" s="134"/>
      <c r="CX246" s="134"/>
      <c r="CY246" s="134"/>
      <c r="CZ246" s="134"/>
      <c r="DA246" s="134"/>
      <c r="DB246" s="134"/>
      <c r="DC246" s="134"/>
      <c r="DD246" s="134"/>
      <c r="DE246" s="134"/>
      <c r="DF246" s="134"/>
      <c r="DG246" s="134"/>
      <c r="DH246" s="134"/>
      <c r="DI246" s="134"/>
      <c r="DJ246" s="134"/>
      <c r="DK246" s="134"/>
      <c r="DL246" s="134"/>
      <c r="DM246" s="134"/>
      <c r="DN246" s="134"/>
      <c r="DO246" s="134"/>
      <c r="DP246" s="134"/>
      <c r="DQ246" s="134"/>
      <c r="DR246" s="134"/>
      <c r="DS246" s="134"/>
      <c r="DT246" s="134"/>
    </row>
    <row r="247" spans="2:124" s="133" customFormat="1" ht="30" customHeight="1" x14ac:dyDescent="0.2">
      <c r="B247" s="95" t="s">
        <v>202</v>
      </c>
      <c r="C247" s="153"/>
      <c r="D247" s="154"/>
      <c r="E247" s="155"/>
      <c r="F247" s="143"/>
      <c r="G247" s="144"/>
      <c r="H247" s="145"/>
      <c r="I247" s="203"/>
      <c r="J247" s="156"/>
      <c r="K247" s="147"/>
      <c r="L247" s="149"/>
      <c r="M247" s="150"/>
      <c r="N247" s="150"/>
      <c r="O247" s="135" t="str">
        <f t="shared" si="77"/>
        <v/>
      </c>
      <c r="P247" s="149"/>
      <c r="Q247" s="150"/>
      <c r="R247" s="150"/>
      <c r="S247" s="135" t="str">
        <f t="shared" si="78"/>
        <v/>
      </c>
      <c r="T247" s="136" t="str">
        <f t="shared" si="79"/>
        <v/>
      </c>
      <c r="U247" s="137" t="str">
        <f t="shared" si="80"/>
        <v xml:space="preserve">   </v>
      </c>
      <c r="V247" s="138" t="str">
        <f>IF(E247=0," ",IF(E247="H",IF(H247&lt;2000,VLOOKUP(K247,[1]Minimas!$A$15:$F$29,6),IF(AND(H247&gt;1999,H247&lt;2003),VLOOKUP(K247,[1]Minimas!$A$15:$F$29,5),IF(AND(H247&gt;2002,H247&lt;2005),VLOOKUP(K247,[1]Minimas!$A$15:$F$29,4),IF(AND(H247&gt;2004,H247&lt;2007),VLOOKUP(K247,[1]Minimas!$A$15:$F$29,3),VLOOKUP(K247,[1]Minimas!$A$15:$F$29,2))))),IF(H247&lt;2000,VLOOKUP(K247,[1]Minimas!$G$15:$L$29,6),IF(AND(H247&gt;1999,H247&lt;2003),VLOOKUP(K247,[1]Minimas!$G$15:$FL$29,5),IF(AND(H247&gt;2002,H247&lt;2005),VLOOKUP(K247,[1]Minimas!$G$15:$L$29,4),IF(AND(H247&gt;2004,H247&lt;2007),VLOOKUP(K247,[1]Minimas!$G$15:$L$29,3),VLOOKUP(K247,[1]Minimas!$G$15:$L$29,2)))))))</f>
        <v xml:space="preserve"> </v>
      </c>
      <c r="W247" s="139" t="str">
        <f t="shared" si="81"/>
        <v/>
      </c>
      <c r="X247" s="97"/>
      <c r="Y247" s="99"/>
      <c r="Z247" s="216"/>
      <c r="AA247" s="132"/>
      <c r="AB247" s="103" t="e">
        <f>T247-HLOOKUP(V247,[1]Minimas!$C$3:$CD$12,2,FALSE)</f>
        <v>#VALUE!</v>
      </c>
      <c r="AC247" s="103" t="e">
        <f>T247-HLOOKUP(V247,[1]Minimas!$C$3:$CD$12,3,FALSE)</f>
        <v>#VALUE!</v>
      </c>
      <c r="AD247" s="103" t="e">
        <f>T247-HLOOKUP(V247,[1]Minimas!$C$3:$CD$12,4,FALSE)</f>
        <v>#VALUE!</v>
      </c>
      <c r="AE247" s="103" t="e">
        <f>T247-HLOOKUP(V247,[1]Minimas!$C$3:$CD$12,5,FALSE)</f>
        <v>#VALUE!</v>
      </c>
      <c r="AF247" s="103" t="e">
        <f>T247-HLOOKUP(V247,[1]Minimas!$C$3:$CD$12,6,FALSE)</f>
        <v>#VALUE!</v>
      </c>
      <c r="AG247" s="103" t="e">
        <f>T247-HLOOKUP(V247,[1]Minimas!$C$3:$CD$12,7,FALSE)</f>
        <v>#VALUE!</v>
      </c>
      <c r="AH247" s="103" t="e">
        <f>T247-HLOOKUP(V247,[1]Minimas!$C$3:$CD$12,8,FALSE)</f>
        <v>#VALUE!</v>
      </c>
      <c r="AI247" s="103" t="e">
        <f>T247-HLOOKUP(V247,[1]Minimas!$C$3:$CD$12,9,FALSE)</f>
        <v>#VALUE!</v>
      </c>
      <c r="AJ247" s="103" t="e">
        <f>T247-HLOOKUP(V247,[1]Minimas!$C$3:$CD$12,10,FALSE)</f>
        <v>#VALUE!</v>
      </c>
      <c r="AK247" s="104" t="str">
        <f t="shared" si="82"/>
        <v xml:space="preserve"> </v>
      </c>
      <c r="AL247" s="104"/>
      <c r="AM247" s="104" t="str">
        <f t="shared" si="83"/>
        <v xml:space="preserve"> </v>
      </c>
      <c r="AN247" s="104" t="str">
        <f t="shared" si="84"/>
        <v xml:space="preserve"> </v>
      </c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G247" s="134"/>
      <c r="BH247" s="134"/>
      <c r="BI247" s="134"/>
      <c r="BJ247" s="134"/>
      <c r="BK247" s="134"/>
      <c r="BL247" s="134"/>
      <c r="BM247" s="134"/>
      <c r="BN247" s="134"/>
      <c r="BO247" s="134"/>
      <c r="BP247" s="134"/>
      <c r="BQ247" s="134"/>
      <c r="BR247" s="134"/>
      <c r="BS247" s="134"/>
      <c r="BT247" s="134"/>
      <c r="BU247" s="134"/>
      <c r="BV247" s="134"/>
      <c r="BW247" s="134"/>
      <c r="BX247" s="134"/>
      <c r="BY247" s="134"/>
      <c r="BZ247" s="134"/>
      <c r="CA247" s="134"/>
      <c r="CB247" s="134"/>
      <c r="CC247" s="134"/>
      <c r="CD247" s="134"/>
      <c r="CE247" s="134"/>
      <c r="CF247" s="134"/>
      <c r="CG247" s="134"/>
      <c r="CH247" s="134"/>
      <c r="CI247" s="134"/>
      <c r="CJ247" s="134"/>
      <c r="CK247" s="134"/>
      <c r="CL247" s="134"/>
      <c r="CM247" s="134"/>
      <c r="CN247" s="134"/>
      <c r="CO247" s="134"/>
      <c r="CP247" s="134"/>
      <c r="CQ247" s="134"/>
      <c r="CR247" s="134"/>
      <c r="CS247" s="134"/>
      <c r="CT247" s="134"/>
      <c r="CU247" s="134"/>
      <c r="CV247" s="134"/>
      <c r="CW247" s="134"/>
      <c r="CX247" s="134"/>
      <c r="CY247" s="134"/>
      <c r="CZ247" s="134"/>
      <c r="DA247" s="134"/>
      <c r="DB247" s="134"/>
      <c r="DC247" s="134"/>
      <c r="DD247" s="134"/>
      <c r="DE247" s="134"/>
      <c r="DF247" s="134"/>
      <c r="DG247" s="134"/>
      <c r="DH247" s="134"/>
      <c r="DI247" s="134"/>
      <c r="DJ247" s="134"/>
      <c r="DK247" s="134"/>
      <c r="DL247" s="134"/>
      <c r="DM247" s="134"/>
      <c r="DN247" s="134"/>
      <c r="DO247" s="134"/>
      <c r="DP247" s="134"/>
      <c r="DQ247" s="134"/>
      <c r="DR247" s="134"/>
      <c r="DS247" s="134"/>
      <c r="DT247" s="134"/>
    </row>
    <row r="248" spans="2:124" s="133" customFormat="1" ht="30" customHeight="1" x14ac:dyDescent="0.2">
      <c r="B248" s="95" t="s">
        <v>202</v>
      </c>
      <c r="C248" s="153"/>
      <c r="D248" s="154"/>
      <c r="E248" s="155"/>
      <c r="F248" s="143"/>
      <c r="G248" s="144"/>
      <c r="H248" s="145"/>
      <c r="I248" s="203"/>
      <c r="J248" s="156"/>
      <c r="K248" s="147"/>
      <c r="L248" s="149"/>
      <c r="M248" s="150"/>
      <c r="N248" s="150"/>
      <c r="O248" s="135" t="str">
        <f t="shared" si="77"/>
        <v/>
      </c>
      <c r="P248" s="149"/>
      <c r="Q248" s="150"/>
      <c r="R248" s="150"/>
      <c r="S248" s="135" t="str">
        <f t="shared" si="78"/>
        <v/>
      </c>
      <c r="T248" s="136" t="str">
        <f t="shared" si="79"/>
        <v/>
      </c>
      <c r="U248" s="137" t="str">
        <f t="shared" si="80"/>
        <v xml:space="preserve">   </v>
      </c>
      <c r="V248" s="138" t="str">
        <f>IF(E248=0," ",IF(E248="H",IF(H248&lt;2000,VLOOKUP(K248,[1]Minimas!$A$15:$F$29,6),IF(AND(H248&gt;1999,H248&lt;2003),VLOOKUP(K248,[1]Minimas!$A$15:$F$29,5),IF(AND(H248&gt;2002,H248&lt;2005),VLOOKUP(K248,[1]Minimas!$A$15:$F$29,4),IF(AND(H248&gt;2004,H248&lt;2007),VLOOKUP(K248,[1]Minimas!$A$15:$F$29,3),VLOOKUP(K248,[1]Minimas!$A$15:$F$29,2))))),IF(H248&lt;2000,VLOOKUP(K248,[1]Minimas!$G$15:$L$29,6),IF(AND(H248&gt;1999,H248&lt;2003),VLOOKUP(K248,[1]Minimas!$G$15:$FL$29,5),IF(AND(H248&gt;2002,H248&lt;2005),VLOOKUP(K248,[1]Minimas!$G$15:$L$29,4),IF(AND(H248&gt;2004,H248&lt;2007),VLOOKUP(K248,[1]Minimas!$G$15:$L$29,3),VLOOKUP(K248,[1]Minimas!$G$15:$L$29,2)))))))</f>
        <v xml:space="preserve"> </v>
      </c>
      <c r="W248" s="139" t="str">
        <f t="shared" si="81"/>
        <v/>
      </c>
      <c r="X248" s="97"/>
      <c r="Y248" s="99"/>
      <c r="Z248" s="216"/>
      <c r="AA248" s="132"/>
      <c r="AB248" s="103" t="e">
        <f>T248-HLOOKUP(V248,[1]Minimas!$C$3:$CD$12,2,FALSE)</f>
        <v>#VALUE!</v>
      </c>
      <c r="AC248" s="103" t="e">
        <f>T248-HLOOKUP(V248,[1]Minimas!$C$3:$CD$12,3,FALSE)</f>
        <v>#VALUE!</v>
      </c>
      <c r="AD248" s="103" t="e">
        <f>T248-HLOOKUP(V248,[1]Minimas!$C$3:$CD$12,4,FALSE)</f>
        <v>#VALUE!</v>
      </c>
      <c r="AE248" s="103" t="e">
        <f>T248-HLOOKUP(V248,[1]Minimas!$C$3:$CD$12,5,FALSE)</f>
        <v>#VALUE!</v>
      </c>
      <c r="AF248" s="103" t="e">
        <f>T248-HLOOKUP(V248,[1]Minimas!$C$3:$CD$12,6,FALSE)</f>
        <v>#VALUE!</v>
      </c>
      <c r="AG248" s="103" t="e">
        <f>T248-HLOOKUP(V248,[1]Minimas!$C$3:$CD$12,7,FALSE)</f>
        <v>#VALUE!</v>
      </c>
      <c r="AH248" s="103" t="e">
        <f>T248-HLOOKUP(V248,[1]Minimas!$C$3:$CD$12,8,FALSE)</f>
        <v>#VALUE!</v>
      </c>
      <c r="AI248" s="103" t="e">
        <f>T248-HLOOKUP(V248,[1]Minimas!$C$3:$CD$12,9,FALSE)</f>
        <v>#VALUE!</v>
      </c>
      <c r="AJ248" s="103" t="e">
        <f>T248-HLOOKUP(V248,[1]Minimas!$C$3:$CD$12,10,FALSE)</f>
        <v>#VALUE!</v>
      </c>
      <c r="AK248" s="104" t="str">
        <f t="shared" si="82"/>
        <v xml:space="preserve"> </v>
      </c>
      <c r="AL248" s="104"/>
      <c r="AM248" s="104" t="str">
        <f t="shared" si="83"/>
        <v xml:space="preserve"> </v>
      </c>
      <c r="AN248" s="104" t="str">
        <f t="shared" si="84"/>
        <v xml:space="preserve"> </v>
      </c>
      <c r="AO248" s="134"/>
      <c r="AP248" s="134"/>
      <c r="AQ248" s="134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134"/>
      <c r="BF248" s="134"/>
      <c r="BG248" s="134"/>
      <c r="BH248" s="134"/>
      <c r="BI248" s="134"/>
      <c r="BJ248" s="134"/>
      <c r="BK248" s="134"/>
      <c r="BL248" s="134"/>
      <c r="BM248" s="134"/>
      <c r="BN248" s="134"/>
      <c r="BO248" s="134"/>
      <c r="BP248" s="134"/>
      <c r="BQ248" s="134"/>
      <c r="BR248" s="134"/>
      <c r="BS248" s="134"/>
      <c r="BT248" s="134"/>
      <c r="BU248" s="134"/>
      <c r="BV248" s="134"/>
      <c r="BW248" s="134"/>
      <c r="BX248" s="134"/>
      <c r="BY248" s="134"/>
      <c r="BZ248" s="134"/>
      <c r="CA248" s="134"/>
      <c r="CB248" s="134"/>
      <c r="CC248" s="134"/>
      <c r="CD248" s="134"/>
      <c r="CE248" s="134"/>
      <c r="CF248" s="134"/>
      <c r="CG248" s="134"/>
      <c r="CH248" s="134"/>
      <c r="CI248" s="134"/>
      <c r="CJ248" s="134"/>
      <c r="CK248" s="134"/>
      <c r="CL248" s="134"/>
      <c r="CM248" s="134"/>
      <c r="CN248" s="134"/>
      <c r="CO248" s="134"/>
      <c r="CP248" s="134"/>
      <c r="CQ248" s="134"/>
      <c r="CR248" s="134"/>
      <c r="CS248" s="134"/>
      <c r="CT248" s="134"/>
      <c r="CU248" s="134"/>
      <c r="CV248" s="134"/>
      <c r="CW248" s="134"/>
      <c r="CX248" s="134"/>
      <c r="CY248" s="134"/>
      <c r="CZ248" s="134"/>
      <c r="DA248" s="134"/>
      <c r="DB248" s="134"/>
      <c r="DC248" s="134"/>
      <c r="DD248" s="134"/>
      <c r="DE248" s="134"/>
      <c r="DF248" s="134"/>
      <c r="DG248" s="134"/>
      <c r="DH248" s="134"/>
      <c r="DI248" s="134"/>
      <c r="DJ248" s="134"/>
      <c r="DK248" s="134"/>
      <c r="DL248" s="134"/>
      <c r="DM248" s="134"/>
      <c r="DN248" s="134"/>
      <c r="DO248" s="134"/>
      <c r="DP248" s="134"/>
      <c r="DQ248" s="134"/>
      <c r="DR248" s="134"/>
      <c r="DS248" s="134"/>
      <c r="DT248" s="134"/>
    </row>
    <row r="249" spans="2:124" s="133" customFormat="1" ht="29.1" customHeight="1" x14ac:dyDescent="0.2">
      <c r="B249" s="95" t="s">
        <v>202</v>
      </c>
      <c r="C249" s="153"/>
      <c r="D249" s="154"/>
      <c r="E249" s="155"/>
      <c r="F249" s="143"/>
      <c r="G249" s="144"/>
      <c r="H249" s="145"/>
      <c r="I249" s="203"/>
      <c r="J249" s="156"/>
      <c r="K249" s="147"/>
      <c r="L249" s="149"/>
      <c r="M249" s="150"/>
      <c r="N249" s="150"/>
      <c r="O249" s="135" t="str">
        <f t="shared" si="77"/>
        <v/>
      </c>
      <c r="P249" s="149"/>
      <c r="Q249" s="150"/>
      <c r="R249" s="150"/>
      <c r="S249" s="135" t="str">
        <f t="shared" si="78"/>
        <v/>
      </c>
      <c r="T249" s="136" t="str">
        <f t="shared" si="79"/>
        <v/>
      </c>
      <c r="U249" s="137" t="str">
        <f t="shared" si="80"/>
        <v xml:space="preserve">   </v>
      </c>
      <c r="V249" s="138" t="str">
        <f>IF(E249=0," ",IF(E249="H",IF(H249&lt;2000,VLOOKUP(K249,[1]Minimas!$A$15:$F$29,6),IF(AND(H249&gt;1999,H249&lt;2003),VLOOKUP(K249,[1]Minimas!$A$15:$F$29,5),IF(AND(H249&gt;2002,H249&lt;2005),VLOOKUP(K249,[1]Minimas!$A$15:$F$29,4),IF(AND(H249&gt;2004,H249&lt;2007),VLOOKUP(K249,[1]Minimas!$A$15:$F$29,3),VLOOKUP(K249,[1]Minimas!$A$15:$F$29,2))))),IF(H249&lt;2000,VLOOKUP(K249,[1]Minimas!$G$15:$L$29,6),IF(AND(H249&gt;1999,H249&lt;2003),VLOOKUP(K249,[1]Minimas!$G$15:$FL$29,5),IF(AND(H249&gt;2002,H249&lt;2005),VLOOKUP(K249,[1]Minimas!$G$15:$L$29,4),IF(AND(H249&gt;2004,H249&lt;2007),VLOOKUP(K249,[1]Minimas!$G$15:$L$29,3),VLOOKUP(K249,[1]Minimas!$G$15:$L$29,2)))))))</f>
        <v xml:space="preserve"> </v>
      </c>
      <c r="W249" s="139" t="str">
        <f t="shared" si="81"/>
        <v/>
      </c>
      <c r="X249" s="97"/>
      <c r="Y249" s="99"/>
      <c r="Z249" s="216"/>
      <c r="AA249" s="132"/>
      <c r="AB249" s="103" t="e">
        <f>T249-HLOOKUP(V249,[1]Minimas!$C$3:$CD$12,2,FALSE)</f>
        <v>#VALUE!</v>
      </c>
      <c r="AC249" s="103" t="e">
        <f>T249-HLOOKUP(V249,[1]Minimas!$C$3:$CD$12,3,FALSE)</f>
        <v>#VALUE!</v>
      </c>
      <c r="AD249" s="103" t="e">
        <f>T249-HLOOKUP(V249,[1]Minimas!$C$3:$CD$12,4,FALSE)</f>
        <v>#VALUE!</v>
      </c>
      <c r="AE249" s="103" t="e">
        <f>T249-HLOOKUP(V249,[1]Minimas!$C$3:$CD$12,5,FALSE)</f>
        <v>#VALUE!</v>
      </c>
      <c r="AF249" s="103" t="e">
        <f>T249-HLOOKUP(V249,[1]Minimas!$C$3:$CD$12,6,FALSE)</f>
        <v>#VALUE!</v>
      </c>
      <c r="AG249" s="103" t="e">
        <f>T249-HLOOKUP(V249,[1]Minimas!$C$3:$CD$12,7,FALSE)</f>
        <v>#VALUE!</v>
      </c>
      <c r="AH249" s="103" t="e">
        <f>T249-HLOOKUP(V249,[1]Minimas!$C$3:$CD$12,8,FALSE)</f>
        <v>#VALUE!</v>
      </c>
      <c r="AI249" s="103" t="e">
        <f>T249-HLOOKUP(V249,[1]Minimas!$C$3:$CD$12,9,FALSE)</f>
        <v>#VALUE!</v>
      </c>
      <c r="AJ249" s="103" t="e">
        <f>T249-HLOOKUP(V249,[1]Minimas!$C$3:$CD$12,10,FALSE)</f>
        <v>#VALUE!</v>
      </c>
      <c r="AK249" s="104" t="str">
        <f t="shared" si="82"/>
        <v xml:space="preserve"> </v>
      </c>
      <c r="AL249" s="104"/>
      <c r="AM249" s="104" t="str">
        <f t="shared" si="83"/>
        <v xml:space="preserve"> </v>
      </c>
      <c r="AN249" s="104" t="str">
        <f t="shared" si="84"/>
        <v xml:space="preserve"> </v>
      </c>
      <c r="AO249" s="134"/>
      <c r="AP249" s="134"/>
      <c r="AQ249" s="134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134"/>
      <c r="BF249" s="134"/>
      <c r="BG249" s="134"/>
      <c r="BH249" s="134"/>
      <c r="BI249" s="134"/>
      <c r="BJ249" s="134"/>
      <c r="BK249" s="134"/>
      <c r="BL249" s="134"/>
      <c r="BM249" s="134"/>
      <c r="BN249" s="134"/>
      <c r="BO249" s="134"/>
      <c r="BP249" s="134"/>
      <c r="BQ249" s="134"/>
      <c r="BR249" s="134"/>
      <c r="BS249" s="134"/>
      <c r="BT249" s="134"/>
      <c r="BU249" s="134"/>
      <c r="BV249" s="134"/>
      <c r="BW249" s="134"/>
      <c r="BX249" s="134"/>
      <c r="BY249" s="134"/>
      <c r="BZ249" s="134"/>
      <c r="CA249" s="134"/>
      <c r="CB249" s="134"/>
      <c r="CC249" s="134"/>
      <c r="CD249" s="134"/>
      <c r="CE249" s="134"/>
      <c r="CF249" s="134"/>
      <c r="CG249" s="134"/>
      <c r="CH249" s="134"/>
      <c r="CI249" s="134"/>
      <c r="CJ249" s="134"/>
      <c r="CK249" s="134"/>
      <c r="CL249" s="134"/>
      <c r="CM249" s="134"/>
      <c r="CN249" s="134"/>
      <c r="CO249" s="134"/>
      <c r="CP249" s="134"/>
      <c r="CQ249" s="134"/>
      <c r="CR249" s="134"/>
      <c r="CS249" s="134"/>
      <c r="CT249" s="134"/>
      <c r="CU249" s="134"/>
      <c r="CV249" s="134"/>
      <c r="CW249" s="134"/>
      <c r="CX249" s="134"/>
      <c r="CY249" s="134"/>
      <c r="CZ249" s="134"/>
      <c r="DA249" s="134"/>
      <c r="DB249" s="134"/>
      <c r="DC249" s="134"/>
      <c r="DD249" s="134"/>
      <c r="DE249" s="134"/>
      <c r="DF249" s="134"/>
      <c r="DG249" s="134"/>
      <c r="DH249" s="134"/>
      <c r="DI249" s="134"/>
      <c r="DJ249" s="134"/>
      <c r="DK249" s="134"/>
      <c r="DL249" s="134"/>
      <c r="DM249" s="134"/>
      <c r="DN249" s="134"/>
      <c r="DO249" s="134"/>
      <c r="DP249" s="134"/>
      <c r="DQ249" s="134"/>
      <c r="DR249" s="134"/>
      <c r="DS249" s="134"/>
      <c r="DT249" s="134"/>
    </row>
    <row r="250" spans="2:124" s="133" customFormat="1" ht="30" customHeight="1" x14ac:dyDescent="0.2">
      <c r="B250" s="95" t="s">
        <v>202</v>
      </c>
      <c r="C250" s="153"/>
      <c r="D250" s="154"/>
      <c r="E250" s="155"/>
      <c r="F250" s="143"/>
      <c r="G250" s="144"/>
      <c r="H250" s="145"/>
      <c r="I250" s="203"/>
      <c r="J250" s="156"/>
      <c r="K250" s="147"/>
      <c r="L250" s="149"/>
      <c r="M250" s="150"/>
      <c r="N250" s="150"/>
      <c r="O250" s="135" t="str">
        <f t="shared" si="77"/>
        <v/>
      </c>
      <c r="P250" s="149"/>
      <c r="Q250" s="150"/>
      <c r="R250" s="150"/>
      <c r="S250" s="135" t="str">
        <f t="shared" si="78"/>
        <v/>
      </c>
      <c r="T250" s="136" t="str">
        <f t="shared" si="79"/>
        <v/>
      </c>
      <c r="U250" s="137" t="str">
        <f t="shared" si="80"/>
        <v xml:space="preserve">   </v>
      </c>
      <c r="V250" s="138" t="str">
        <f>IF(E250=0," ",IF(E250="H",IF(H250&lt;2000,VLOOKUP(K250,[1]Minimas!$A$15:$F$29,6),IF(AND(H250&gt;1999,H250&lt;2003),VLOOKUP(K250,[1]Minimas!$A$15:$F$29,5),IF(AND(H250&gt;2002,H250&lt;2005),VLOOKUP(K250,[1]Minimas!$A$15:$F$29,4),IF(AND(H250&gt;2004,H250&lt;2007),VLOOKUP(K250,[1]Minimas!$A$15:$F$29,3),VLOOKUP(K250,[1]Minimas!$A$15:$F$29,2))))),IF(H250&lt;2000,VLOOKUP(K250,[1]Minimas!$G$15:$L$29,6),IF(AND(H250&gt;1999,H250&lt;2003),VLOOKUP(K250,[1]Minimas!$G$15:$FL$29,5),IF(AND(H250&gt;2002,H250&lt;2005),VLOOKUP(K250,[1]Minimas!$G$15:$L$29,4),IF(AND(H250&gt;2004,H250&lt;2007),VLOOKUP(K250,[1]Minimas!$G$15:$L$29,3),VLOOKUP(K250,[1]Minimas!$G$15:$L$29,2)))))))</f>
        <v xml:space="preserve"> </v>
      </c>
      <c r="W250" s="139" t="str">
        <f t="shared" si="81"/>
        <v/>
      </c>
      <c r="X250" s="97"/>
      <c r="Y250" s="99"/>
      <c r="Z250" s="216"/>
      <c r="AA250" s="132"/>
      <c r="AB250" s="103" t="e">
        <f>T250-HLOOKUP(V250,[1]Minimas!$C$3:$CD$12,2,FALSE)</f>
        <v>#VALUE!</v>
      </c>
      <c r="AC250" s="103" t="e">
        <f>T250-HLOOKUP(V250,[1]Minimas!$C$3:$CD$12,3,FALSE)</f>
        <v>#VALUE!</v>
      </c>
      <c r="AD250" s="103" t="e">
        <f>T250-HLOOKUP(V250,[1]Minimas!$C$3:$CD$12,4,FALSE)</f>
        <v>#VALUE!</v>
      </c>
      <c r="AE250" s="103" t="e">
        <f>T250-HLOOKUP(V250,[1]Minimas!$C$3:$CD$12,5,FALSE)</f>
        <v>#VALUE!</v>
      </c>
      <c r="AF250" s="103" t="e">
        <f>T250-HLOOKUP(V250,[1]Minimas!$C$3:$CD$12,6,FALSE)</f>
        <v>#VALUE!</v>
      </c>
      <c r="AG250" s="103" t="e">
        <f>T250-HLOOKUP(V250,[1]Minimas!$C$3:$CD$12,7,FALSE)</f>
        <v>#VALUE!</v>
      </c>
      <c r="AH250" s="103" t="e">
        <f>T250-HLOOKUP(V250,[1]Minimas!$C$3:$CD$12,8,FALSE)</f>
        <v>#VALUE!</v>
      </c>
      <c r="AI250" s="103" t="e">
        <f>T250-HLOOKUP(V250,[1]Minimas!$C$3:$CD$12,9,FALSE)</f>
        <v>#VALUE!</v>
      </c>
      <c r="AJ250" s="103" t="e">
        <f>T250-HLOOKUP(V250,[1]Minimas!$C$3:$CD$12,10,FALSE)</f>
        <v>#VALUE!</v>
      </c>
      <c r="AK250" s="104" t="str">
        <f t="shared" si="82"/>
        <v xml:space="preserve"> </v>
      </c>
      <c r="AL250" s="104"/>
      <c r="AM250" s="104" t="str">
        <f t="shared" si="83"/>
        <v xml:space="preserve"> </v>
      </c>
      <c r="AN250" s="104" t="str">
        <f t="shared" si="84"/>
        <v xml:space="preserve"> </v>
      </c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34"/>
      <c r="BD250" s="134"/>
      <c r="BE250" s="134"/>
      <c r="BF250" s="134"/>
      <c r="BG250" s="134"/>
      <c r="BH250" s="134"/>
      <c r="BI250" s="134"/>
      <c r="BJ250" s="134"/>
      <c r="BK250" s="134"/>
      <c r="BL250" s="134"/>
      <c r="BM250" s="134"/>
      <c r="BN250" s="134"/>
      <c r="BO250" s="134"/>
      <c r="BP250" s="134"/>
      <c r="BQ250" s="134"/>
      <c r="BR250" s="134"/>
      <c r="BS250" s="134"/>
      <c r="BT250" s="134"/>
      <c r="BU250" s="134"/>
      <c r="BV250" s="134"/>
      <c r="BW250" s="134"/>
      <c r="BX250" s="134"/>
      <c r="BY250" s="134"/>
      <c r="BZ250" s="134"/>
      <c r="CA250" s="134"/>
      <c r="CB250" s="134"/>
      <c r="CC250" s="134"/>
      <c r="CD250" s="134"/>
      <c r="CE250" s="134"/>
      <c r="CF250" s="134"/>
      <c r="CG250" s="134"/>
      <c r="CH250" s="134"/>
      <c r="CI250" s="134"/>
      <c r="CJ250" s="134"/>
      <c r="CK250" s="134"/>
      <c r="CL250" s="134"/>
      <c r="CM250" s="134"/>
      <c r="CN250" s="134"/>
      <c r="CO250" s="134"/>
      <c r="CP250" s="134"/>
      <c r="CQ250" s="134"/>
      <c r="CR250" s="134"/>
      <c r="CS250" s="134"/>
      <c r="CT250" s="134"/>
      <c r="CU250" s="134"/>
      <c r="CV250" s="134"/>
      <c r="CW250" s="134"/>
      <c r="CX250" s="134"/>
      <c r="CY250" s="134"/>
      <c r="CZ250" s="134"/>
      <c r="DA250" s="134"/>
      <c r="DB250" s="134"/>
      <c r="DC250" s="134"/>
      <c r="DD250" s="134"/>
      <c r="DE250" s="134"/>
      <c r="DF250" s="134"/>
      <c r="DG250" s="134"/>
      <c r="DH250" s="134"/>
      <c r="DI250" s="134"/>
      <c r="DJ250" s="134"/>
      <c r="DK250" s="134"/>
      <c r="DL250" s="134"/>
      <c r="DM250" s="134"/>
      <c r="DN250" s="134"/>
      <c r="DO250" s="134"/>
      <c r="DP250" s="134"/>
      <c r="DQ250" s="134"/>
      <c r="DR250" s="134"/>
      <c r="DS250" s="134"/>
      <c r="DT250" s="134"/>
    </row>
    <row r="251" spans="2:124" s="133" customFormat="1" ht="30" customHeight="1" x14ac:dyDescent="0.2">
      <c r="B251" s="95" t="s">
        <v>202</v>
      </c>
      <c r="C251" s="153"/>
      <c r="D251" s="154"/>
      <c r="E251" s="155"/>
      <c r="F251" s="143"/>
      <c r="G251" s="144"/>
      <c r="H251" s="145"/>
      <c r="I251" s="203"/>
      <c r="J251" s="156"/>
      <c r="K251" s="147"/>
      <c r="L251" s="149"/>
      <c r="M251" s="150"/>
      <c r="N251" s="150"/>
      <c r="O251" s="135" t="str">
        <f t="shared" si="77"/>
        <v/>
      </c>
      <c r="P251" s="149"/>
      <c r="Q251" s="150"/>
      <c r="R251" s="150"/>
      <c r="S251" s="135" t="str">
        <f t="shared" si="78"/>
        <v/>
      </c>
      <c r="T251" s="136" t="str">
        <f t="shared" si="79"/>
        <v/>
      </c>
      <c r="U251" s="137" t="str">
        <f t="shared" si="80"/>
        <v xml:space="preserve">   </v>
      </c>
      <c r="V251" s="138" t="str">
        <f>IF(E251=0," ",IF(E251="H",IF(H251&lt;2000,VLOOKUP(K251,[1]Minimas!$A$15:$F$29,6),IF(AND(H251&gt;1999,H251&lt;2003),VLOOKUP(K251,[1]Minimas!$A$15:$F$29,5),IF(AND(H251&gt;2002,H251&lt;2005),VLOOKUP(K251,[1]Minimas!$A$15:$F$29,4),IF(AND(H251&gt;2004,H251&lt;2007),VLOOKUP(K251,[1]Minimas!$A$15:$F$29,3),VLOOKUP(K251,[1]Minimas!$A$15:$F$29,2))))),IF(H251&lt;2000,VLOOKUP(K251,[1]Minimas!$G$15:$L$29,6),IF(AND(H251&gt;1999,H251&lt;2003),VLOOKUP(K251,[1]Minimas!$G$15:$FL$29,5),IF(AND(H251&gt;2002,H251&lt;2005),VLOOKUP(K251,[1]Minimas!$G$15:$L$29,4),IF(AND(H251&gt;2004,H251&lt;2007),VLOOKUP(K251,[1]Minimas!$G$15:$L$29,3),VLOOKUP(K251,[1]Minimas!$G$15:$L$29,2)))))))</f>
        <v xml:space="preserve"> </v>
      </c>
      <c r="W251" s="139" t="str">
        <f t="shared" si="81"/>
        <v/>
      </c>
      <c r="X251" s="97"/>
      <c r="Y251" s="99"/>
      <c r="Z251" s="216"/>
      <c r="AA251" s="132"/>
      <c r="AB251" s="103" t="e">
        <f>T251-HLOOKUP(V251,[1]Minimas!$C$3:$CD$12,2,FALSE)</f>
        <v>#VALUE!</v>
      </c>
      <c r="AC251" s="103" t="e">
        <f>T251-HLOOKUP(V251,[1]Minimas!$C$3:$CD$12,3,FALSE)</f>
        <v>#VALUE!</v>
      </c>
      <c r="AD251" s="103" t="e">
        <f>T251-HLOOKUP(V251,[1]Minimas!$C$3:$CD$12,4,FALSE)</f>
        <v>#VALUE!</v>
      </c>
      <c r="AE251" s="103" t="e">
        <f>T251-HLOOKUP(V251,[1]Minimas!$C$3:$CD$12,5,FALSE)</f>
        <v>#VALUE!</v>
      </c>
      <c r="AF251" s="103" t="e">
        <f>T251-HLOOKUP(V251,[1]Minimas!$C$3:$CD$12,6,FALSE)</f>
        <v>#VALUE!</v>
      </c>
      <c r="AG251" s="103" t="e">
        <f>T251-HLOOKUP(V251,[1]Minimas!$C$3:$CD$12,7,FALSE)</f>
        <v>#VALUE!</v>
      </c>
      <c r="AH251" s="103" t="e">
        <f>T251-HLOOKUP(V251,[1]Minimas!$C$3:$CD$12,8,FALSE)</f>
        <v>#VALUE!</v>
      </c>
      <c r="AI251" s="103" t="e">
        <f>T251-HLOOKUP(V251,[1]Minimas!$C$3:$CD$12,9,FALSE)</f>
        <v>#VALUE!</v>
      </c>
      <c r="AJ251" s="103" t="e">
        <f>T251-HLOOKUP(V251,[1]Minimas!$C$3:$CD$12,10,FALSE)</f>
        <v>#VALUE!</v>
      </c>
      <c r="AK251" s="104" t="str">
        <f t="shared" si="82"/>
        <v xml:space="preserve"> </v>
      </c>
      <c r="AL251" s="104"/>
      <c r="AM251" s="104" t="str">
        <f t="shared" si="83"/>
        <v xml:space="preserve"> </v>
      </c>
      <c r="AN251" s="104" t="str">
        <f t="shared" si="84"/>
        <v xml:space="preserve"> </v>
      </c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134"/>
      <c r="BF251" s="134"/>
      <c r="BG251" s="134"/>
      <c r="BH251" s="134"/>
      <c r="BI251" s="134"/>
      <c r="BJ251" s="134"/>
      <c r="BK251" s="134"/>
      <c r="BL251" s="134"/>
      <c r="BM251" s="134"/>
      <c r="BN251" s="134"/>
      <c r="BO251" s="134"/>
      <c r="BP251" s="134"/>
      <c r="BQ251" s="134"/>
      <c r="BR251" s="134"/>
      <c r="BS251" s="134"/>
      <c r="BT251" s="134"/>
      <c r="BU251" s="134"/>
      <c r="BV251" s="134"/>
      <c r="BW251" s="134"/>
      <c r="BX251" s="134"/>
      <c r="BY251" s="134"/>
      <c r="BZ251" s="134"/>
      <c r="CA251" s="134"/>
      <c r="CB251" s="134"/>
      <c r="CC251" s="134"/>
      <c r="CD251" s="134"/>
      <c r="CE251" s="134"/>
      <c r="CF251" s="134"/>
      <c r="CG251" s="134"/>
      <c r="CH251" s="134"/>
      <c r="CI251" s="134"/>
      <c r="CJ251" s="134"/>
      <c r="CK251" s="134"/>
      <c r="CL251" s="134"/>
      <c r="CM251" s="134"/>
      <c r="CN251" s="134"/>
      <c r="CO251" s="134"/>
      <c r="CP251" s="134"/>
      <c r="CQ251" s="134"/>
      <c r="CR251" s="134"/>
      <c r="CS251" s="134"/>
      <c r="CT251" s="134"/>
      <c r="CU251" s="134"/>
      <c r="CV251" s="134"/>
      <c r="CW251" s="134"/>
      <c r="CX251" s="134"/>
      <c r="CY251" s="134"/>
      <c r="CZ251" s="134"/>
      <c r="DA251" s="134"/>
      <c r="DB251" s="134"/>
      <c r="DC251" s="134"/>
      <c r="DD251" s="134"/>
      <c r="DE251" s="134"/>
      <c r="DF251" s="134"/>
      <c r="DG251" s="134"/>
      <c r="DH251" s="134"/>
      <c r="DI251" s="134"/>
      <c r="DJ251" s="134"/>
      <c r="DK251" s="134"/>
      <c r="DL251" s="134"/>
      <c r="DM251" s="134"/>
      <c r="DN251" s="134"/>
      <c r="DO251" s="134"/>
      <c r="DP251" s="134"/>
      <c r="DQ251" s="134"/>
      <c r="DR251" s="134"/>
      <c r="DS251" s="134"/>
      <c r="DT251" s="134"/>
    </row>
    <row r="252" spans="2:124" s="133" customFormat="1" ht="30" customHeight="1" x14ac:dyDescent="0.2">
      <c r="B252" s="95" t="s">
        <v>202</v>
      </c>
      <c r="C252" s="153"/>
      <c r="D252" s="154"/>
      <c r="E252" s="155"/>
      <c r="F252" s="143"/>
      <c r="G252" s="144"/>
      <c r="H252" s="145"/>
      <c r="I252" s="203"/>
      <c r="J252" s="156"/>
      <c r="K252" s="147"/>
      <c r="L252" s="149"/>
      <c r="M252" s="150"/>
      <c r="N252" s="150"/>
      <c r="O252" s="135" t="str">
        <f t="shared" si="77"/>
        <v/>
      </c>
      <c r="P252" s="149"/>
      <c r="Q252" s="150"/>
      <c r="R252" s="150"/>
      <c r="S252" s="135" t="str">
        <f t="shared" si="78"/>
        <v/>
      </c>
      <c r="T252" s="136" t="str">
        <f t="shared" si="79"/>
        <v/>
      </c>
      <c r="U252" s="137" t="str">
        <f t="shared" si="80"/>
        <v xml:space="preserve">   </v>
      </c>
      <c r="V252" s="138" t="str">
        <f>IF(E252=0," ",IF(E252="H",IF(H252&lt;2000,VLOOKUP(K252,[1]Minimas!$A$15:$F$29,6),IF(AND(H252&gt;1999,H252&lt;2003),VLOOKUP(K252,[1]Minimas!$A$15:$F$29,5),IF(AND(H252&gt;2002,H252&lt;2005),VLOOKUP(K252,[1]Minimas!$A$15:$F$29,4),IF(AND(H252&gt;2004,H252&lt;2007),VLOOKUP(K252,[1]Minimas!$A$15:$F$29,3),VLOOKUP(K252,[1]Minimas!$A$15:$F$29,2))))),IF(H252&lt;2000,VLOOKUP(K252,[1]Minimas!$G$15:$L$29,6),IF(AND(H252&gt;1999,H252&lt;2003),VLOOKUP(K252,[1]Minimas!$G$15:$FL$29,5),IF(AND(H252&gt;2002,H252&lt;2005),VLOOKUP(K252,[1]Minimas!$G$15:$L$29,4),IF(AND(H252&gt;2004,H252&lt;2007),VLOOKUP(K252,[1]Minimas!$G$15:$L$29,3),VLOOKUP(K252,[1]Minimas!$G$15:$L$29,2)))))))</f>
        <v xml:space="preserve"> </v>
      </c>
      <c r="W252" s="139" t="str">
        <f t="shared" si="81"/>
        <v/>
      </c>
      <c r="X252" s="97"/>
      <c r="Y252" s="99"/>
      <c r="Z252" s="216"/>
      <c r="AA252" s="132"/>
      <c r="AB252" s="103" t="e">
        <f>T252-HLOOKUP(V252,[1]Minimas!$C$3:$CD$12,2,FALSE)</f>
        <v>#VALUE!</v>
      </c>
      <c r="AC252" s="103" t="e">
        <f>T252-HLOOKUP(V252,[1]Minimas!$C$3:$CD$12,3,FALSE)</f>
        <v>#VALUE!</v>
      </c>
      <c r="AD252" s="103" t="e">
        <f>T252-HLOOKUP(V252,[1]Minimas!$C$3:$CD$12,4,FALSE)</f>
        <v>#VALUE!</v>
      </c>
      <c r="AE252" s="103" t="e">
        <f>T252-HLOOKUP(V252,[1]Minimas!$C$3:$CD$12,5,FALSE)</f>
        <v>#VALUE!</v>
      </c>
      <c r="AF252" s="103" t="e">
        <f>T252-HLOOKUP(V252,[1]Minimas!$C$3:$CD$12,6,FALSE)</f>
        <v>#VALUE!</v>
      </c>
      <c r="AG252" s="103" t="e">
        <f>T252-HLOOKUP(V252,[1]Minimas!$C$3:$CD$12,7,FALSE)</f>
        <v>#VALUE!</v>
      </c>
      <c r="AH252" s="103" t="e">
        <f>T252-HLOOKUP(V252,[1]Minimas!$C$3:$CD$12,8,FALSE)</f>
        <v>#VALUE!</v>
      </c>
      <c r="AI252" s="103" t="e">
        <f>T252-HLOOKUP(V252,[1]Minimas!$C$3:$CD$12,9,FALSE)</f>
        <v>#VALUE!</v>
      </c>
      <c r="AJ252" s="103" t="e">
        <f>T252-HLOOKUP(V252,[1]Minimas!$C$3:$CD$12,10,FALSE)</f>
        <v>#VALUE!</v>
      </c>
      <c r="AK252" s="104" t="str">
        <f t="shared" si="82"/>
        <v xml:space="preserve"> </v>
      </c>
      <c r="AL252" s="104"/>
      <c r="AM252" s="104" t="str">
        <f t="shared" si="83"/>
        <v xml:space="preserve"> </v>
      </c>
      <c r="AN252" s="104" t="str">
        <f t="shared" si="84"/>
        <v xml:space="preserve"> </v>
      </c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134"/>
      <c r="BF252" s="134"/>
      <c r="BG252" s="134"/>
      <c r="BH252" s="134"/>
      <c r="BI252" s="134"/>
      <c r="BJ252" s="134"/>
      <c r="BK252" s="134"/>
      <c r="BL252" s="134"/>
      <c r="BM252" s="134"/>
      <c r="BN252" s="134"/>
      <c r="BO252" s="134"/>
      <c r="BP252" s="134"/>
      <c r="BQ252" s="134"/>
      <c r="BR252" s="134"/>
      <c r="BS252" s="134"/>
      <c r="BT252" s="134"/>
      <c r="BU252" s="134"/>
      <c r="BV252" s="134"/>
      <c r="BW252" s="134"/>
      <c r="BX252" s="134"/>
      <c r="BY252" s="134"/>
      <c r="BZ252" s="134"/>
      <c r="CA252" s="134"/>
      <c r="CB252" s="134"/>
      <c r="CC252" s="134"/>
      <c r="CD252" s="134"/>
      <c r="CE252" s="134"/>
      <c r="CF252" s="134"/>
      <c r="CG252" s="134"/>
      <c r="CH252" s="134"/>
      <c r="CI252" s="134"/>
      <c r="CJ252" s="134"/>
      <c r="CK252" s="134"/>
      <c r="CL252" s="134"/>
      <c r="CM252" s="134"/>
      <c r="CN252" s="134"/>
      <c r="CO252" s="134"/>
      <c r="CP252" s="134"/>
      <c r="CQ252" s="134"/>
      <c r="CR252" s="134"/>
      <c r="CS252" s="134"/>
      <c r="CT252" s="134"/>
      <c r="CU252" s="134"/>
      <c r="CV252" s="134"/>
      <c r="CW252" s="134"/>
      <c r="CX252" s="134"/>
      <c r="CY252" s="134"/>
      <c r="CZ252" s="134"/>
      <c r="DA252" s="134"/>
      <c r="DB252" s="134"/>
      <c r="DC252" s="134"/>
      <c r="DD252" s="134"/>
      <c r="DE252" s="134"/>
      <c r="DF252" s="134"/>
      <c r="DG252" s="134"/>
      <c r="DH252" s="134"/>
      <c r="DI252" s="134"/>
      <c r="DJ252" s="134"/>
      <c r="DK252" s="134"/>
      <c r="DL252" s="134"/>
      <c r="DM252" s="134"/>
      <c r="DN252" s="134"/>
      <c r="DO252" s="134"/>
      <c r="DP252" s="134"/>
      <c r="DQ252" s="134"/>
      <c r="DR252" s="134"/>
      <c r="DS252" s="134"/>
      <c r="DT252" s="134"/>
    </row>
    <row r="253" spans="2:124" s="133" customFormat="1" ht="30" customHeight="1" x14ac:dyDescent="0.2">
      <c r="B253" s="95" t="s">
        <v>202</v>
      </c>
      <c r="C253" s="153"/>
      <c r="D253" s="154"/>
      <c r="E253" s="155"/>
      <c r="F253" s="143"/>
      <c r="G253" s="144"/>
      <c r="H253" s="145"/>
      <c r="I253" s="203"/>
      <c r="J253" s="156"/>
      <c r="K253" s="147"/>
      <c r="L253" s="149"/>
      <c r="M253" s="150"/>
      <c r="N253" s="150"/>
      <c r="O253" s="135" t="str">
        <f t="shared" si="77"/>
        <v/>
      </c>
      <c r="P253" s="149"/>
      <c r="Q253" s="150"/>
      <c r="R253" s="150"/>
      <c r="S253" s="135" t="str">
        <f t="shared" si="78"/>
        <v/>
      </c>
      <c r="T253" s="136" t="str">
        <f t="shared" si="79"/>
        <v/>
      </c>
      <c r="U253" s="137" t="str">
        <f t="shared" si="80"/>
        <v xml:space="preserve">   </v>
      </c>
      <c r="V253" s="138" t="str">
        <f>IF(E253=0," ",IF(E253="H",IF(H253&lt;2000,VLOOKUP(K253,[1]Minimas!$A$15:$F$29,6),IF(AND(H253&gt;1999,H253&lt;2003),VLOOKUP(K253,[1]Minimas!$A$15:$F$29,5),IF(AND(H253&gt;2002,H253&lt;2005),VLOOKUP(K253,[1]Minimas!$A$15:$F$29,4),IF(AND(H253&gt;2004,H253&lt;2007),VLOOKUP(K253,[1]Minimas!$A$15:$F$29,3),VLOOKUP(K253,[1]Minimas!$A$15:$F$29,2))))),IF(H253&lt;2000,VLOOKUP(K253,[1]Minimas!$G$15:$L$29,6),IF(AND(H253&gt;1999,H253&lt;2003),VLOOKUP(K253,[1]Minimas!$G$15:$FL$29,5),IF(AND(H253&gt;2002,H253&lt;2005),VLOOKUP(K253,[1]Minimas!$G$15:$L$29,4),IF(AND(H253&gt;2004,H253&lt;2007),VLOOKUP(K253,[1]Minimas!$G$15:$L$29,3),VLOOKUP(K253,[1]Minimas!$G$15:$L$29,2)))))))</f>
        <v xml:space="preserve"> </v>
      </c>
      <c r="W253" s="139" t="str">
        <f t="shared" si="81"/>
        <v/>
      </c>
      <c r="X253" s="97"/>
      <c r="Y253" s="99"/>
      <c r="Z253" s="216"/>
      <c r="AA253" s="132"/>
      <c r="AB253" s="103" t="e">
        <f>T253-HLOOKUP(V253,[1]Minimas!$C$3:$CD$12,2,FALSE)</f>
        <v>#VALUE!</v>
      </c>
      <c r="AC253" s="103" t="e">
        <f>T253-HLOOKUP(V253,[1]Minimas!$C$3:$CD$12,3,FALSE)</f>
        <v>#VALUE!</v>
      </c>
      <c r="AD253" s="103" t="e">
        <f>T253-HLOOKUP(V253,[1]Minimas!$C$3:$CD$12,4,FALSE)</f>
        <v>#VALUE!</v>
      </c>
      <c r="AE253" s="103" t="e">
        <f>T253-HLOOKUP(V253,[1]Minimas!$C$3:$CD$12,5,FALSE)</f>
        <v>#VALUE!</v>
      </c>
      <c r="AF253" s="103" t="e">
        <f>T253-HLOOKUP(V253,[1]Minimas!$C$3:$CD$12,6,FALSE)</f>
        <v>#VALUE!</v>
      </c>
      <c r="AG253" s="103" t="e">
        <f>T253-HLOOKUP(V253,[1]Minimas!$C$3:$CD$12,7,FALSE)</f>
        <v>#VALUE!</v>
      </c>
      <c r="AH253" s="103" t="e">
        <f>T253-HLOOKUP(V253,[1]Minimas!$C$3:$CD$12,8,FALSE)</f>
        <v>#VALUE!</v>
      </c>
      <c r="AI253" s="103" t="e">
        <f>T253-HLOOKUP(V253,[1]Minimas!$C$3:$CD$12,9,FALSE)</f>
        <v>#VALUE!</v>
      </c>
      <c r="AJ253" s="103" t="e">
        <f>T253-HLOOKUP(V253,[1]Minimas!$C$3:$CD$12,10,FALSE)</f>
        <v>#VALUE!</v>
      </c>
      <c r="AK253" s="104" t="str">
        <f t="shared" si="82"/>
        <v xml:space="preserve"> </v>
      </c>
      <c r="AL253" s="104"/>
      <c r="AM253" s="104" t="str">
        <f t="shared" si="83"/>
        <v xml:space="preserve"> </v>
      </c>
      <c r="AN253" s="104" t="str">
        <f t="shared" si="84"/>
        <v xml:space="preserve"> </v>
      </c>
      <c r="AO253" s="134"/>
      <c r="AP253" s="134"/>
      <c r="AQ253" s="134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134"/>
      <c r="BF253" s="134"/>
      <c r="BG253" s="134"/>
      <c r="BH253" s="134"/>
      <c r="BI253" s="134"/>
      <c r="BJ253" s="134"/>
      <c r="BK253" s="134"/>
      <c r="BL253" s="134"/>
      <c r="BM253" s="134"/>
      <c r="BN253" s="134"/>
      <c r="BO253" s="134"/>
      <c r="BP253" s="134"/>
      <c r="BQ253" s="134"/>
      <c r="BR253" s="134"/>
      <c r="BS253" s="134"/>
      <c r="BT253" s="134"/>
      <c r="BU253" s="134"/>
      <c r="BV253" s="134"/>
      <c r="BW253" s="134"/>
      <c r="BX253" s="134"/>
      <c r="BY253" s="134"/>
      <c r="BZ253" s="134"/>
      <c r="CA253" s="134"/>
      <c r="CB253" s="134"/>
      <c r="CC253" s="134"/>
      <c r="CD253" s="134"/>
      <c r="CE253" s="134"/>
      <c r="CF253" s="134"/>
      <c r="CG253" s="134"/>
      <c r="CH253" s="134"/>
      <c r="CI253" s="134"/>
      <c r="CJ253" s="134"/>
      <c r="CK253" s="134"/>
      <c r="CL253" s="134"/>
      <c r="CM253" s="134"/>
      <c r="CN253" s="134"/>
      <c r="CO253" s="134"/>
      <c r="CP253" s="134"/>
      <c r="CQ253" s="134"/>
      <c r="CR253" s="134"/>
      <c r="CS253" s="134"/>
      <c r="CT253" s="134"/>
      <c r="CU253" s="134"/>
      <c r="CV253" s="134"/>
      <c r="CW253" s="134"/>
      <c r="CX253" s="134"/>
      <c r="CY253" s="134"/>
      <c r="CZ253" s="134"/>
      <c r="DA253" s="134"/>
      <c r="DB253" s="134"/>
      <c r="DC253" s="134"/>
      <c r="DD253" s="134"/>
      <c r="DE253" s="134"/>
      <c r="DF253" s="134"/>
      <c r="DG253" s="134"/>
      <c r="DH253" s="134"/>
      <c r="DI253" s="134"/>
      <c r="DJ253" s="134"/>
      <c r="DK253" s="134"/>
      <c r="DL253" s="134"/>
      <c r="DM253" s="134"/>
      <c r="DN253" s="134"/>
      <c r="DO253" s="134"/>
      <c r="DP253" s="134"/>
      <c r="DQ253" s="134"/>
      <c r="DR253" s="134"/>
      <c r="DS253" s="134"/>
      <c r="DT253" s="134"/>
    </row>
    <row r="254" spans="2:124" s="133" customFormat="1" ht="30" customHeight="1" x14ac:dyDescent="0.2">
      <c r="B254" s="95" t="s">
        <v>202</v>
      </c>
      <c r="C254" s="153"/>
      <c r="D254" s="154"/>
      <c r="E254" s="155"/>
      <c r="F254" s="143"/>
      <c r="G254" s="144"/>
      <c r="H254" s="145"/>
      <c r="I254" s="203"/>
      <c r="J254" s="156"/>
      <c r="K254" s="147"/>
      <c r="L254" s="149"/>
      <c r="M254" s="150"/>
      <c r="N254" s="150"/>
      <c r="O254" s="135" t="str">
        <f t="shared" si="77"/>
        <v/>
      </c>
      <c r="P254" s="149"/>
      <c r="Q254" s="150"/>
      <c r="R254" s="150"/>
      <c r="S254" s="135" t="str">
        <f t="shared" si="78"/>
        <v/>
      </c>
      <c r="T254" s="136" t="str">
        <f t="shared" si="79"/>
        <v/>
      </c>
      <c r="U254" s="137" t="str">
        <f t="shared" si="80"/>
        <v xml:space="preserve">   </v>
      </c>
      <c r="V254" s="138" t="str">
        <f>IF(E254=0," ",IF(E254="H",IF(H254&lt;2000,VLOOKUP(K254,[1]Minimas!$A$15:$F$29,6),IF(AND(H254&gt;1999,H254&lt;2003),VLOOKUP(K254,[1]Minimas!$A$15:$F$29,5),IF(AND(H254&gt;2002,H254&lt;2005),VLOOKUP(K254,[1]Minimas!$A$15:$F$29,4),IF(AND(H254&gt;2004,H254&lt;2007),VLOOKUP(K254,[1]Minimas!$A$15:$F$29,3),VLOOKUP(K254,[1]Minimas!$A$15:$F$29,2))))),IF(H254&lt;2000,VLOOKUP(K254,[1]Minimas!$G$15:$L$29,6),IF(AND(H254&gt;1999,H254&lt;2003),VLOOKUP(K254,[1]Minimas!$G$15:$FL$29,5),IF(AND(H254&gt;2002,H254&lt;2005),VLOOKUP(K254,[1]Minimas!$G$15:$L$29,4),IF(AND(H254&gt;2004,H254&lt;2007),VLOOKUP(K254,[1]Minimas!$G$15:$L$29,3),VLOOKUP(K254,[1]Minimas!$G$15:$L$29,2)))))))</f>
        <v xml:space="preserve"> </v>
      </c>
      <c r="W254" s="139" t="str">
        <f t="shared" si="81"/>
        <v/>
      </c>
      <c r="X254" s="97"/>
      <c r="Y254" s="99"/>
      <c r="Z254" s="216"/>
      <c r="AA254" s="132"/>
      <c r="AB254" s="103" t="e">
        <f>T254-HLOOKUP(V254,[1]Minimas!$C$3:$CD$12,2,FALSE)</f>
        <v>#VALUE!</v>
      </c>
      <c r="AC254" s="103" t="e">
        <f>T254-HLOOKUP(V254,[1]Minimas!$C$3:$CD$12,3,FALSE)</f>
        <v>#VALUE!</v>
      </c>
      <c r="AD254" s="103" t="e">
        <f>T254-HLOOKUP(V254,[1]Minimas!$C$3:$CD$12,4,FALSE)</f>
        <v>#VALUE!</v>
      </c>
      <c r="AE254" s="103" t="e">
        <f>T254-HLOOKUP(V254,[1]Minimas!$C$3:$CD$12,5,FALSE)</f>
        <v>#VALUE!</v>
      </c>
      <c r="AF254" s="103" t="e">
        <f>T254-HLOOKUP(V254,[1]Minimas!$C$3:$CD$12,6,FALSE)</f>
        <v>#VALUE!</v>
      </c>
      <c r="AG254" s="103" t="e">
        <f>T254-HLOOKUP(V254,[1]Minimas!$C$3:$CD$12,7,FALSE)</f>
        <v>#VALUE!</v>
      </c>
      <c r="AH254" s="103" t="e">
        <f>T254-HLOOKUP(V254,[1]Minimas!$C$3:$CD$12,8,FALSE)</f>
        <v>#VALUE!</v>
      </c>
      <c r="AI254" s="103" t="e">
        <f>T254-HLOOKUP(V254,[1]Minimas!$C$3:$CD$12,9,FALSE)</f>
        <v>#VALUE!</v>
      </c>
      <c r="AJ254" s="103" t="e">
        <f>T254-HLOOKUP(V254,[1]Minimas!$C$3:$CD$12,10,FALSE)</f>
        <v>#VALUE!</v>
      </c>
      <c r="AK254" s="104" t="str">
        <f t="shared" si="82"/>
        <v xml:space="preserve"> </v>
      </c>
      <c r="AL254" s="104"/>
      <c r="AM254" s="104" t="str">
        <f t="shared" si="83"/>
        <v xml:space="preserve"> </v>
      </c>
      <c r="AN254" s="104" t="str">
        <f t="shared" si="84"/>
        <v xml:space="preserve"> </v>
      </c>
      <c r="AO254" s="134"/>
      <c r="AP254" s="134"/>
      <c r="AQ254" s="134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134"/>
      <c r="BF254" s="134"/>
      <c r="BG254" s="134"/>
      <c r="BH254" s="134"/>
      <c r="BI254" s="134"/>
      <c r="BJ254" s="134"/>
      <c r="BK254" s="134"/>
      <c r="BL254" s="134"/>
      <c r="BM254" s="134"/>
      <c r="BN254" s="134"/>
      <c r="BO254" s="134"/>
      <c r="BP254" s="134"/>
      <c r="BQ254" s="134"/>
      <c r="BR254" s="134"/>
      <c r="BS254" s="134"/>
      <c r="BT254" s="134"/>
      <c r="BU254" s="134"/>
      <c r="BV254" s="134"/>
      <c r="BW254" s="134"/>
      <c r="BX254" s="134"/>
      <c r="BY254" s="134"/>
      <c r="BZ254" s="134"/>
      <c r="CA254" s="134"/>
      <c r="CB254" s="134"/>
      <c r="CC254" s="134"/>
      <c r="CD254" s="134"/>
      <c r="CE254" s="134"/>
      <c r="CF254" s="134"/>
      <c r="CG254" s="134"/>
      <c r="CH254" s="134"/>
      <c r="CI254" s="134"/>
      <c r="CJ254" s="134"/>
      <c r="CK254" s="134"/>
      <c r="CL254" s="134"/>
      <c r="CM254" s="134"/>
      <c r="CN254" s="134"/>
      <c r="CO254" s="134"/>
      <c r="CP254" s="134"/>
      <c r="CQ254" s="134"/>
      <c r="CR254" s="134"/>
      <c r="CS254" s="134"/>
      <c r="CT254" s="134"/>
      <c r="CU254" s="134"/>
      <c r="CV254" s="134"/>
      <c r="CW254" s="134"/>
      <c r="CX254" s="134"/>
      <c r="CY254" s="134"/>
      <c r="CZ254" s="134"/>
      <c r="DA254" s="134"/>
      <c r="DB254" s="134"/>
      <c r="DC254" s="134"/>
      <c r="DD254" s="134"/>
      <c r="DE254" s="134"/>
      <c r="DF254" s="134"/>
      <c r="DG254" s="134"/>
      <c r="DH254" s="134"/>
      <c r="DI254" s="134"/>
      <c r="DJ254" s="134"/>
      <c r="DK254" s="134"/>
      <c r="DL254" s="134"/>
      <c r="DM254" s="134"/>
      <c r="DN254" s="134"/>
      <c r="DO254" s="134"/>
      <c r="DP254" s="134"/>
      <c r="DQ254" s="134"/>
      <c r="DR254" s="134"/>
      <c r="DS254" s="134"/>
      <c r="DT254" s="134"/>
    </row>
    <row r="255" spans="2:124" s="133" customFormat="1" ht="29.1" customHeight="1" x14ac:dyDescent="0.2">
      <c r="B255" s="95" t="s">
        <v>202</v>
      </c>
      <c r="C255" s="153"/>
      <c r="D255" s="154"/>
      <c r="E255" s="155"/>
      <c r="F255" s="143"/>
      <c r="G255" s="144"/>
      <c r="H255" s="145"/>
      <c r="I255" s="203"/>
      <c r="J255" s="156"/>
      <c r="K255" s="147"/>
      <c r="L255" s="149"/>
      <c r="M255" s="150"/>
      <c r="N255" s="150"/>
      <c r="O255" s="135" t="str">
        <f t="shared" si="77"/>
        <v/>
      </c>
      <c r="P255" s="149"/>
      <c r="Q255" s="150"/>
      <c r="R255" s="150"/>
      <c r="S255" s="135" t="str">
        <f t="shared" si="78"/>
        <v/>
      </c>
      <c r="T255" s="136" t="str">
        <f t="shared" si="79"/>
        <v/>
      </c>
      <c r="U255" s="137" t="str">
        <f t="shared" si="80"/>
        <v xml:space="preserve">   </v>
      </c>
      <c r="V255" s="138" t="str">
        <f>IF(E255=0," ",IF(E255="H",IF(H255&lt;2000,VLOOKUP(K255,[1]Minimas!$A$15:$F$29,6),IF(AND(H255&gt;1999,H255&lt;2003),VLOOKUP(K255,[1]Minimas!$A$15:$F$29,5),IF(AND(H255&gt;2002,H255&lt;2005),VLOOKUP(K255,[1]Minimas!$A$15:$F$29,4),IF(AND(H255&gt;2004,H255&lt;2007),VLOOKUP(K255,[1]Minimas!$A$15:$F$29,3),VLOOKUP(K255,[1]Minimas!$A$15:$F$29,2))))),IF(H255&lt;2000,VLOOKUP(K255,[1]Minimas!$G$15:$L$29,6),IF(AND(H255&gt;1999,H255&lt;2003),VLOOKUP(K255,[1]Minimas!$G$15:$FL$29,5),IF(AND(H255&gt;2002,H255&lt;2005),VLOOKUP(K255,[1]Minimas!$G$15:$L$29,4),IF(AND(H255&gt;2004,H255&lt;2007),VLOOKUP(K255,[1]Minimas!$G$15:$L$29,3),VLOOKUP(K255,[1]Minimas!$G$15:$L$29,2)))))))</f>
        <v xml:space="preserve"> </v>
      </c>
      <c r="W255" s="139" t="str">
        <f t="shared" si="81"/>
        <v/>
      </c>
      <c r="X255" s="97"/>
      <c r="Y255" s="99"/>
      <c r="Z255" s="216"/>
      <c r="AA255" s="132"/>
      <c r="AB255" s="103" t="e">
        <f>T255-HLOOKUP(V255,[1]Minimas!$C$3:$CD$12,2,FALSE)</f>
        <v>#VALUE!</v>
      </c>
      <c r="AC255" s="103" t="e">
        <f>T255-HLOOKUP(V255,[1]Minimas!$C$3:$CD$12,3,FALSE)</f>
        <v>#VALUE!</v>
      </c>
      <c r="AD255" s="103" t="e">
        <f>T255-HLOOKUP(V255,[1]Minimas!$C$3:$CD$12,4,FALSE)</f>
        <v>#VALUE!</v>
      </c>
      <c r="AE255" s="103" t="e">
        <f>T255-HLOOKUP(V255,[1]Minimas!$C$3:$CD$12,5,FALSE)</f>
        <v>#VALUE!</v>
      </c>
      <c r="AF255" s="103" t="e">
        <f>T255-HLOOKUP(V255,[1]Minimas!$C$3:$CD$12,6,FALSE)</f>
        <v>#VALUE!</v>
      </c>
      <c r="AG255" s="103" t="e">
        <f>T255-HLOOKUP(V255,[1]Minimas!$C$3:$CD$12,7,FALSE)</f>
        <v>#VALUE!</v>
      </c>
      <c r="AH255" s="103" t="e">
        <f>T255-HLOOKUP(V255,[1]Minimas!$C$3:$CD$12,8,FALSE)</f>
        <v>#VALUE!</v>
      </c>
      <c r="AI255" s="103" t="e">
        <f>T255-HLOOKUP(V255,[1]Minimas!$C$3:$CD$12,9,FALSE)</f>
        <v>#VALUE!</v>
      </c>
      <c r="AJ255" s="103" t="e">
        <f>T255-HLOOKUP(V255,[1]Minimas!$C$3:$CD$12,10,FALSE)</f>
        <v>#VALUE!</v>
      </c>
      <c r="AK255" s="104" t="str">
        <f t="shared" si="82"/>
        <v xml:space="preserve"> </v>
      </c>
      <c r="AL255" s="104"/>
      <c r="AM255" s="104" t="str">
        <f t="shared" si="83"/>
        <v xml:space="preserve"> </v>
      </c>
      <c r="AN255" s="104" t="str">
        <f t="shared" si="84"/>
        <v xml:space="preserve"> </v>
      </c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G255" s="134"/>
      <c r="BH255" s="134"/>
      <c r="BI255" s="134"/>
      <c r="BJ255" s="134"/>
      <c r="BK255" s="134"/>
      <c r="BL255" s="134"/>
      <c r="BM255" s="134"/>
      <c r="BN255" s="134"/>
      <c r="BO255" s="134"/>
      <c r="BP255" s="134"/>
      <c r="BQ255" s="134"/>
      <c r="BR255" s="134"/>
      <c r="BS255" s="134"/>
      <c r="BT255" s="134"/>
      <c r="BU255" s="134"/>
      <c r="BV255" s="134"/>
      <c r="BW255" s="134"/>
      <c r="BX255" s="134"/>
      <c r="BY255" s="134"/>
      <c r="BZ255" s="134"/>
      <c r="CA255" s="134"/>
      <c r="CB255" s="134"/>
      <c r="CC255" s="134"/>
      <c r="CD255" s="134"/>
      <c r="CE255" s="134"/>
      <c r="CF255" s="134"/>
      <c r="CG255" s="134"/>
      <c r="CH255" s="134"/>
      <c r="CI255" s="134"/>
      <c r="CJ255" s="134"/>
      <c r="CK255" s="134"/>
      <c r="CL255" s="134"/>
      <c r="CM255" s="134"/>
      <c r="CN255" s="134"/>
      <c r="CO255" s="134"/>
      <c r="CP255" s="134"/>
      <c r="CQ255" s="134"/>
      <c r="CR255" s="134"/>
      <c r="CS255" s="134"/>
      <c r="CT255" s="134"/>
      <c r="CU255" s="134"/>
      <c r="CV255" s="134"/>
      <c r="CW255" s="134"/>
      <c r="CX255" s="134"/>
      <c r="CY255" s="134"/>
      <c r="CZ255" s="134"/>
      <c r="DA255" s="134"/>
      <c r="DB255" s="134"/>
      <c r="DC255" s="134"/>
      <c r="DD255" s="134"/>
      <c r="DE255" s="134"/>
      <c r="DF255" s="134"/>
      <c r="DG255" s="134"/>
      <c r="DH255" s="134"/>
      <c r="DI255" s="134"/>
      <c r="DJ255" s="134"/>
      <c r="DK255" s="134"/>
      <c r="DL255" s="134"/>
      <c r="DM255" s="134"/>
      <c r="DN255" s="134"/>
      <c r="DO255" s="134"/>
      <c r="DP255" s="134"/>
      <c r="DQ255" s="134"/>
      <c r="DR255" s="134"/>
      <c r="DS255" s="134"/>
      <c r="DT255" s="134"/>
    </row>
    <row r="256" spans="2:124" s="133" customFormat="1" ht="30" customHeight="1" x14ac:dyDescent="0.2">
      <c r="B256" s="95" t="s">
        <v>202</v>
      </c>
      <c r="C256" s="153"/>
      <c r="D256" s="154"/>
      <c r="E256" s="155"/>
      <c r="F256" s="143"/>
      <c r="G256" s="144"/>
      <c r="H256" s="145"/>
      <c r="I256" s="203"/>
      <c r="J256" s="156"/>
      <c r="K256" s="147"/>
      <c r="L256" s="149"/>
      <c r="M256" s="150"/>
      <c r="N256" s="150"/>
      <c r="O256" s="135" t="str">
        <f t="shared" si="77"/>
        <v/>
      </c>
      <c r="P256" s="149"/>
      <c r="Q256" s="150"/>
      <c r="R256" s="150"/>
      <c r="S256" s="135" t="str">
        <f t="shared" si="78"/>
        <v/>
      </c>
      <c r="T256" s="136" t="str">
        <f t="shared" si="79"/>
        <v/>
      </c>
      <c r="U256" s="137" t="str">
        <f t="shared" si="80"/>
        <v xml:space="preserve">   </v>
      </c>
      <c r="V256" s="138" t="str">
        <f>IF(E256=0," ",IF(E256="H",IF(H256&lt;2000,VLOOKUP(K256,[1]Minimas!$A$15:$F$29,6),IF(AND(H256&gt;1999,H256&lt;2003),VLOOKUP(K256,[1]Minimas!$A$15:$F$29,5),IF(AND(H256&gt;2002,H256&lt;2005),VLOOKUP(K256,[1]Minimas!$A$15:$F$29,4),IF(AND(H256&gt;2004,H256&lt;2007),VLOOKUP(K256,[1]Minimas!$A$15:$F$29,3),VLOOKUP(K256,[1]Minimas!$A$15:$F$29,2))))),IF(H256&lt;2000,VLOOKUP(K256,[1]Minimas!$G$15:$L$29,6),IF(AND(H256&gt;1999,H256&lt;2003),VLOOKUP(K256,[1]Minimas!$G$15:$FL$29,5),IF(AND(H256&gt;2002,H256&lt;2005),VLOOKUP(K256,[1]Minimas!$G$15:$L$29,4),IF(AND(H256&gt;2004,H256&lt;2007),VLOOKUP(K256,[1]Minimas!$G$15:$L$29,3),VLOOKUP(K256,[1]Minimas!$G$15:$L$29,2)))))))</f>
        <v xml:space="preserve"> </v>
      </c>
      <c r="W256" s="139" t="str">
        <f t="shared" si="81"/>
        <v/>
      </c>
      <c r="X256" s="97"/>
      <c r="Y256" s="99"/>
      <c r="Z256" s="216"/>
      <c r="AA256" s="132"/>
      <c r="AB256" s="103" t="e">
        <f>T256-HLOOKUP(V256,[1]Minimas!$C$3:$CD$12,2,FALSE)</f>
        <v>#VALUE!</v>
      </c>
      <c r="AC256" s="103" t="e">
        <f>T256-HLOOKUP(V256,[1]Minimas!$C$3:$CD$12,3,FALSE)</f>
        <v>#VALUE!</v>
      </c>
      <c r="AD256" s="103" t="e">
        <f>T256-HLOOKUP(V256,[1]Minimas!$C$3:$CD$12,4,FALSE)</f>
        <v>#VALUE!</v>
      </c>
      <c r="AE256" s="103" t="e">
        <f>T256-HLOOKUP(V256,[1]Minimas!$C$3:$CD$12,5,FALSE)</f>
        <v>#VALUE!</v>
      </c>
      <c r="AF256" s="103" t="e">
        <f>T256-HLOOKUP(V256,[1]Minimas!$C$3:$CD$12,6,FALSE)</f>
        <v>#VALUE!</v>
      </c>
      <c r="AG256" s="103" t="e">
        <f>T256-HLOOKUP(V256,[1]Minimas!$C$3:$CD$12,7,FALSE)</f>
        <v>#VALUE!</v>
      </c>
      <c r="AH256" s="103" t="e">
        <f>T256-HLOOKUP(V256,[1]Minimas!$C$3:$CD$12,8,FALSE)</f>
        <v>#VALUE!</v>
      </c>
      <c r="AI256" s="103" t="e">
        <f>T256-HLOOKUP(V256,[1]Minimas!$C$3:$CD$12,9,FALSE)</f>
        <v>#VALUE!</v>
      </c>
      <c r="AJ256" s="103" t="e">
        <f>T256-HLOOKUP(V256,[1]Minimas!$C$3:$CD$12,10,FALSE)</f>
        <v>#VALUE!</v>
      </c>
      <c r="AK256" s="104" t="str">
        <f t="shared" si="82"/>
        <v xml:space="preserve"> </v>
      </c>
      <c r="AL256" s="104"/>
      <c r="AM256" s="104" t="str">
        <f t="shared" si="83"/>
        <v xml:space="preserve"> </v>
      </c>
      <c r="AN256" s="104" t="str">
        <f t="shared" si="84"/>
        <v xml:space="preserve"> </v>
      </c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134"/>
      <c r="BP256" s="134"/>
      <c r="BQ256" s="134"/>
      <c r="BR256" s="134"/>
      <c r="BS256" s="134"/>
      <c r="BT256" s="134"/>
      <c r="BU256" s="134"/>
      <c r="BV256" s="134"/>
      <c r="BW256" s="134"/>
      <c r="BX256" s="134"/>
      <c r="BY256" s="134"/>
      <c r="BZ256" s="134"/>
      <c r="CA256" s="134"/>
      <c r="CB256" s="134"/>
      <c r="CC256" s="134"/>
      <c r="CD256" s="134"/>
      <c r="CE256" s="134"/>
      <c r="CF256" s="134"/>
      <c r="CG256" s="134"/>
      <c r="CH256" s="134"/>
      <c r="CI256" s="134"/>
      <c r="CJ256" s="134"/>
      <c r="CK256" s="134"/>
      <c r="CL256" s="134"/>
      <c r="CM256" s="134"/>
      <c r="CN256" s="134"/>
      <c r="CO256" s="134"/>
      <c r="CP256" s="134"/>
      <c r="CQ256" s="134"/>
      <c r="CR256" s="134"/>
      <c r="CS256" s="134"/>
      <c r="CT256" s="134"/>
      <c r="CU256" s="134"/>
      <c r="CV256" s="134"/>
      <c r="CW256" s="134"/>
      <c r="CX256" s="134"/>
      <c r="CY256" s="134"/>
      <c r="CZ256" s="134"/>
      <c r="DA256" s="134"/>
      <c r="DB256" s="134"/>
      <c r="DC256" s="134"/>
      <c r="DD256" s="134"/>
      <c r="DE256" s="134"/>
      <c r="DF256" s="134"/>
      <c r="DG256" s="134"/>
      <c r="DH256" s="134"/>
      <c r="DI256" s="134"/>
      <c r="DJ256" s="134"/>
      <c r="DK256" s="134"/>
      <c r="DL256" s="134"/>
      <c r="DM256" s="134"/>
      <c r="DN256" s="134"/>
      <c r="DO256" s="134"/>
      <c r="DP256" s="134"/>
      <c r="DQ256" s="134"/>
      <c r="DR256" s="134"/>
      <c r="DS256" s="134"/>
      <c r="DT256" s="134"/>
    </row>
    <row r="257" spans="2:124" s="133" customFormat="1" ht="30" customHeight="1" x14ac:dyDescent="0.2">
      <c r="B257" s="95" t="s">
        <v>202</v>
      </c>
      <c r="C257" s="153"/>
      <c r="D257" s="154"/>
      <c r="E257" s="155"/>
      <c r="F257" s="143"/>
      <c r="G257" s="144"/>
      <c r="H257" s="145"/>
      <c r="I257" s="203"/>
      <c r="J257" s="156"/>
      <c r="K257" s="147"/>
      <c r="L257" s="149"/>
      <c r="M257" s="150"/>
      <c r="N257" s="150"/>
      <c r="O257" s="135" t="str">
        <f t="shared" si="77"/>
        <v/>
      </c>
      <c r="P257" s="149"/>
      <c r="Q257" s="150"/>
      <c r="R257" s="150"/>
      <c r="S257" s="135" t="str">
        <f t="shared" si="78"/>
        <v/>
      </c>
      <c r="T257" s="136" t="str">
        <f t="shared" si="79"/>
        <v/>
      </c>
      <c r="U257" s="137" t="str">
        <f t="shared" si="80"/>
        <v xml:space="preserve">   </v>
      </c>
      <c r="V257" s="138" t="str">
        <f>IF(E257=0," ",IF(E257="H",IF(H257&lt;2000,VLOOKUP(K257,[1]Minimas!$A$15:$F$29,6),IF(AND(H257&gt;1999,H257&lt;2003),VLOOKUP(K257,[1]Minimas!$A$15:$F$29,5),IF(AND(H257&gt;2002,H257&lt;2005),VLOOKUP(K257,[1]Minimas!$A$15:$F$29,4),IF(AND(H257&gt;2004,H257&lt;2007),VLOOKUP(K257,[1]Minimas!$A$15:$F$29,3),VLOOKUP(K257,[1]Minimas!$A$15:$F$29,2))))),IF(H257&lt;2000,VLOOKUP(K257,[1]Minimas!$G$15:$L$29,6),IF(AND(H257&gt;1999,H257&lt;2003),VLOOKUP(K257,[1]Minimas!$G$15:$FL$29,5),IF(AND(H257&gt;2002,H257&lt;2005),VLOOKUP(K257,[1]Minimas!$G$15:$L$29,4),IF(AND(H257&gt;2004,H257&lt;2007),VLOOKUP(K257,[1]Minimas!$G$15:$L$29,3),VLOOKUP(K257,[1]Minimas!$G$15:$L$29,2)))))))</f>
        <v xml:space="preserve"> </v>
      </c>
      <c r="W257" s="139" t="str">
        <f t="shared" si="81"/>
        <v/>
      </c>
      <c r="X257" s="97"/>
      <c r="Y257" s="99"/>
      <c r="Z257" s="216"/>
      <c r="AA257" s="132"/>
      <c r="AB257" s="103" t="e">
        <f>T257-HLOOKUP(V257,[1]Minimas!$C$3:$CD$12,2,FALSE)</f>
        <v>#VALUE!</v>
      </c>
      <c r="AC257" s="103" t="e">
        <f>T257-HLOOKUP(V257,[1]Minimas!$C$3:$CD$12,3,FALSE)</f>
        <v>#VALUE!</v>
      </c>
      <c r="AD257" s="103" t="e">
        <f>T257-HLOOKUP(V257,[1]Minimas!$C$3:$CD$12,4,FALSE)</f>
        <v>#VALUE!</v>
      </c>
      <c r="AE257" s="103" t="e">
        <f>T257-HLOOKUP(V257,[1]Minimas!$C$3:$CD$12,5,FALSE)</f>
        <v>#VALUE!</v>
      </c>
      <c r="AF257" s="103" t="e">
        <f>T257-HLOOKUP(V257,[1]Minimas!$C$3:$CD$12,6,FALSE)</f>
        <v>#VALUE!</v>
      </c>
      <c r="AG257" s="103" t="e">
        <f>T257-HLOOKUP(V257,[1]Minimas!$C$3:$CD$12,7,FALSE)</f>
        <v>#VALUE!</v>
      </c>
      <c r="AH257" s="103" t="e">
        <f>T257-HLOOKUP(V257,[1]Minimas!$C$3:$CD$12,8,FALSE)</f>
        <v>#VALUE!</v>
      </c>
      <c r="AI257" s="103" t="e">
        <f>T257-HLOOKUP(V257,[1]Minimas!$C$3:$CD$12,9,FALSE)</f>
        <v>#VALUE!</v>
      </c>
      <c r="AJ257" s="103" t="e">
        <f>T257-HLOOKUP(V257,[1]Minimas!$C$3:$CD$12,10,FALSE)</f>
        <v>#VALUE!</v>
      </c>
      <c r="AK257" s="104" t="str">
        <f t="shared" si="82"/>
        <v xml:space="preserve"> </v>
      </c>
      <c r="AL257" s="104"/>
      <c r="AM257" s="104" t="str">
        <f t="shared" si="83"/>
        <v xml:space="preserve"> </v>
      </c>
      <c r="AN257" s="104" t="str">
        <f t="shared" si="84"/>
        <v xml:space="preserve"> </v>
      </c>
      <c r="AO257" s="134"/>
      <c r="AP257" s="134"/>
      <c r="AQ257" s="134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134"/>
      <c r="BF257" s="134"/>
      <c r="BG257" s="134"/>
      <c r="BH257" s="134"/>
      <c r="BI257" s="134"/>
      <c r="BJ257" s="134"/>
      <c r="BK257" s="134"/>
      <c r="BL257" s="134"/>
      <c r="BM257" s="134"/>
      <c r="BN257" s="134"/>
      <c r="BO257" s="134"/>
      <c r="BP257" s="134"/>
      <c r="BQ257" s="134"/>
      <c r="BR257" s="134"/>
      <c r="BS257" s="134"/>
      <c r="BT257" s="134"/>
      <c r="BU257" s="134"/>
      <c r="BV257" s="134"/>
      <c r="BW257" s="134"/>
      <c r="BX257" s="134"/>
      <c r="BY257" s="134"/>
      <c r="BZ257" s="134"/>
      <c r="CA257" s="134"/>
      <c r="CB257" s="134"/>
      <c r="CC257" s="134"/>
      <c r="CD257" s="134"/>
      <c r="CE257" s="134"/>
      <c r="CF257" s="134"/>
      <c r="CG257" s="134"/>
      <c r="CH257" s="134"/>
      <c r="CI257" s="134"/>
      <c r="CJ257" s="134"/>
      <c r="CK257" s="134"/>
      <c r="CL257" s="134"/>
      <c r="CM257" s="134"/>
      <c r="CN257" s="134"/>
      <c r="CO257" s="134"/>
      <c r="CP257" s="134"/>
      <c r="CQ257" s="134"/>
      <c r="CR257" s="134"/>
      <c r="CS257" s="134"/>
      <c r="CT257" s="134"/>
      <c r="CU257" s="134"/>
      <c r="CV257" s="134"/>
      <c r="CW257" s="134"/>
      <c r="CX257" s="134"/>
      <c r="CY257" s="134"/>
      <c r="CZ257" s="134"/>
      <c r="DA257" s="134"/>
      <c r="DB257" s="134"/>
      <c r="DC257" s="134"/>
      <c r="DD257" s="134"/>
      <c r="DE257" s="134"/>
      <c r="DF257" s="134"/>
      <c r="DG257" s="134"/>
      <c r="DH257" s="134"/>
      <c r="DI257" s="134"/>
      <c r="DJ257" s="134"/>
      <c r="DK257" s="134"/>
      <c r="DL257" s="134"/>
      <c r="DM257" s="134"/>
      <c r="DN257" s="134"/>
      <c r="DO257" s="134"/>
      <c r="DP257" s="134"/>
      <c r="DQ257" s="134"/>
      <c r="DR257" s="134"/>
      <c r="DS257" s="134"/>
      <c r="DT257" s="134"/>
    </row>
    <row r="258" spans="2:124" s="133" customFormat="1" ht="30" customHeight="1" x14ac:dyDescent="0.2">
      <c r="B258" s="95" t="s">
        <v>202</v>
      </c>
      <c r="C258" s="153"/>
      <c r="D258" s="154"/>
      <c r="E258" s="155"/>
      <c r="F258" s="143"/>
      <c r="G258" s="144"/>
      <c r="H258" s="145"/>
      <c r="I258" s="203"/>
      <c r="J258" s="156"/>
      <c r="K258" s="147"/>
      <c r="L258" s="149"/>
      <c r="M258" s="150"/>
      <c r="N258" s="150"/>
      <c r="O258" s="135" t="str">
        <f t="shared" si="77"/>
        <v/>
      </c>
      <c r="P258" s="149"/>
      <c r="Q258" s="150"/>
      <c r="R258" s="150"/>
      <c r="S258" s="135" t="str">
        <f t="shared" si="78"/>
        <v/>
      </c>
      <c r="T258" s="136" t="str">
        <f t="shared" si="79"/>
        <v/>
      </c>
      <c r="U258" s="137" t="str">
        <f t="shared" si="80"/>
        <v xml:space="preserve">   </v>
      </c>
      <c r="V258" s="138" t="str">
        <f>IF(E258=0," ",IF(E258="H",IF(H258&lt;2000,VLOOKUP(K258,[1]Minimas!$A$15:$F$29,6),IF(AND(H258&gt;1999,H258&lt;2003),VLOOKUP(K258,[1]Minimas!$A$15:$F$29,5),IF(AND(H258&gt;2002,H258&lt;2005),VLOOKUP(K258,[1]Minimas!$A$15:$F$29,4),IF(AND(H258&gt;2004,H258&lt;2007),VLOOKUP(K258,[1]Minimas!$A$15:$F$29,3),VLOOKUP(K258,[1]Minimas!$A$15:$F$29,2))))),IF(H258&lt;2000,VLOOKUP(K258,[1]Minimas!$G$15:$L$29,6),IF(AND(H258&gt;1999,H258&lt;2003),VLOOKUP(K258,[1]Minimas!$G$15:$FL$29,5),IF(AND(H258&gt;2002,H258&lt;2005),VLOOKUP(K258,[1]Minimas!$G$15:$L$29,4),IF(AND(H258&gt;2004,H258&lt;2007),VLOOKUP(K258,[1]Minimas!$G$15:$L$29,3),VLOOKUP(K258,[1]Minimas!$G$15:$L$29,2)))))))</f>
        <v xml:space="preserve"> </v>
      </c>
      <c r="W258" s="139" t="str">
        <f t="shared" si="81"/>
        <v/>
      </c>
      <c r="X258" s="97"/>
      <c r="Y258" s="99"/>
      <c r="Z258" s="216"/>
      <c r="AA258" s="132"/>
      <c r="AB258" s="103" t="e">
        <f>T258-HLOOKUP(V258,[1]Minimas!$C$3:$CD$12,2,FALSE)</f>
        <v>#VALUE!</v>
      </c>
      <c r="AC258" s="103" t="e">
        <f>T258-HLOOKUP(V258,[1]Minimas!$C$3:$CD$12,3,FALSE)</f>
        <v>#VALUE!</v>
      </c>
      <c r="AD258" s="103" t="e">
        <f>T258-HLOOKUP(V258,[1]Minimas!$C$3:$CD$12,4,FALSE)</f>
        <v>#VALUE!</v>
      </c>
      <c r="AE258" s="103" t="e">
        <f>T258-HLOOKUP(V258,[1]Minimas!$C$3:$CD$12,5,FALSE)</f>
        <v>#VALUE!</v>
      </c>
      <c r="AF258" s="103" t="e">
        <f>T258-HLOOKUP(V258,[1]Minimas!$C$3:$CD$12,6,FALSE)</f>
        <v>#VALUE!</v>
      </c>
      <c r="AG258" s="103" t="e">
        <f>T258-HLOOKUP(V258,[1]Minimas!$C$3:$CD$12,7,FALSE)</f>
        <v>#VALUE!</v>
      </c>
      <c r="AH258" s="103" t="e">
        <f>T258-HLOOKUP(V258,[1]Minimas!$C$3:$CD$12,8,FALSE)</f>
        <v>#VALUE!</v>
      </c>
      <c r="AI258" s="103" t="e">
        <f>T258-HLOOKUP(V258,[1]Minimas!$C$3:$CD$12,9,FALSE)</f>
        <v>#VALUE!</v>
      </c>
      <c r="AJ258" s="103" t="e">
        <f>T258-HLOOKUP(V258,[1]Minimas!$C$3:$CD$12,10,FALSE)</f>
        <v>#VALUE!</v>
      </c>
      <c r="AK258" s="104" t="str">
        <f t="shared" si="82"/>
        <v xml:space="preserve"> </v>
      </c>
      <c r="AL258" s="104"/>
      <c r="AM258" s="104" t="str">
        <f t="shared" si="83"/>
        <v xml:space="preserve"> </v>
      </c>
      <c r="AN258" s="104" t="str">
        <f t="shared" si="84"/>
        <v xml:space="preserve"> </v>
      </c>
      <c r="AO258" s="134"/>
      <c r="AP258" s="134"/>
      <c r="AQ258" s="134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134"/>
      <c r="BF258" s="134"/>
      <c r="BG258" s="134"/>
      <c r="BH258" s="134"/>
      <c r="BI258" s="134"/>
      <c r="BJ258" s="134"/>
      <c r="BK258" s="134"/>
      <c r="BL258" s="134"/>
      <c r="BM258" s="134"/>
      <c r="BN258" s="134"/>
      <c r="BO258" s="134"/>
      <c r="BP258" s="134"/>
      <c r="BQ258" s="134"/>
      <c r="BR258" s="134"/>
      <c r="BS258" s="134"/>
      <c r="BT258" s="134"/>
      <c r="BU258" s="134"/>
      <c r="BV258" s="134"/>
      <c r="BW258" s="134"/>
      <c r="BX258" s="134"/>
      <c r="BY258" s="134"/>
      <c r="BZ258" s="134"/>
      <c r="CA258" s="134"/>
      <c r="CB258" s="134"/>
      <c r="CC258" s="134"/>
      <c r="CD258" s="134"/>
      <c r="CE258" s="134"/>
      <c r="CF258" s="134"/>
      <c r="CG258" s="134"/>
      <c r="CH258" s="134"/>
      <c r="CI258" s="134"/>
      <c r="CJ258" s="134"/>
      <c r="CK258" s="134"/>
      <c r="CL258" s="134"/>
      <c r="CM258" s="134"/>
      <c r="CN258" s="134"/>
      <c r="CO258" s="134"/>
      <c r="CP258" s="134"/>
      <c r="CQ258" s="134"/>
      <c r="CR258" s="134"/>
      <c r="CS258" s="134"/>
      <c r="CT258" s="134"/>
      <c r="CU258" s="134"/>
      <c r="CV258" s="134"/>
      <c r="CW258" s="134"/>
      <c r="CX258" s="134"/>
      <c r="CY258" s="134"/>
      <c r="CZ258" s="134"/>
      <c r="DA258" s="134"/>
      <c r="DB258" s="134"/>
      <c r="DC258" s="134"/>
      <c r="DD258" s="134"/>
      <c r="DE258" s="134"/>
      <c r="DF258" s="134"/>
      <c r="DG258" s="134"/>
      <c r="DH258" s="134"/>
      <c r="DI258" s="134"/>
      <c r="DJ258" s="134"/>
      <c r="DK258" s="134"/>
      <c r="DL258" s="134"/>
      <c r="DM258" s="134"/>
      <c r="DN258" s="134"/>
      <c r="DO258" s="134"/>
      <c r="DP258" s="134"/>
      <c r="DQ258" s="134"/>
      <c r="DR258" s="134"/>
      <c r="DS258" s="134"/>
      <c r="DT258" s="134"/>
    </row>
    <row r="259" spans="2:124" s="133" customFormat="1" ht="30" customHeight="1" x14ac:dyDescent="0.2">
      <c r="B259" s="95" t="s">
        <v>202</v>
      </c>
      <c r="C259" s="153"/>
      <c r="D259" s="154"/>
      <c r="E259" s="155"/>
      <c r="F259" s="143"/>
      <c r="G259" s="144"/>
      <c r="H259" s="145"/>
      <c r="I259" s="203"/>
      <c r="J259" s="156"/>
      <c r="K259" s="147"/>
      <c r="L259" s="149"/>
      <c r="M259" s="150"/>
      <c r="N259" s="150"/>
      <c r="O259" s="135" t="str">
        <f t="shared" si="77"/>
        <v/>
      </c>
      <c r="P259" s="149"/>
      <c r="Q259" s="150"/>
      <c r="R259" s="150"/>
      <c r="S259" s="135" t="str">
        <f t="shared" si="78"/>
        <v/>
      </c>
      <c r="T259" s="136" t="str">
        <f t="shared" si="79"/>
        <v/>
      </c>
      <c r="U259" s="137" t="str">
        <f t="shared" si="80"/>
        <v xml:space="preserve">   </v>
      </c>
      <c r="V259" s="138" t="str">
        <f>IF(E259=0," ",IF(E259="H",IF(H259&lt;2000,VLOOKUP(K259,[1]Minimas!$A$15:$F$29,6),IF(AND(H259&gt;1999,H259&lt;2003),VLOOKUP(K259,[1]Minimas!$A$15:$F$29,5),IF(AND(H259&gt;2002,H259&lt;2005),VLOOKUP(K259,[1]Minimas!$A$15:$F$29,4),IF(AND(H259&gt;2004,H259&lt;2007),VLOOKUP(K259,[1]Minimas!$A$15:$F$29,3),VLOOKUP(K259,[1]Minimas!$A$15:$F$29,2))))),IF(H259&lt;2000,VLOOKUP(K259,[1]Minimas!$G$15:$L$29,6),IF(AND(H259&gt;1999,H259&lt;2003),VLOOKUP(K259,[1]Minimas!$G$15:$FL$29,5),IF(AND(H259&gt;2002,H259&lt;2005),VLOOKUP(K259,[1]Minimas!$G$15:$L$29,4),IF(AND(H259&gt;2004,H259&lt;2007),VLOOKUP(K259,[1]Minimas!$G$15:$L$29,3),VLOOKUP(K259,[1]Minimas!$G$15:$L$29,2)))))))</f>
        <v xml:space="preserve"> </v>
      </c>
      <c r="W259" s="139" t="str">
        <f t="shared" si="81"/>
        <v/>
      </c>
      <c r="X259" s="97"/>
      <c r="Y259" s="99"/>
      <c r="Z259" s="216"/>
      <c r="AA259" s="132"/>
      <c r="AB259" s="103" t="e">
        <f>T259-HLOOKUP(V259,[1]Minimas!$C$3:$CD$12,2,FALSE)</f>
        <v>#VALUE!</v>
      </c>
      <c r="AC259" s="103" t="e">
        <f>T259-HLOOKUP(V259,[1]Minimas!$C$3:$CD$12,3,FALSE)</f>
        <v>#VALUE!</v>
      </c>
      <c r="AD259" s="103" t="e">
        <f>T259-HLOOKUP(V259,[1]Minimas!$C$3:$CD$12,4,FALSE)</f>
        <v>#VALUE!</v>
      </c>
      <c r="AE259" s="103" t="e">
        <f>T259-HLOOKUP(V259,[1]Minimas!$C$3:$CD$12,5,FALSE)</f>
        <v>#VALUE!</v>
      </c>
      <c r="AF259" s="103" t="e">
        <f>T259-HLOOKUP(V259,[1]Minimas!$C$3:$CD$12,6,FALSE)</f>
        <v>#VALUE!</v>
      </c>
      <c r="AG259" s="103" t="e">
        <f>T259-HLOOKUP(V259,[1]Minimas!$C$3:$CD$12,7,FALSE)</f>
        <v>#VALUE!</v>
      </c>
      <c r="AH259" s="103" t="e">
        <f>T259-HLOOKUP(V259,[1]Minimas!$C$3:$CD$12,8,FALSE)</f>
        <v>#VALUE!</v>
      </c>
      <c r="AI259" s="103" t="e">
        <f>T259-HLOOKUP(V259,[1]Minimas!$C$3:$CD$12,9,FALSE)</f>
        <v>#VALUE!</v>
      </c>
      <c r="AJ259" s="103" t="e">
        <f>T259-HLOOKUP(V259,[1]Minimas!$C$3:$CD$12,10,FALSE)</f>
        <v>#VALUE!</v>
      </c>
      <c r="AK259" s="104" t="str">
        <f t="shared" si="82"/>
        <v xml:space="preserve"> </v>
      </c>
      <c r="AL259" s="104"/>
      <c r="AM259" s="104" t="str">
        <f t="shared" si="83"/>
        <v xml:space="preserve"> </v>
      </c>
      <c r="AN259" s="104" t="str">
        <f t="shared" si="84"/>
        <v xml:space="preserve"> </v>
      </c>
      <c r="AO259" s="134"/>
      <c r="AP259" s="134"/>
      <c r="AQ259" s="134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  <c r="BG259" s="134"/>
      <c r="BH259" s="134"/>
      <c r="BI259" s="134"/>
      <c r="BJ259" s="134"/>
      <c r="BK259" s="134"/>
      <c r="BL259" s="134"/>
      <c r="BM259" s="134"/>
      <c r="BN259" s="134"/>
      <c r="BO259" s="134"/>
      <c r="BP259" s="134"/>
      <c r="BQ259" s="134"/>
      <c r="BR259" s="134"/>
      <c r="BS259" s="134"/>
      <c r="BT259" s="134"/>
      <c r="BU259" s="134"/>
      <c r="BV259" s="134"/>
      <c r="BW259" s="134"/>
      <c r="BX259" s="134"/>
      <c r="BY259" s="134"/>
      <c r="BZ259" s="134"/>
      <c r="CA259" s="134"/>
      <c r="CB259" s="134"/>
      <c r="CC259" s="134"/>
      <c r="CD259" s="134"/>
      <c r="CE259" s="134"/>
      <c r="CF259" s="134"/>
      <c r="CG259" s="134"/>
      <c r="CH259" s="134"/>
      <c r="CI259" s="134"/>
      <c r="CJ259" s="134"/>
      <c r="CK259" s="134"/>
      <c r="CL259" s="134"/>
      <c r="CM259" s="134"/>
      <c r="CN259" s="134"/>
      <c r="CO259" s="134"/>
      <c r="CP259" s="134"/>
      <c r="CQ259" s="134"/>
      <c r="CR259" s="134"/>
      <c r="CS259" s="134"/>
      <c r="CT259" s="134"/>
      <c r="CU259" s="134"/>
      <c r="CV259" s="134"/>
      <c r="CW259" s="134"/>
      <c r="CX259" s="134"/>
      <c r="CY259" s="134"/>
      <c r="CZ259" s="134"/>
      <c r="DA259" s="134"/>
      <c r="DB259" s="134"/>
      <c r="DC259" s="134"/>
      <c r="DD259" s="134"/>
      <c r="DE259" s="134"/>
      <c r="DF259" s="134"/>
      <c r="DG259" s="134"/>
      <c r="DH259" s="134"/>
      <c r="DI259" s="134"/>
      <c r="DJ259" s="134"/>
      <c r="DK259" s="134"/>
      <c r="DL259" s="134"/>
      <c r="DM259" s="134"/>
      <c r="DN259" s="134"/>
      <c r="DO259" s="134"/>
      <c r="DP259" s="134"/>
      <c r="DQ259" s="134"/>
      <c r="DR259" s="134"/>
      <c r="DS259" s="134"/>
      <c r="DT259" s="134"/>
    </row>
    <row r="260" spans="2:124" s="133" customFormat="1" ht="30" customHeight="1" x14ac:dyDescent="0.2">
      <c r="B260" s="95" t="s">
        <v>202</v>
      </c>
      <c r="C260" s="153"/>
      <c r="D260" s="154"/>
      <c r="E260" s="155"/>
      <c r="F260" s="143"/>
      <c r="G260" s="144"/>
      <c r="H260" s="145"/>
      <c r="I260" s="203"/>
      <c r="J260" s="156"/>
      <c r="K260" s="147"/>
      <c r="L260" s="149"/>
      <c r="M260" s="150"/>
      <c r="N260" s="150"/>
      <c r="O260" s="135" t="str">
        <f t="shared" si="77"/>
        <v/>
      </c>
      <c r="P260" s="149"/>
      <c r="Q260" s="150"/>
      <c r="R260" s="150"/>
      <c r="S260" s="135" t="str">
        <f t="shared" si="78"/>
        <v/>
      </c>
      <c r="T260" s="136" t="str">
        <f t="shared" si="79"/>
        <v/>
      </c>
      <c r="U260" s="137" t="str">
        <f t="shared" si="80"/>
        <v xml:space="preserve">   </v>
      </c>
      <c r="V260" s="138" t="str">
        <f>IF(E260=0," ",IF(E260="H",IF(H260&lt;2000,VLOOKUP(K260,[1]Minimas!$A$15:$F$29,6),IF(AND(H260&gt;1999,H260&lt;2003),VLOOKUP(K260,[1]Minimas!$A$15:$F$29,5),IF(AND(H260&gt;2002,H260&lt;2005),VLOOKUP(K260,[1]Minimas!$A$15:$F$29,4),IF(AND(H260&gt;2004,H260&lt;2007),VLOOKUP(K260,[1]Minimas!$A$15:$F$29,3),VLOOKUP(K260,[1]Minimas!$A$15:$F$29,2))))),IF(H260&lt;2000,VLOOKUP(K260,[1]Minimas!$G$15:$L$29,6),IF(AND(H260&gt;1999,H260&lt;2003),VLOOKUP(K260,[1]Minimas!$G$15:$FL$29,5),IF(AND(H260&gt;2002,H260&lt;2005),VLOOKUP(K260,[1]Minimas!$G$15:$L$29,4),IF(AND(H260&gt;2004,H260&lt;2007),VLOOKUP(K260,[1]Minimas!$G$15:$L$29,3),VLOOKUP(K260,[1]Minimas!$G$15:$L$29,2)))))))</f>
        <v xml:space="preserve"> </v>
      </c>
      <c r="W260" s="139" t="str">
        <f t="shared" si="81"/>
        <v/>
      </c>
      <c r="X260" s="97"/>
      <c r="Y260" s="99"/>
      <c r="Z260" s="216"/>
      <c r="AA260" s="132"/>
      <c r="AB260" s="103" t="e">
        <f>T260-HLOOKUP(V260,[1]Minimas!$C$3:$CD$12,2,FALSE)</f>
        <v>#VALUE!</v>
      </c>
      <c r="AC260" s="103" t="e">
        <f>T260-HLOOKUP(V260,[1]Minimas!$C$3:$CD$12,3,FALSE)</f>
        <v>#VALUE!</v>
      </c>
      <c r="AD260" s="103" t="e">
        <f>T260-HLOOKUP(V260,[1]Minimas!$C$3:$CD$12,4,FALSE)</f>
        <v>#VALUE!</v>
      </c>
      <c r="AE260" s="103" t="e">
        <f>T260-HLOOKUP(V260,[1]Minimas!$C$3:$CD$12,5,FALSE)</f>
        <v>#VALUE!</v>
      </c>
      <c r="AF260" s="103" t="e">
        <f>T260-HLOOKUP(V260,[1]Minimas!$C$3:$CD$12,6,FALSE)</f>
        <v>#VALUE!</v>
      </c>
      <c r="AG260" s="103" t="e">
        <f>T260-HLOOKUP(V260,[1]Minimas!$C$3:$CD$12,7,FALSE)</f>
        <v>#VALUE!</v>
      </c>
      <c r="AH260" s="103" t="e">
        <f>T260-HLOOKUP(V260,[1]Minimas!$C$3:$CD$12,8,FALSE)</f>
        <v>#VALUE!</v>
      </c>
      <c r="AI260" s="103" t="e">
        <f>T260-HLOOKUP(V260,[1]Minimas!$C$3:$CD$12,9,FALSE)</f>
        <v>#VALUE!</v>
      </c>
      <c r="AJ260" s="103" t="e">
        <f>T260-HLOOKUP(V260,[1]Minimas!$C$3:$CD$12,10,FALSE)</f>
        <v>#VALUE!</v>
      </c>
      <c r="AK260" s="104" t="str">
        <f t="shared" si="82"/>
        <v xml:space="preserve"> </v>
      </c>
      <c r="AL260" s="104"/>
      <c r="AM260" s="104" t="str">
        <f t="shared" si="83"/>
        <v xml:space="preserve"> </v>
      </c>
      <c r="AN260" s="104" t="str">
        <f t="shared" si="84"/>
        <v xml:space="preserve"> </v>
      </c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4"/>
      <c r="BR260" s="134"/>
      <c r="BS260" s="134"/>
      <c r="BT260" s="134"/>
      <c r="BU260" s="134"/>
      <c r="BV260" s="134"/>
      <c r="BW260" s="134"/>
      <c r="BX260" s="134"/>
      <c r="BY260" s="134"/>
      <c r="BZ260" s="134"/>
      <c r="CA260" s="134"/>
      <c r="CB260" s="134"/>
      <c r="CC260" s="134"/>
      <c r="CD260" s="134"/>
      <c r="CE260" s="134"/>
      <c r="CF260" s="134"/>
      <c r="CG260" s="134"/>
      <c r="CH260" s="134"/>
      <c r="CI260" s="134"/>
      <c r="CJ260" s="134"/>
      <c r="CK260" s="134"/>
      <c r="CL260" s="134"/>
      <c r="CM260" s="134"/>
      <c r="CN260" s="134"/>
      <c r="CO260" s="134"/>
      <c r="CP260" s="134"/>
      <c r="CQ260" s="134"/>
      <c r="CR260" s="134"/>
      <c r="CS260" s="134"/>
      <c r="CT260" s="134"/>
      <c r="CU260" s="134"/>
      <c r="CV260" s="134"/>
      <c r="CW260" s="134"/>
      <c r="CX260" s="134"/>
      <c r="CY260" s="134"/>
      <c r="CZ260" s="134"/>
      <c r="DA260" s="134"/>
      <c r="DB260" s="134"/>
      <c r="DC260" s="134"/>
      <c r="DD260" s="134"/>
      <c r="DE260" s="134"/>
      <c r="DF260" s="134"/>
      <c r="DG260" s="134"/>
      <c r="DH260" s="134"/>
      <c r="DI260" s="134"/>
      <c r="DJ260" s="134"/>
      <c r="DK260" s="134"/>
      <c r="DL260" s="134"/>
      <c r="DM260" s="134"/>
      <c r="DN260" s="134"/>
      <c r="DO260" s="134"/>
      <c r="DP260" s="134"/>
      <c r="DQ260" s="134"/>
      <c r="DR260" s="134"/>
      <c r="DS260" s="134"/>
      <c r="DT260" s="134"/>
    </row>
    <row r="261" spans="2:124" s="133" customFormat="1" ht="29.1" customHeight="1" x14ac:dyDescent="0.2">
      <c r="B261" s="95" t="s">
        <v>202</v>
      </c>
      <c r="C261" s="153"/>
      <c r="D261" s="154"/>
      <c r="E261" s="155"/>
      <c r="F261" s="143"/>
      <c r="G261" s="144"/>
      <c r="H261" s="145"/>
      <c r="I261" s="203"/>
      <c r="J261" s="156"/>
      <c r="K261" s="147"/>
      <c r="L261" s="149"/>
      <c r="M261" s="150"/>
      <c r="N261" s="150"/>
      <c r="O261" s="135" t="str">
        <f t="shared" si="77"/>
        <v/>
      </c>
      <c r="P261" s="149"/>
      <c r="Q261" s="150"/>
      <c r="R261" s="150"/>
      <c r="S261" s="135" t="str">
        <f t="shared" si="78"/>
        <v/>
      </c>
      <c r="T261" s="136" t="str">
        <f t="shared" si="79"/>
        <v/>
      </c>
      <c r="U261" s="137" t="str">
        <f t="shared" si="80"/>
        <v xml:space="preserve">   </v>
      </c>
      <c r="V261" s="138" t="str">
        <f>IF(E261=0," ",IF(E261="H",IF(H261&lt;2000,VLOOKUP(K261,[1]Minimas!$A$15:$F$29,6),IF(AND(H261&gt;1999,H261&lt;2003),VLOOKUP(K261,[1]Minimas!$A$15:$F$29,5),IF(AND(H261&gt;2002,H261&lt;2005),VLOOKUP(K261,[1]Minimas!$A$15:$F$29,4),IF(AND(H261&gt;2004,H261&lt;2007),VLOOKUP(K261,[1]Minimas!$A$15:$F$29,3),VLOOKUP(K261,[1]Minimas!$A$15:$F$29,2))))),IF(H261&lt;2000,VLOOKUP(K261,[1]Minimas!$G$15:$L$29,6),IF(AND(H261&gt;1999,H261&lt;2003),VLOOKUP(K261,[1]Minimas!$G$15:$FL$29,5),IF(AND(H261&gt;2002,H261&lt;2005),VLOOKUP(K261,[1]Minimas!$G$15:$L$29,4),IF(AND(H261&gt;2004,H261&lt;2007),VLOOKUP(K261,[1]Minimas!$G$15:$L$29,3),VLOOKUP(K261,[1]Minimas!$G$15:$L$29,2)))))))</f>
        <v xml:space="preserve"> </v>
      </c>
      <c r="W261" s="139" t="str">
        <f t="shared" si="81"/>
        <v/>
      </c>
      <c r="X261" s="97"/>
      <c r="Y261" s="99"/>
      <c r="Z261" s="216"/>
      <c r="AA261" s="132"/>
      <c r="AB261" s="103" t="e">
        <f>T261-HLOOKUP(V261,[1]Minimas!$C$3:$CD$12,2,FALSE)</f>
        <v>#VALUE!</v>
      </c>
      <c r="AC261" s="103" t="e">
        <f>T261-HLOOKUP(V261,[1]Minimas!$C$3:$CD$12,3,FALSE)</f>
        <v>#VALUE!</v>
      </c>
      <c r="AD261" s="103" t="e">
        <f>T261-HLOOKUP(V261,[1]Minimas!$C$3:$CD$12,4,FALSE)</f>
        <v>#VALUE!</v>
      </c>
      <c r="AE261" s="103" t="e">
        <f>T261-HLOOKUP(V261,[1]Minimas!$C$3:$CD$12,5,FALSE)</f>
        <v>#VALUE!</v>
      </c>
      <c r="AF261" s="103" t="e">
        <f>T261-HLOOKUP(V261,[1]Minimas!$C$3:$CD$12,6,FALSE)</f>
        <v>#VALUE!</v>
      </c>
      <c r="AG261" s="103" t="e">
        <f>T261-HLOOKUP(V261,[1]Minimas!$C$3:$CD$12,7,FALSE)</f>
        <v>#VALUE!</v>
      </c>
      <c r="AH261" s="103" t="e">
        <f>T261-HLOOKUP(V261,[1]Minimas!$C$3:$CD$12,8,FALSE)</f>
        <v>#VALUE!</v>
      </c>
      <c r="AI261" s="103" t="e">
        <f>T261-HLOOKUP(V261,[1]Minimas!$C$3:$CD$12,9,FALSE)</f>
        <v>#VALUE!</v>
      </c>
      <c r="AJ261" s="103" t="e">
        <f>T261-HLOOKUP(V261,[1]Minimas!$C$3:$CD$12,10,FALSE)</f>
        <v>#VALUE!</v>
      </c>
      <c r="AK261" s="104" t="str">
        <f t="shared" si="82"/>
        <v xml:space="preserve"> </v>
      </c>
      <c r="AL261" s="104"/>
      <c r="AM261" s="104" t="str">
        <f t="shared" si="83"/>
        <v xml:space="preserve"> </v>
      </c>
      <c r="AN261" s="104" t="str">
        <f t="shared" si="84"/>
        <v xml:space="preserve"> </v>
      </c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  <c r="BI261" s="134"/>
      <c r="BJ261" s="134"/>
      <c r="BK261" s="134"/>
      <c r="BL261" s="134"/>
      <c r="BM261" s="134"/>
      <c r="BN261" s="134"/>
      <c r="BO261" s="134"/>
      <c r="BP261" s="134"/>
      <c r="BQ261" s="134"/>
      <c r="BR261" s="134"/>
      <c r="BS261" s="134"/>
      <c r="BT261" s="134"/>
      <c r="BU261" s="134"/>
      <c r="BV261" s="134"/>
      <c r="BW261" s="134"/>
      <c r="BX261" s="134"/>
      <c r="BY261" s="134"/>
      <c r="BZ261" s="134"/>
      <c r="CA261" s="134"/>
      <c r="CB261" s="134"/>
      <c r="CC261" s="134"/>
      <c r="CD261" s="134"/>
      <c r="CE261" s="134"/>
      <c r="CF261" s="134"/>
      <c r="CG261" s="134"/>
      <c r="CH261" s="134"/>
      <c r="CI261" s="134"/>
      <c r="CJ261" s="134"/>
      <c r="CK261" s="134"/>
      <c r="CL261" s="134"/>
      <c r="CM261" s="134"/>
      <c r="CN261" s="134"/>
      <c r="CO261" s="134"/>
      <c r="CP261" s="134"/>
      <c r="CQ261" s="134"/>
      <c r="CR261" s="134"/>
      <c r="CS261" s="134"/>
      <c r="CT261" s="134"/>
      <c r="CU261" s="134"/>
      <c r="CV261" s="134"/>
      <c r="CW261" s="134"/>
      <c r="CX261" s="134"/>
      <c r="CY261" s="134"/>
      <c r="CZ261" s="134"/>
      <c r="DA261" s="134"/>
      <c r="DB261" s="134"/>
      <c r="DC261" s="134"/>
      <c r="DD261" s="134"/>
      <c r="DE261" s="134"/>
      <c r="DF261" s="134"/>
      <c r="DG261" s="134"/>
      <c r="DH261" s="134"/>
      <c r="DI261" s="134"/>
      <c r="DJ261" s="134"/>
      <c r="DK261" s="134"/>
      <c r="DL261" s="134"/>
      <c r="DM261" s="134"/>
      <c r="DN261" s="134"/>
      <c r="DO261" s="134"/>
      <c r="DP261" s="134"/>
      <c r="DQ261" s="134"/>
      <c r="DR261" s="134"/>
      <c r="DS261" s="134"/>
      <c r="DT261" s="134"/>
    </row>
    <row r="262" spans="2:124" s="133" customFormat="1" ht="30" customHeight="1" x14ac:dyDescent="0.2">
      <c r="B262" s="95" t="s">
        <v>202</v>
      </c>
      <c r="C262" s="153"/>
      <c r="D262" s="154"/>
      <c r="E262" s="155"/>
      <c r="F262" s="143"/>
      <c r="G262" s="144"/>
      <c r="H262" s="145"/>
      <c r="I262" s="203"/>
      <c r="J262" s="156"/>
      <c r="K262" s="147"/>
      <c r="L262" s="149"/>
      <c r="M262" s="150"/>
      <c r="N262" s="150"/>
      <c r="O262" s="135" t="str">
        <f t="shared" si="77"/>
        <v/>
      </c>
      <c r="P262" s="149"/>
      <c r="Q262" s="150"/>
      <c r="R262" s="150"/>
      <c r="S262" s="135" t="str">
        <f t="shared" si="78"/>
        <v/>
      </c>
      <c r="T262" s="136" t="str">
        <f t="shared" si="79"/>
        <v/>
      </c>
      <c r="U262" s="137" t="str">
        <f t="shared" si="80"/>
        <v xml:space="preserve">   </v>
      </c>
      <c r="V262" s="138" t="str">
        <f>IF(E262=0," ",IF(E262="H",IF(H262&lt;2000,VLOOKUP(K262,[1]Minimas!$A$15:$F$29,6),IF(AND(H262&gt;1999,H262&lt;2003),VLOOKUP(K262,[1]Minimas!$A$15:$F$29,5),IF(AND(H262&gt;2002,H262&lt;2005),VLOOKUP(K262,[1]Minimas!$A$15:$F$29,4),IF(AND(H262&gt;2004,H262&lt;2007),VLOOKUP(K262,[1]Minimas!$A$15:$F$29,3),VLOOKUP(K262,[1]Minimas!$A$15:$F$29,2))))),IF(H262&lt;2000,VLOOKUP(K262,[1]Minimas!$G$15:$L$29,6),IF(AND(H262&gt;1999,H262&lt;2003),VLOOKUP(K262,[1]Minimas!$G$15:$FL$29,5),IF(AND(H262&gt;2002,H262&lt;2005),VLOOKUP(K262,[1]Minimas!$G$15:$L$29,4),IF(AND(H262&gt;2004,H262&lt;2007),VLOOKUP(K262,[1]Minimas!$G$15:$L$29,3),VLOOKUP(K262,[1]Minimas!$G$15:$L$29,2)))))))</f>
        <v xml:space="preserve"> </v>
      </c>
      <c r="W262" s="139" t="str">
        <f t="shared" si="81"/>
        <v/>
      </c>
      <c r="X262" s="97"/>
      <c r="Y262" s="99"/>
      <c r="Z262" s="216"/>
      <c r="AA262" s="132"/>
      <c r="AB262" s="103" t="e">
        <f>T262-HLOOKUP(V262,[1]Minimas!$C$3:$CD$12,2,FALSE)</f>
        <v>#VALUE!</v>
      </c>
      <c r="AC262" s="103" t="e">
        <f>T262-HLOOKUP(V262,[1]Minimas!$C$3:$CD$12,3,FALSE)</f>
        <v>#VALUE!</v>
      </c>
      <c r="AD262" s="103" t="e">
        <f>T262-HLOOKUP(V262,[1]Minimas!$C$3:$CD$12,4,FALSE)</f>
        <v>#VALUE!</v>
      </c>
      <c r="AE262" s="103" t="e">
        <f>T262-HLOOKUP(V262,[1]Minimas!$C$3:$CD$12,5,FALSE)</f>
        <v>#VALUE!</v>
      </c>
      <c r="AF262" s="103" t="e">
        <f>T262-HLOOKUP(V262,[1]Minimas!$C$3:$CD$12,6,FALSE)</f>
        <v>#VALUE!</v>
      </c>
      <c r="AG262" s="103" t="e">
        <f>T262-HLOOKUP(V262,[1]Minimas!$C$3:$CD$12,7,FALSE)</f>
        <v>#VALUE!</v>
      </c>
      <c r="AH262" s="103" t="e">
        <f>T262-HLOOKUP(V262,[1]Minimas!$C$3:$CD$12,8,FALSE)</f>
        <v>#VALUE!</v>
      </c>
      <c r="AI262" s="103" t="e">
        <f>T262-HLOOKUP(V262,[1]Minimas!$C$3:$CD$12,9,FALSE)</f>
        <v>#VALUE!</v>
      </c>
      <c r="AJ262" s="103" t="e">
        <f>T262-HLOOKUP(V262,[1]Minimas!$C$3:$CD$12,10,FALSE)</f>
        <v>#VALUE!</v>
      </c>
      <c r="AK262" s="104" t="str">
        <f t="shared" si="82"/>
        <v xml:space="preserve"> </v>
      </c>
      <c r="AL262" s="104"/>
      <c r="AM262" s="104" t="str">
        <f t="shared" si="83"/>
        <v xml:space="preserve"> </v>
      </c>
      <c r="AN262" s="104" t="str">
        <f t="shared" si="84"/>
        <v xml:space="preserve"> </v>
      </c>
      <c r="AO262" s="134"/>
      <c r="AP262" s="134"/>
      <c r="AQ262" s="134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34"/>
      <c r="BB262" s="134"/>
      <c r="BC262" s="134"/>
      <c r="BD262" s="134"/>
      <c r="BE262" s="134"/>
      <c r="BF262" s="134"/>
      <c r="BG262" s="134"/>
      <c r="BH262" s="134"/>
      <c r="BI262" s="134"/>
      <c r="BJ262" s="134"/>
      <c r="BK262" s="134"/>
      <c r="BL262" s="134"/>
      <c r="BM262" s="134"/>
      <c r="BN262" s="134"/>
      <c r="BO262" s="134"/>
      <c r="BP262" s="134"/>
      <c r="BQ262" s="134"/>
      <c r="BR262" s="134"/>
      <c r="BS262" s="134"/>
      <c r="BT262" s="134"/>
      <c r="BU262" s="134"/>
      <c r="BV262" s="134"/>
      <c r="BW262" s="134"/>
      <c r="BX262" s="134"/>
      <c r="BY262" s="134"/>
      <c r="BZ262" s="134"/>
      <c r="CA262" s="134"/>
      <c r="CB262" s="134"/>
      <c r="CC262" s="134"/>
      <c r="CD262" s="134"/>
      <c r="CE262" s="134"/>
      <c r="CF262" s="134"/>
      <c r="CG262" s="134"/>
      <c r="CH262" s="134"/>
      <c r="CI262" s="134"/>
      <c r="CJ262" s="134"/>
      <c r="CK262" s="134"/>
      <c r="CL262" s="134"/>
      <c r="CM262" s="134"/>
      <c r="CN262" s="134"/>
      <c r="CO262" s="134"/>
      <c r="CP262" s="134"/>
      <c r="CQ262" s="134"/>
      <c r="CR262" s="134"/>
      <c r="CS262" s="134"/>
      <c r="CT262" s="134"/>
      <c r="CU262" s="134"/>
      <c r="CV262" s="134"/>
      <c r="CW262" s="134"/>
      <c r="CX262" s="134"/>
      <c r="CY262" s="134"/>
      <c r="CZ262" s="134"/>
      <c r="DA262" s="134"/>
      <c r="DB262" s="134"/>
      <c r="DC262" s="134"/>
      <c r="DD262" s="134"/>
      <c r="DE262" s="134"/>
      <c r="DF262" s="134"/>
      <c r="DG262" s="134"/>
      <c r="DH262" s="134"/>
      <c r="DI262" s="134"/>
      <c r="DJ262" s="134"/>
      <c r="DK262" s="134"/>
      <c r="DL262" s="134"/>
      <c r="DM262" s="134"/>
      <c r="DN262" s="134"/>
      <c r="DO262" s="134"/>
      <c r="DP262" s="134"/>
      <c r="DQ262" s="134"/>
      <c r="DR262" s="134"/>
      <c r="DS262" s="134"/>
      <c r="DT262" s="134"/>
    </row>
    <row r="263" spans="2:124" s="133" customFormat="1" ht="30" customHeight="1" x14ac:dyDescent="0.2">
      <c r="B263" s="95" t="s">
        <v>202</v>
      </c>
      <c r="C263" s="153"/>
      <c r="D263" s="154"/>
      <c r="E263" s="155"/>
      <c r="F263" s="143"/>
      <c r="G263" s="144"/>
      <c r="H263" s="145"/>
      <c r="I263" s="203"/>
      <c r="J263" s="156"/>
      <c r="K263" s="147"/>
      <c r="L263" s="149"/>
      <c r="M263" s="150"/>
      <c r="N263" s="150"/>
      <c r="O263" s="135" t="str">
        <f t="shared" si="77"/>
        <v/>
      </c>
      <c r="P263" s="149"/>
      <c r="Q263" s="150"/>
      <c r="R263" s="150"/>
      <c r="S263" s="135" t="str">
        <f t="shared" si="78"/>
        <v/>
      </c>
      <c r="T263" s="136" t="str">
        <f t="shared" si="79"/>
        <v/>
      </c>
      <c r="U263" s="137" t="str">
        <f t="shared" si="80"/>
        <v xml:space="preserve">   </v>
      </c>
      <c r="V263" s="138" t="str">
        <f>IF(E263=0," ",IF(E263="H",IF(H263&lt;2000,VLOOKUP(K263,[1]Minimas!$A$15:$F$29,6),IF(AND(H263&gt;1999,H263&lt;2003),VLOOKUP(K263,[1]Minimas!$A$15:$F$29,5),IF(AND(H263&gt;2002,H263&lt;2005),VLOOKUP(K263,[1]Minimas!$A$15:$F$29,4),IF(AND(H263&gt;2004,H263&lt;2007),VLOOKUP(K263,[1]Minimas!$A$15:$F$29,3),VLOOKUP(K263,[1]Minimas!$A$15:$F$29,2))))),IF(H263&lt;2000,VLOOKUP(K263,[1]Minimas!$G$15:$L$29,6),IF(AND(H263&gt;1999,H263&lt;2003),VLOOKUP(K263,[1]Minimas!$G$15:$FL$29,5),IF(AND(H263&gt;2002,H263&lt;2005),VLOOKUP(K263,[1]Minimas!$G$15:$L$29,4),IF(AND(H263&gt;2004,H263&lt;2007),VLOOKUP(K263,[1]Minimas!$G$15:$L$29,3),VLOOKUP(K263,[1]Minimas!$G$15:$L$29,2)))))))</f>
        <v xml:space="preserve"> </v>
      </c>
      <c r="W263" s="139" t="str">
        <f t="shared" si="81"/>
        <v/>
      </c>
      <c r="X263" s="97"/>
      <c r="Y263" s="99"/>
      <c r="Z263" s="216"/>
      <c r="AA263" s="132"/>
      <c r="AB263" s="103" t="e">
        <f>T263-HLOOKUP(V263,[1]Minimas!$C$3:$CD$12,2,FALSE)</f>
        <v>#VALUE!</v>
      </c>
      <c r="AC263" s="103" t="e">
        <f>T263-HLOOKUP(V263,[1]Minimas!$C$3:$CD$12,3,FALSE)</f>
        <v>#VALUE!</v>
      </c>
      <c r="AD263" s="103" t="e">
        <f>T263-HLOOKUP(V263,[1]Minimas!$C$3:$CD$12,4,FALSE)</f>
        <v>#VALUE!</v>
      </c>
      <c r="AE263" s="103" t="e">
        <f>T263-HLOOKUP(V263,[1]Minimas!$C$3:$CD$12,5,FALSE)</f>
        <v>#VALUE!</v>
      </c>
      <c r="AF263" s="103" t="e">
        <f>T263-HLOOKUP(V263,[1]Minimas!$C$3:$CD$12,6,FALSE)</f>
        <v>#VALUE!</v>
      </c>
      <c r="AG263" s="103" t="e">
        <f>T263-HLOOKUP(V263,[1]Minimas!$C$3:$CD$12,7,FALSE)</f>
        <v>#VALUE!</v>
      </c>
      <c r="AH263" s="103" t="e">
        <f>T263-HLOOKUP(V263,[1]Minimas!$C$3:$CD$12,8,FALSE)</f>
        <v>#VALUE!</v>
      </c>
      <c r="AI263" s="103" t="e">
        <f>T263-HLOOKUP(V263,[1]Minimas!$C$3:$CD$12,9,FALSE)</f>
        <v>#VALUE!</v>
      </c>
      <c r="AJ263" s="103" t="e">
        <f>T263-HLOOKUP(V263,[1]Minimas!$C$3:$CD$12,10,FALSE)</f>
        <v>#VALUE!</v>
      </c>
      <c r="AK263" s="104" t="str">
        <f t="shared" si="82"/>
        <v xml:space="preserve"> </v>
      </c>
      <c r="AL263" s="104"/>
      <c r="AM263" s="104" t="str">
        <f t="shared" si="83"/>
        <v xml:space="preserve"> </v>
      </c>
      <c r="AN263" s="104" t="str">
        <f t="shared" si="84"/>
        <v xml:space="preserve"> </v>
      </c>
      <c r="AO263" s="134"/>
      <c r="AP263" s="134"/>
      <c r="AQ263" s="134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  <c r="BD263" s="134"/>
      <c r="BE263" s="134"/>
      <c r="BF263" s="134"/>
      <c r="BG263" s="134"/>
      <c r="BH263" s="134"/>
      <c r="BI263" s="134"/>
      <c r="BJ263" s="134"/>
      <c r="BK263" s="134"/>
      <c r="BL263" s="134"/>
      <c r="BM263" s="134"/>
      <c r="BN263" s="134"/>
      <c r="BO263" s="134"/>
      <c r="BP263" s="134"/>
      <c r="BQ263" s="134"/>
      <c r="BR263" s="134"/>
      <c r="BS263" s="134"/>
      <c r="BT263" s="134"/>
      <c r="BU263" s="134"/>
      <c r="BV263" s="134"/>
      <c r="BW263" s="134"/>
      <c r="BX263" s="134"/>
      <c r="BY263" s="134"/>
      <c r="BZ263" s="134"/>
      <c r="CA263" s="134"/>
      <c r="CB263" s="134"/>
      <c r="CC263" s="134"/>
      <c r="CD263" s="134"/>
      <c r="CE263" s="134"/>
      <c r="CF263" s="134"/>
      <c r="CG263" s="134"/>
      <c r="CH263" s="134"/>
      <c r="CI263" s="134"/>
      <c r="CJ263" s="134"/>
      <c r="CK263" s="134"/>
      <c r="CL263" s="134"/>
      <c r="CM263" s="134"/>
      <c r="CN263" s="134"/>
      <c r="CO263" s="134"/>
      <c r="CP263" s="134"/>
      <c r="CQ263" s="134"/>
      <c r="CR263" s="134"/>
      <c r="CS263" s="134"/>
      <c r="CT263" s="134"/>
      <c r="CU263" s="134"/>
      <c r="CV263" s="134"/>
      <c r="CW263" s="134"/>
      <c r="CX263" s="134"/>
      <c r="CY263" s="134"/>
      <c r="CZ263" s="134"/>
      <c r="DA263" s="134"/>
      <c r="DB263" s="134"/>
      <c r="DC263" s="134"/>
      <c r="DD263" s="134"/>
      <c r="DE263" s="134"/>
      <c r="DF263" s="134"/>
      <c r="DG263" s="134"/>
      <c r="DH263" s="134"/>
      <c r="DI263" s="134"/>
      <c r="DJ263" s="134"/>
      <c r="DK263" s="134"/>
      <c r="DL263" s="134"/>
      <c r="DM263" s="134"/>
      <c r="DN263" s="134"/>
      <c r="DO263" s="134"/>
      <c r="DP263" s="134"/>
      <c r="DQ263" s="134"/>
      <c r="DR263" s="134"/>
      <c r="DS263" s="134"/>
      <c r="DT263" s="134"/>
    </row>
    <row r="264" spans="2:124" s="133" customFormat="1" ht="30" customHeight="1" x14ac:dyDescent="0.2">
      <c r="B264" s="95" t="s">
        <v>202</v>
      </c>
      <c r="C264" s="153"/>
      <c r="D264" s="154"/>
      <c r="E264" s="155"/>
      <c r="F264" s="143"/>
      <c r="G264" s="144"/>
      <c r="H264" s="145"/>
      <c r="I264" s="203"/>
      <c r="J264" s="156"/>
      <c r="K264" s="147"/>
      <c r="L264" s="149"/>
      <c r="M264" s="150"/>
      <c r="N264" s="150"/>
      <c r="O264" s="135" t="str">
        <f t="shared" si="77"/>
        <v/>
      </c>
      <c r="P264" s="149"/>
      <c r="Q264" s="150"/>
      <c r="R264" s="150"/>
      <c r="S264" s="135" t="str">
        <f t="shared" si="78"/>
        <v/>
      </c>
      <c r="T264" s="136" t="str">
        <f t="shared" si="79"/>
        <v/>
      </c>
      <c r="U264" s="137" t="str">
        <f t="shared" si="80"/>
        <v xml:space="preserve">   </v>
      </c>
      <c r="V264" s="138" t="str">
        <f>IF(E264=0," ",IF(E264="H",IF(H264&lt;2000,VLOOKUP(K264,[1]Minimas!$A$15:$F$29,6),IF(AND(H264&gt;1999,H264&lt;2003),VLOOKUP(K264,[1]Minimas!$A$15:$F$29,5),IF(AND(H264&gt;2002,H264&lt;2005),VLOOKUP(K264,[1]Minimas!$A$15:$F$29,4),IF(AND(H264&gt;2004,H264&lt;2007),VLOOKUP(K264,[1]Minimas!$A$15:$F$29,3),VLOOKUP(K264,[1]Minimas!$A$15:$F$29,2))))),IF(H264&lt;2000,VLOOKUP(K264,[1]Minimas!$G$15:$L$29,6),IF(AND(H264&gt;1999,H264&lt;2003),VLOOKUP(K264,[1]Minimas!$G$15:$FL$29,5),IF(AND(H264&gt;2002,H264&lt;2005),VLOOKUP(K264,[1]Minimas!$G$15:$L$29,4),IF(AND(H264&gt;2004,H264&lt;2007),VLOOKUP(K264,[1]Minimas!$G$15:$L$29,3),VLOOKUP(K264,[1]Minimas!$G$15:$L$29,2)))))))</f>
        <v xml:space="preserve"> </v>
      </c>
      <c r="W264" s="139" t="str">
        <f t="shared" si="81"/>
        <v/>
      </c>
      <c r="X264" s="97"/>
      <c r="Y264" s="99"/>
      <c r="Z264" s="216"/>
      <c r="AA264" s="132"/>
      <c r="AB264" s="103" t="e">
        <f>T264-HLOOKUP(V264,[1]Minimas!$C$3:$CD$12,2,FALSE)</f>
        <v>#VALUE!</v>
      </c>
      <c r="AC264" s="103" t="e">
        <f>T264-HLOOKUP(V264,[1]Minimas!$C$3:$CD$12,3,FALSE)</f>
        <v>#VALUE!</v>
      </c>
      <c r="AD264" s="103" t="e">
        <f>T264-HLOOKUP(V264,[1]Minimas!$C$3:$CD$12,4,FALSE)</f>
        <v>#VALUE!</v>
      </c>
      <c r="AE264" s="103" t="e">
        <f>T264-HLOOKUP(V264,[1]Minimas!$C$3:$CD$12,5,FALSE)</f>
        <v>#VALUE!</v>
      </c>
      <c r="AF264" s="103" t="e">
        <f>T264-HLOOKUP(V264,[1]Minimas!$C$3:$CD$12,6,FALSE)</f>
        <v>#VALUE!</v>
      </c>
      <c r="AG264" s="103" t="e">
        <f>T264-HLOOKUP(V264,[1]Minimas!$C$3:$CD$12,7,FALSE)</f>
        <v>#VALUE!</v>
      </c>
      <c r="AH264" s="103" t="e">
        <f>T264-HLOOKUP(V264,[1]Minimas!$C$3:$CD$12,8,FALSE)</f>
        <v>#VALUE!</v>
      </c>
      <c r="AI264" s="103" t="e">
        <f>T264-HLOOKUP(V264,[1]Minimas!$C$3:$CD$12,9,FALSE)</f>
        <v>#VALUE!</v>
      </c>
      <c r="AJ264" s="103" t="e">
        <f>T264-HLOOKUP(V264,[1]Minimas!$C$3:$CD$12,10,FALSE)</f>
        <v>#VALUE!</v>
      </c>
      <c r="AK264" s="104" t="str">
        <f t="shared" si="82"/>
        <v xml:space="preserve"> </v>
      </c>
      <c r="AL264" s="104"/>
      <c r="AM264" s="104" t="str">
        <f t="shared" si="83"/>
        <v xml:space="preserve"> </v>
      </c>
      <c r="AN264" s="104" t="str">
        <f t="shared" si="84"/>
        <v xml:space="preserve"> </v>
      </c>
      <c r="AO264" s="134"/>
      <c r="AP264" s="134"/>
      <c r="AQ264" s="134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  <c r="BD264" s="134"/>
      <c r="BE264" s="134"/>
      <c r="BF264" s="134"/>
      <c r="BG264" s="134"/>
      <c r="BH264" s="134"/>
      <c r="BI264" s="134"/>
      <c r="BJ264" s="134"/>
      <c r="BK264" s="134"/>
      <c r="BL264" s="134"/>
      <c r="BM264" s="134"/>
      <c r="BN264" s="134"/>
      <c r="BO264" s="134"/>
      <c r="BP264" s="134"/>
      <c r="BQ264" s="134"/>
      <c r="BR264" s="134"/>
      <c r="BS264" s="134"/>
      <c r="BT264" s="134"/>
      <c r="BU264" s="134"/>
      <c r="BV264" s="134"/>
      <c r="BW264" s="134"/>
      <c r="BX264" s="134"/>
      <c r="BY264" s="134"/>
      <c r="BZ264" s="134"/>
      <c r="CA264" s="134"/>
      <c r="CB264" s="134"/>
      <c r="CC264" s="134"/>
      <c r="CD264" s="134"/>
      <c r="CE264" s="134"/>
      <c r="CF264" s="134"/>
      <c r="CG264" s="134"/>
      <c r="CH264" s="134"/>
      <c r="CI264" s="134"/>
      <c r="CJ264" s="134"/>
      <c r="CK264" s="134"/>
      <c r="CL264" s="134"/>
      <c r="CM264" s="134"/>
      <c r="CN264" s="134"/>
      <c r="CO264" s="134"/>
      <c r="CP264" s="134"/>
      <c r="CQ264" s="134"/>
      <c r="CR264" s="134"/>
      <c r="CS264" s="134"/>
      <c r="CT264" s="134"/>
      <c r="CU264" s="134"/>
      <c r="CV264" s="134"/>
      <c r="CW264" s="134"/>
      <c r="CX264" s="134"/>
      <c r="CY264" s="134"/>
      <c r="CZ264" s="134"/>
      <c r="DA264" s="134"/>
      <c r="DB264" s="134"/>
      <c r="DC264" s="134"/>
      <c r="DD264" s="134"/>
      <c r="DE264" s="134"/>
      <c r="DF264" s="134"/>
      <c r="DG264" s="134"/>
      <c r="DH264" s="134"/>
      <c r="DI264" s="134"/>
      <c r="DJ264" s="134"/>
      <c r="DK264" s="134"/>
      <c r="DL264" s="134"/>
      <c r="DM264" s="134"/>
      <c r="DN264" s="134"/>
      <c r="DO264" s="134"/>
      <c r="DP264" s="134"/>
      <c r="DQ264" s="134"/>
      <c r="DR264" s="134"/>
      <c r="DS264" s="134"/>
      <c r="DT264" s="134"/>
    </row>
    <row r="265" spans="2:124" s="133" customFormat="1" ht="30" customHeight="1" x14ac:dyDescent="0.2">
      <c r="B265" s="95" t="s">
        <v>202</v>
      </c>
      <c r="C265" s="153"/>
      <c r="D265" s="154"/>
      <c r="E265" s="155"/>
      <c r="F265" s="143"/>
      <c r="G265" s="144"/>
      <c r="H265" s="145"/>
      <c r="I265" s="203"/>
      <c r="J265" s="156"/>
      <c r="K265" s="147"/>
      <c r="L265" s="149"/>
      <c r="M265" s="150"/>
      <c r="N265" s="150"/>
      <c r="O265" s="135" t="str">
        <f t="shared" si="77"/>
        <v/>
      </c>
      <c r="P265" s="149"/>
      <c r="Q265" s="150"/>
      <c r="R265" s="150"/>
      <c r="S265" s="135" t="str">
        <f t="shared" si="78"/>
        <v/>
      </c>
      <c r="T265" s="136" t="str">
        <f t="shared" si="79"/>
        <v/>
      </c>
      <c r="U265" s="137" t="str">
        <f t="shared" si="80"/>
        <v xml:space="preserve">   </v>
      </c>
      <c r="V265" s="138" t="str">
        <f>IF(E265=0," ",IF(E265="H",IF(H265&lt;2000,VLOOKUP(K265,[1]Minimas!$A$15:$F$29,6),IF(AND(H265&gt;1999,H265&lt;2003),VLOOKUP(K265,[1]Minimas!$A$15:$F$29,5),IF(AND(H265&gt;2002,H265&lt;2005),VLOOKUP(K265,[1]Minimas!$A$15:$F$29,4),IF(AND(H265&gt;2004,H265&lt;2007),VLOOKUP(K265,[1]Minimas!$A$15:$F$29,3),VLOOKUP(K265,[1]Minimas!$A$15:$F$29,2))))),IF(H265&lt;2000,VLOOKUP(K265,[1]Minimas!$G$15:$L$29,6),IF(AND(H265&gt;1999,H265&lt;2003),VLOOKUP(K265,[1]Minimas!$G$15:$FL$29,5),IF(AND(H265&gt;2002,H265&lt;2005),VLOOKUP(K265,[1]Minimas!$G$15:$L$29,4),IF(AND(H265&gt;2004,H265&lt;2007),VLOOKUP(K265,[1]Minimas!$G$15:$L$29,3),VLOOKUP(K265,[1]Minimas!$G$15:$L$29,2)))))))</f>
        <v xml:space="preserve"> </v>
      </c>
      <c r="W265" s="139" t="str">
        <f t="shared" si="81"/>
        <v/>
      </c>
      <c r="X265" s="97"/>
      <c r="Y265" s="99"/>
      <c r="Z265" s="216"/>
      <c r="AA265" s="132"/>
      <c r="AB265" s="103" t="e">
        <f>T265-HLOOKUP(V265,[1]Minimas!$C$3:$CD$12,2,FALSE)</f>
        <v>#VALUE!</v>
      </c>
      <c r="AC265" s="103" t="e">
        <f>T265-HLOOKUP(V265,[1]Minimas!$C$3:$CD$12,3,FALSE)</f>
        <v>#VALUE!</v>
      </c>
      <c r="AD265" s="103" t="e">
        <f>T265-HLOOKUP(V265,[1]Minimas!$C$3:$CD$12,4,FALSE)</f>
        <v>#VALUE!</v>
      </c>
      <c r="AE265" s="103" t="e">
        <f>T265-HLOOKUP(V265,[1]Minimas!$C$3:$CD$12,5,FALSE)</f>
        <v>#VALUE!</v>
      </c>
      <c r="AF265" s="103" t="e">
        <f>T265-HLOOKUP(V265,[1]Minimas!$C$3:$CD$12,6,FALSE)</f>
        <v>#VALUE!</v>
      </c>
      <c r="AG265" s="103" t="e">
        <f>T265-HLOOKUP(V265,[1]Minimas!$C$3:$CD$12,7,FALSE)</f>
        <v>#VALUE!</v>
      </c>
      <c r="AH265" s="103" t="e">
        <f>T265-HLOOKUP(V265,[1]Minimas!$C$3:$CD$12,8,FALSE)</f>
        <v>#VALUE!</v>
      </c>
      <c r="AI265" s="103" t="e">
        <f>T265-HLOOKUP(V265,[1]Minimas!$C$3:$CD$12,9,FALSE)</f>
        <v>#VALUE!</v>
      </c>
      <c r="AJ265" s="103" t="e">
        <f>T265-HLOOKUP(V265,[1]Minimas!$C$3:$CD$12,10,FALSE)</f>
        <v>#VALUE!</v>
      </c>
      <c r="AK265" s="104" t="str">
        <f t="shared" si="82"/>
        <v xml:space="preserve"> </v>
      </c>
      <c r="AL265" s="104"/>
      <c r="AM265" s="104" t="str">
        <f t="shared" si="83"/>
        <v xml:space="preserve"> </v>
      </c>
      <c r="AN265" s="104" t="str">
        <f t="shared" si="84"/>
        <v xml:space="preserve"> </v>
      </c>
      <c r="AO265" s="134"/>
      <c r="AP265" s="134"/>
      <c r="AQ265" s="134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  <c r="BG265" s="134"/>
      <c r="BH265" s="134"/>
      <c r="BI265" s="134"/>
      <c r="BJ265" s="134"/>
      <c r="BK265" s="134"/>
      <c r="BL265" s="134"/>
      <c r="BM265" s="134"/>
      <c r="BN265" s="134"/>
      <c r="BO265" s="134"/>
      <c r="BP265" s="134"/>
      <c r="BQ265" s="134"/>
      <c r="BR265" s="134"/>
      <c r="BS265" s="134"/>
      <c r="BT265" s="134"/>
      <c r="BU265" s="134"/>
      <c r="BV265" s="134"/>
      <c r="BW265" s="134"/>
      <c r="BX265" s="134"/>
      <c r="BY265" s="134"/>
      <c r="BZ265" s="134"/>
      <c r="CA265" s="134"/>
      <c r="CB265" s="134"/>
      <c r="CC265" s="134"/>
      <c r="CD265" s="134"/>
      <c r="CE265" s="134"/>
      <c r="CF265" s="134"/>
      <c r="CG265" s="134"/>
      <c r="CH265" s="134"/>
      <c r="CI265" s="134"/>
      <c r="CJ265" s="134"/>
      <c r="CK265" s="134"/>
      <c r="CL265" s="134"/>
      <c r="CM265" s="134"/>
      <c r="CN265" s="134"/>
      <c r="CO265" s="134"/>
      <c r="CP265" s="134"/>
      <c r="CQ265" s="134"/>
      <c r="CR265" s="134"/>
      <c r="CS265" s="134"/>
      <c r="CT265" s="134"/>
      <c r="CU265" s="134"/>
      <c r="CV265" s="134"/>
      <c r="CW265" s="134"/>
      <c r="CX265" s="134"/>
      <c r="CY265" s="134"/>
      <c r="CZ265" s="134"/>
      <c r="DA265" s="134"/>
      <c r="DB265" s="134"/>
      <c r="DC265" s="134"/>
      <c r="DD265" s="134"/>
      <c r="DE265" s="134"/>
      <c r="DF265" s="134"/>
      <c r="DG265" s="134"/>
      <c r="DH265" s="134"/>
      <c r="DI265" s="134"/>
      <c r="DJ265" s="134"/>
      <c r="DK265" s="134"/>
      <c r="DL265" s="134"/>
      <c r="DM265" s="134"/>
      <c r="DN265" s="134"/>
      <c r="DO265" s="134"/>
      <c r="DP265" s="134"/>
      <c r="DQ265" s="134"/>
      <c r="DR265" s="134"/>
      <c r="DS265" s="134"/>
      <c r="DT265" s="134"/>
    </row>
    <row r="266" spans="2:124" s="133" customFormat="1" ht="30" customHeight="1" x14ac:dyDescent="0.2">
      <c r="B266" s="95" t="s">
        <v>202</v>
      </c>
      <c r="C266" s="153"/>
      <c r="D266" s="154"/>
      <c r="E266" s="155"/>
      <c r="F266" s="143"/>
      <c r="G266" s="144"/>
      <c r="H266" s="145"/>
      <c r="I266" s="203"/>
      <c r="J266" s="156"/>
      <c r="K266" s="147"/>
      <c r="L266" s="149"/>
      <c r="M266" s="150"/>
      <c r="N266" s="150"/>
      <c r="O266" s="135" t="str">
        <f t="shared" si="77"/>
        <v/>
      </c>
      <c r="P266" s="149"/>
      <c r="Q266" s="150"/>
      <c r="R266" s="150"/>
      <c r="S266" s="135" t="str">
        <f t="shared" si="78"/>
        <v/>
      </c>
      <c r="T266" s="136" t="str">
        <f t="shared" si="79"/>
        <v/>
      </c>
      <c r="U266" s="137" t="str">
        <f t="shared" si="80"/>
        <v xml:space="preserve">   </v>
      </c>
      <c r="V266" s="138" t="str">
        <f>IF(E266=0," ",IF(E266="H",IF(H266&lt;2000,VLOOKUP(K266,[1]Minimas!$A$15:$F$29,6),IF(AND(H266&gt;1999,H266&lt;2003),VLOOKUP(K266,[1]Minimas!$A$15:$F$29,5),IF(AND(H266&gt;2002,H266&lt;2005),VLOOKUP(K266,[1]Minimas!$A$15:$F$29,4),IF(AND(H266&gt;2004,H266&lt;2007),VLOOKUP(K266,[1]Minimas!$A$15:$F$29,3),VLOOKUP(K266,[1]Minimas!$A$15:$F$29,2))))),IF(H266&lt;2000,VLOOKUP(K266,[1]Minimas!$G$15:$L$29,6),IF(AND(H266&gt;1999,H266&lt;2003),VLOOKUP(K266,[1]Minimas!$G$15:$FL$29,5),IF(AND(H266&gt;2002,H266&lt;2005),VLOOKUP(K266,[1]Minimas!$G$15:$L$29,4),IF(AND(H266&gt;2004,H266&lt;2007),VLOOKUP(K266,[1]Minimas!$G$15:$L$29,3),VLOOKUP(K266,[1]Minimas!$G$15:$L$29,2)))))))</f>
        <v xml:space="preserve"> </v>
      </c>
      <c r="W266" s="139" t="str">
        <f t="shared" si="81"/>
        <v/>
      </c>
      <c r="X266" s="97"/>
      <c r="Y266" s="99"/>
      <c r="Z266" s="216"/>
      <c r="AA266" s="132"/>
      <c r="AB266" s="103" t="e">
        <f>T266-HLOOKUP(V266,[1]Minimas!$C$3:$CD$12,2,FALSE)</f>
        <v>#VALUE!</v>
      </c>
      <c r="AC266" s="103" t="e">
        <f>T266-HLOOKUP(V266,[1]Minimas!$C$3:$CD$12,3,FALSE)</f>
        <v>#VALUE!</v>
      </c>
      <c r="AD266" s="103" t="e">
        <f>T266-HLOOKUP(V266,[1]Minimas!$C$3:$CD$12,4,FALSE)</f>
        <v>#VALUE!</v>
      </c>
      <c r="AE266" s="103" t="e">
        <f>T266-HLOOKUP(V266,[1]Minimas!$C$3:$CD$12,5,FALSE)</f>
        <v>#VALUE!</v>
      </c>
      <c r="AF266" s="103" t="e">
        <f>T266-HLOOKUP(V266,[1]Minimas!$C$3:$CD$12,6,FALSE)</f>
        <v>#VALUE!</v>
      </c>
      <c r="AG266" s="103" t="e">
        <f>T266-HLOOKUP(V266,[1]Minimas!$C$3:$CD$12,7,FALSE)</f>
        <v>#VALUE!</v>
      </c>
      <c r="AH266" s="103" t="e">
        <f>T266-HLOOKUP(V266,[1]Minimas!$C$3:$CD$12,8,FALSE)</f>
        <v>#VALUE!</v>
      </c>
      <c r="AI266" s="103" t="e">
        <f>T266-HLOOKUP(V266,[1]Minimas!$C$3:$CD$12,9,FALSE)</f>
        <v>#VALUE!</v>
      </c>
      <c r="AJ266" s="103" t="e">
        <f>T266-HLOOKUP(V266,[1]Minimas!$C$3:$CD$12,10,FALSE)</f>
        <v>#VALUE!</v>
      </c>
      <c r="AK266" s="104" t="str">
        <f t="shared" si="82"/>
        <v xml:space="preserve"> </v>
      </c>
      <c r="AL266" s="104"/>
      <c r="AM266" s="104" t="str">
        <f t="shared" si="83"/>
        <v xml:space="preserve"> </v>
      </c>
      <c r="AN266" s="104" t="str">
        <f t="shared" si="84"/>
        <v xml:space="preserve"> </v>
      </c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134"/>
      <c r="BL266" s="134"/>
      <c r="BM266" s="134"/>
      <c r="BN266" s="134"/>
      <c r="BO266" s="134"/>
      <c r="BP266" s="134"/>
      <c r="BQ266" s="134"/>
      <c r="BR266" s="134"/>
      <c r="BS266" s="134"/>
      <c r="BT266" s="134"/>
      <c r="BU266" s="134"/>
      <c r="BV266" s="134"/>
      <c r="BW266" s="134"/>
      <c r="BX266" s="134"/>
      <c r="BY266" s="134"/>
      <c r="BZ266" s="134"/>
      <c r="CA266" s="134"/>
      <c r="CB266" s="134"/>
      <c r="CC266" s="134"/>
      <c r="CD266" s="134"/>
      <c r="CE266" s="134"/>
      <c r="CF266" s="134"/>
      <c r="CG266" s="134"/>
      <c r="CH266" s="134"/>
      <c r="CI266" s="134"/>
      <c r="CJ266" s="134"/>
      <c r="CK266" s="134"/>
      <c r="CL266" s="134"/>
      <c r="CM266" s="134"/>
      <c r="CN266" s="134"/>
      <c r="CO266" s="134"/>
      <c r="CP266" s="134"/>
      <c r="CQ266" s="134"/>
      <c r="CR266" s="134"/>
      <c r="CS266" s="134"/>
      <c r="CT266" s="134"/>
      <c r="CU266" s="134"/>
      <c r="CV266" s="134"/>
      <c r="CW266" s="134"/>
      <c r="CX266" s="134"/>
      <c r="CY266" s="134"/>
      <c r="CZ266" s="134"/>
      <c r="DA266" s="134"/>
      <c r="DB266" s="134"/>
      <c r="DC266" s="134"/>
      <c r="DD266" s="134"/>
      <c r="DE266" s="134"/>
      <c r="DF266" s="134"/>
      <c r="DG266" s="134"/>
      <c r="DH266" s="134"/>
      <c r="DI266" s="134"/>
      <c r="DJ266" s="134"/>
      <c r="DK266" s="134"/>
      <c r="DL266" s="134"/>
      <c r="DM266" s="134"/>
      <c r="DN266" s="134"/>
      <c r="DO266" s="134"/>
      <c r="DP266" s="134"/>
      <c r="DQ266" s="134"/>
      <c r="DR266" s="134"/>
      <c r="DS266" s="134"/>
      <c r="DT266" s="134"/>
    </row>
    <row r="267" spans="2:124" s="133" customFormat="1" ht="29.1" customHeight="1" x14ac:dyDescent="0.2">
      <c r="B267" s="95" t="s">
        <v>202</v>
      </c>
      <c r="C267" s="153"/>
      <c r="D267" s="154"/>
      <c r="E267" s="155"/>
      <c r="F267" s="143"/>
      <c r="G267" s="144"/>
      <c r="H267" s="145"/>
      <c r="I267" s="203"/>
      <c r="J267" s="156"/>
      <c r="K267" s="147"/>
      <c r="L267" s="149"/>
      <c r="M267" s="150"/>
      <c r="N267" s="150"/>
      <c r="O267" s="135" t="str">
        <f t="shared" si="77"/>
        <v/>
      </c>
      <c r="P267" s="149"/>
      <c r="Q267" s="150"/>
      <c r="R267" s="150"/>
      <c r="S267" s="135" t="str">
        <f t="shared" si="78"/>
        <v/>
      </c>
      <c r="T267" s="136" t="str">
        <f t="shared" si="79"/>
        <v/>
      </c>
      <c r="U267" s="137" t="str">
        <f t="shared" si="80"/>
        <v xml:space="preserve">   </v>
      </c>
      <c r="V267" s="138" t="str">
        <f>IF(E267=0," ",IF(E267="H",IF(H267&lt;2000,VLOOKUP(K267,[1]Minimas!$A$15:$F$29,6),IF(AND(H267&gt;1999,H267&lt;2003),VLOOKUP(K267,[1]Minimas!$A$15:$F$29,5),IF(AND(H267&gt;2002,H267&lt;2005),VLOOKUP(K267,[1]Minimas!$A$15:$F$29,4),IF(AND(H267&gt;2004,H267&lt;2007),VLOOKUP(K267,[1]Minimas!$A$15:$F$29,3),VLOOKUP(K267,[1]Minimas!$A$15:$F$29,2))))),IF(H267&lt;2000,VLOOKUP(K267,[1]Minimas!$G$15:$L$29,6),IF(AND(H267&gt;1999,H267&lt;2003),VLOOKUP(K267,[1]Minimas!$G$15:$FL$29,5),IF(AND(H267&gt;2002,H267&lt;2005),VLOOKUP(K267,[1]Minimas!$G$15:$L$29,4),IF(AND(H267&gt;2004,H267&lt;2007),VLOOKUP(K267,[1]Minimas!$G$15:$L$29,3),VLOOKUP(K267,[1]Minimas!$G$15:$L$29,2)))))))</f>
        <v xml:space="preserve"> </v>
      </c>
      <c r="W267" s="139" t="str">
        <f t="shared" si="81"/>
        <v/>
      </c>
      <c r="X267" s="97"/>
      <c r="Y267" s="99"/>
      <c r="Z267" s="216"/>
      <c r="AA267" s="132"/>
      <c r="AB267" s="103" t="e">
        <f>T267-HLOOKUP(V267,[1]Minimas!$C$3:$CD$12,2,FALSE)</f>
        <v>#VALUE!</v>
      </c>
      <c r="AC267" s="103" t="e">
        <f>T267-HLOOKUP(V267,[1]Minimas!$C$3:$CD$12,3,FALSE)</f>
        <v>#VALUE!</v>
      </c>
      <c r="AD267" s="103" t="e">
        <f>T267-HLOOKUP(V267,[1]Minimas!$C$3:$CD$12,4,FALSE)</f>
        <v>#VALUE!</v>
      </c>
      <c r="AE267" s="103" t="e">
        <f>T267-HLOOKUP(V267,[1]Minimas!$C$3:$CD$12,5,FALSE)</f>
        <v>#VALUE!</v>
      </c>
      <c r="AF267" s="103" t="e">
        <f>T267-HLOOKUP(V267,[1]Minimas!$C$3:$CD$12,6,FALSE)</f>
        <v>#VALUE!</v>
      </c>
      <c r="AG267" s="103" t="e">
        <f>T267-HLOOKUP(V267,[1]Minimas!$C$3:$CD$12,7,FALSE)</f>
        <v>#VALUE!</v>
      </c>
      <c r="AH267" s="103" t="e">
        <f>T267-HLOOKUP(V267,[1]Minimas!$C$3:$CD$12,8,FALSE)</f>
        <v>#VALUE!</v>
      </c>
      <c r="AI267" s="103" t="e">
        <f>T267-HLOOKUP(V267,[1]Minimas!$C$3:$CD$12,9,FALSE)</f>
        <v>#VALUE!</v>
      </c>
      <c r="AJ267" s="103" t="e">
        <f>T267-HLOOKUP(V267,[1]Minimas!$C$3:$CD$12,10,FALSE)</f>
        <v>#VALUE!</v>
      </c>
      <c r="AK267" s="104" t="str">
        <f t="shared" si="82"/>
        <v xml:space="preserve"> </v>
      </c>
      <c r="AL267" s="104"/>
      <c r="AM267" s="104" t="str">
        <f t="shared" si="83"/>
        <v xml:space="preserve"> </v>
      </c>
      <c r="AN267" s="104" t="str">
        <f t="shared" si="84"/>
        <v xml:space="preserve"> </v>
      </c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G267" s="134"/>
      <c r="BH267" s="134"/>
      <c r="BI267" s="134"/>
      <c r="BJ267" s="134"/>
      <c r="BK267" s="134"/>
      <c r="BL267" s="134"/>
      <c r="BM267" s="134"/>
      <c r="BN267" s="134"/>
      <c r="BO267" s="134"/>
      <c r="BP267" s="134"/>
      <c r="BQ267" s="134"/>
      <c r="BR267" s="134"/>
      <c r="BS267" s="134"/>
      <c r="BT267" s="134"/>
      <c r="BU267" s="134"/>
      <c r="BV267" s="134"/>
      <c r="BW267" s="134"/>
      <c r="BX267" s="134"/>
      <c r="BY267" s="134"/>
      <c r="BZ267" s="134"/>
      <c r="CA267" s="134"/>
      <c r="CB267" s="134"/>
      <c r="CC267" s="134"/>
      <c r="CD267" s="134"/>
      <c r="CE267" s="134"/>
      <c r="CF267" s="134"/>
      <c r="CG267" s="134"/>
      <c r="CH267" s="134"/>
      <c r="CI267" s="134"/>
      <c r="CJ267" s="134"/>
      <c r="CK267" s="134"/>
      <c r="CL267" s="134"/>
      <c r="CM267" s="134"/>
      <c r="CN267" s="134"/>
      <c r="CO267" s="134"/>
      <c r="CP267" s="134"/>
      <c r="CQ267" s="134"/>
      <c r="CR267" s="134"/>
      <c r="CS267" s="134"/>
      <c r="CT267" s="134"/>
      <c r="CU267" s="134"/>
      <c r="CV267" s="134"/>
      <c r="CW267" s="134"/>
      <c r="CX267" s="134"/>
      <c r="CY267" s="134"/>
      <c r="CZ267" s="134"/>
      <c r="DA267" s="134"/>
      <c r="DB267" s="134"/>
      <c r="DC267" s="134"/>
      <c r="DD267" s="134"/>
      <c r="DE267" s="134"/>
      <c r="DF267" s="134"/>
      <c r="DG267" s="134"/>
      <c r="DH267" s="134"/>
      <c r="DI267" s="134"/>
      <c r="DJ267" s="134"/>
      <c r="DK267" s="134"/>
      <c r="DL267" s="134"/>
      <c r="DM267" s="134"/>
      <c r="DN267" s="134"/>
      <c r="DO267" s="134"/>
      <c r="DP267" s="134"/>
      <c r="DQ267" s="134"/>
      <c r="DR267" s="134"/>
      <c r="DS267" s="134"/>
      <c r="DT267" s="134"/>
    </row>
    <row r="268" spans="2:124" s="133" customFormat="1" ht="30" customHeight="1" x14ac:dyDescent="0.2">
      <c r="B268" s="95" t="s">
        <v>202</v>
      </c>
      <c r="C268" s="153"/>
      <c r="D268" s="154"/>
      <c r="E268" s="155"/>
      <c r="F268" s="143"/>
      <c r="G268" s="144"/>
      <c r="H268" s="145"/>
      <c r="I268" s="203"/>
      <c r="J268" s="156"/>
      <c r="K268" s="147"/>
      <c r="L268" s="149"/>
      <c r="M268" s="150"/>
      <c r="N268" s="150"/>
      <c r="O268" s="135" t="str">
        <f t="shared" si="77"/>
        <v/>
      </c>
      <c r="P268" s="149"/>
      <c r="Q268" s="150"/>
      <c r="R268" s="150"/>
      <c r="S268" s="135" t="str">
        <f t="shared" si="78"/>
        <v/>
      </c>
      <c r="T268" s="136" t="str">
        <f t="shared" si="79"/>
        <v/>
      </c>
      <c r="U268" s="137" t="str">
        <f t="shared" si="80"/>
        <v xml:space="preserve">   </v>
      </c>
      <c r="V268" s="138" t="str">
        <f>IF(E268=0," ",IF(E268="H",IF(H268&lt;2000,VLOOKUP(K268,[1]Minimas!$A$15:$F$29,6),IF(AND(H268&gt;1999,H268&lt;2003),VLOOKUP(K268,[1]Minimas!$A$15:$F$29,5),IF(AND(H268&gt;2002,H268&lt;2005),VLOOKUP(K268,[1]Minimas!$A$15:$F$29,4),IF(AND(H268&gt;2004,H268&lt;2007),VLOOKUP(K268,[1]Minimas!$A$15:$F$29,3),VLOOKUP(K268,[1]Minimas!$A$15:$F$29,2))))),IF(H268&lt;2000,VLOOKUP(K268,[1]Minimas!$G$15:$L$29,6),IF(AND(H268&gt;1999,H268&lt;2003),VLOOKUP(K268,[1]Minimas!$G$15:$FL$29,5),IF(AND(H268&gt;2002,H268&lt;2005),VLOOKUP(K268,[1]Minimas!$G$15:$L$29,4),IF(AND(H268&gt;2004,H268&lt;2007),VLOOKUP(K268,[1]Minimas!$G$15:$L$29,3),VLOOKUP(K268,[1]Minimas!$G$15:$L$29,2)))))))</f>
        <v xml:space="preserve"> </v>
      </c>
      <c r="W268" s="139" t="str">
        <f t="shared" si="81"/>
        <v/>
      </c>
      <c r="X268" s="97"/>
      <c r="Y268" s="99"/>
      <c r="Z268" s="216"/>
      <c r="AA268" s="132"/>
      <c r="AB268" s="103" t="e">
        <f>T268-HLOOKUP(V268,[1]Minimas!$C$3:$CD$12,2,FALSE)</f>
        <v>#VALUE!</v>
      </c>
      <c r="AC268" s="103" t="e">
        <f>T268-HLOOKUP(V268,[1]Minimas!$C$3:$CD$12,3,FALSE)</f>
        <v>#VALUE!</v>
      </c>
      <c r="AD268" s="103" t="e">
        <f>T268-HLOOKUP(V268,[1]Minimas!$C$3:$CD$12,4,FALSE)</f>
        <v>#VALUE!</v>
      </c>
      <c r="AE268" s="103" t="e">
        <f>T268-HLOOKUP(V268,[1]Minimas!$C$3:$CD$12,5,FALSE)</f>
        <v>#VALUE!</v>
      </c>
      <c r="AF268" s="103" t="e">
        <f>T268-HLOOKUP(V268,[1]Minimas!$C$3:$CD$12,6,FALSE)</f>
        <v>#VALUE!</v>
      </c>
      <c r="AG268" s="103" t="e">
        <f>T268-HLOOKUP(V268,[1]Minimas!$C$3:$CD$12,7,FALSE)</f>
        <v>#VALUE!</v>
      </c>
      <c r="AH268" s="103" t="e">
        <f>T268-HLOOKUP(V268,[1]Minimas!$C$3:$CD$12,8,FALSE)</f>
        <v>#VALUE!</v>
      </c>
      <c r="AI268" s="103" t="e">
        <f>T268-HLOOKUP(V268,[1]Minimas!$C$3:$CD$12,9,FALSE)</f>
        <v>#VALUE!</v>
      </c>
      <c r="AJ268" s="103" t="e">
        <f>T268-HLOOKUP(V268,[1]Minimas!$C$3:$CD$12,10,FALSE)</f>
        <v>#VALUE!</v>
      </c>
      <c r="AK268" s="104" t="str">
        <f t="shared" si="82"/>
        <v xml:space="preserve"> </v>
      </c>
      <c r="AL268" s="104"/>
      <c r="AM268" s="104" t="str">
        <f t="shared" si="83"/>
        <v xml:space="preserve"> </v>
      </c>
      <c r="AN268" s="104" t="str">
        <f t="shared" si="84"/>
        <v xml:space="preserve"> </v>
      </c>
      <c r="AO268" s="134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G268" s="134"/>
      <c r="BH268" s="134"/>
      <c r="BI268" s="134"/>
      <c r="BJ268" s="134"/>
      <c r="BK268" s="134"/>
      <c r="BL268" s="134"/>
      <c r="BM268" s="134"/>
      <c r="BN268" s="134"/>
      <c r="BO268" s="134"/>
      <c r="BP268" s="134"/>
      <c r="BQ268" s="134"/>
      <c r="BR268" s="134"/>
      <c r="BS268" s="134"/>
      <c r="BT268" s="134"/>
      <c r="BU268" s="134"/>
      <c r="BV268" s="134"/>
      <c r="BW268" s="134"/>
      <c r="BX268" s="134"/>
      <c r="BY268" s="134"/>
      <c r="BZ268" s="134"/>
      <c r="CA268" s="134"/>
      <c r="CB268" s="134"/>
      <c r="CC268" s="134"/>
      <c r="CD268" s="134"/>
      <c r="CE268" s="134"/>
      <c r="CF268" s="134"/>
      <c r="CG268" s="134"/>
      <c r="CH268" s="134"/>
      <c r="CI268" s="134"/>
      <c r="CJ268" s="134"/>
      <c r="CK268" s="134"/>
      <c r="CL268" s="134"/>
      <c r="CM268" s="134"/>
      <c r="CN268" s="134"/>
      <c r="CO268" s="134"/>
      <c r="CP268" s="134"/>
      <c r="CQ268" s="134"/>
      <c r="CR268" s="134"/>
      <c r="CS268" s="134"/>
      <c r="CT268" s="134"/>
      <c r="CU268" s="134"/>
      <c r="CV268" s="134"/>
      <c r="CW268" s="134"/>
      <c r="CX268" s="134"/>
      <c r="CY268" s="134"/>
      <c r="CZ268" s="134"/>
      <c r="DA268" s="134"/>
      <c r="DB268" s="134"/>
      <c r="DC268" s="134"/>
      <c r="DD268" s="134"/>
      <c r="DE268" s="134"/>
      <c r="DF268" s="134"/>
      <c r="DG268" s="134"/>
      <c r="DH268" s="134"/>
      <c r="DI268" s="134"/>
      <c r="DJ268" s="134"/>
      <c r="DK268" s="134"/>
      <c r="DL268" s="134"/>
      <c r="DM268" s="134"/>
      <c r="DN268" s="134"/>
      <c r="DO268" s="134"/>
      <c r="DP268" s="134"/>
      <c r="DQ268" s="134"/>
      <c r="DR268" s="134"/>
      <c r="DS268" s="134"/>
      <c r="DT268" s="134"/>
    </row>
    <row r="269" spans="2:124" s="133" customFormat="1" ht="30" customHeight="1" x14ac:dyDescent="0.2">
      <c r="B269" s="95" t="s">
        <v>202</v>
      </c>
      <c r="C269" s="153"/>
      <c r="D269" s="154"/>
      <c r="E269" s="155"/>
      <c r="F269" s="143"/>
      <c r="G269" s="144"/>
      <c r="H269" s="145"/>
      <c r="I269" s="203"/>
      <c r="J269" s="156"/>
      <c r="K269" s="147"/>
      <c r="L269" s="149"/>
      <c r="M269" s="150"/>
      <c r="N269" s="150"/>
      <c r="O269" s="135" t="str">
        <f t="shared" si="77"/>
        <v/>
      </c>
      <c r="P269" s="149"/>
      <c r="Q269" s="150"/>
      <c r="R269" s="150"/>
      <c r="S269" s="135" t="str">
        <f t="shared" si="78"/>
        <v/>
      </c>
      <c r="T269" s="136" t="str">
        <f t="shared" si="79"/>
        <v/>
      </c>
      <c r="U269" s="137" t="str">
        <f t="shared" si="80"/>
        <v xml:space="preserve">   </v>
      </c>
      <c r="V269" s="138" t="str">
        <f>IF(E269=0," ",IF(E269="H",IF(H269&lt;2000,VLOOKUP(K269,[1]Minimas!$A$15:$F$29,6),IF(AND(H269&gt;1999,H269&lt;2003),VLOOKUP(K269,[1]Minimas!$A$15:$F$29,5),IF(AND(H269&gt;2002,H269&lt;2005),VLOOKUP(K269,[1]Minimas!$A$15:$F$29,4),IF(AND(H269&gt;2004,H269&lt;2007),VLOOKUP(K269,[1]Minimas!$A$15:$F$29,3),VLOOKUP(K269,[1]Minimas!$A$15:$F$29,2))))),IF(H269&lt;2000,VLOOKUP(K269,[1]Minimas!$G$15:$L$29,6),IF(AND(H269&gt;1999,H269&lt;2003),VLOOKUP(K269,[1]Minimas!$G$15:$FL$29,5),IF(AND(H269&gt;2002,H269&lt;2005),VLOOKUP(K269,[1]Minimas!$G$15:$L$29,4),IF(AND(H269&gt;2004,H269&lt;2007),VLOOKUP(K269,[1]Minimas!$G$15:$L$29,3),VLOOKUP(K269,[1]Minimas!$G$15:$L$29,2)))))))</f>
        <v xml:space="preserve"> </v>
      </c>
      <c r="W269" s="139" t="str">
        <f t="shared" si="81"/>
        <v/>
      </c>
      <c r="X269" s="97"/>
      <c r="Y269" s="99"/>
      <c r="Z269" s="216"/>
      <c r="AA269" s="132"/>
      <c r="AB269" s="103" t="e">
        <f>T269-HLOOKUP(V269,[1]Minimas!$C$3:$CD$12,2,FALSE)</f>
        <v>#VALUE!</v>
      </c>
      <c r="AC269" s="103" t="e">
        <f>T269-HLOOKUP(V269,[1]Minimas!$C$3:$CD$12,3,FALSE)</f>
        <v>#VALUE!</v>
      </c>
      <c r="AD269" s="103" t="e">
        <f>T269-HLOOKUP(V269,[1]Minimas!$C$3:$CD$12,4,FALSE)</f>
        <v>#VALUE!</v>
      </c>
      <c r="AE269" s="103" t="e">
        <f>T269-HLOOKUP(V269,[1]Minimas!$C$3:$CD$12,5,FALSE)</f>
        <v>#VALUE!</v>
      </c>
      <c r="AF269" s="103" t="e">
        <f>T269-HLOOKUP(V269,[1]Minimas!$C$3:$CD$12,6,FALSE)</f>
        <v>#VALUE!</v>
      </c>
      <c r="AG269" s="103" t="e">
        <f>T269-HLOOKUP(V269,[1]Minimas!$C$3:$CD$12,7,FALSE)</f>
        <v>#VALUE!</v>
      </c>
      <c r="AH269" s="103" t="e">
        <f>T269-HLOOKUP(V269,[1]Minimas!$C$3:$CD$12,8,FALSE)</f>
        <v>#VALUE!</v>
      </c>
      <c r="AI269" s="103" t="e">
        <f>T269-HLOOKUP(V269,[1]Minimas!$C$3:$CD$12,9,FALSE)</f>
        <v>#VALUE!</v>
      </c>
      <c r="AJ269" s="103" t="e">
        <f>T269-HLOOKUP(V269,[1]Minimas!$C$3:$CD$12,10,FALSE)</f>
        <v>#VALUE!</v>
      </c>
      <c r="AK269" s="104" t="str">
        <f t="shared" si="82"/>
        <v xml:space="preserve"> </v>
      </c>
      <c r="AL269" s="104"/>
      <c r="AM269" s="104" t="str">
        <f t="shared" si="83"/>
        <v xml:space="preserve"> </v>
      </c>
      <c r="AN269" s="104" t="str">
        <f t="shared" si="84"/>
        <v xml:space="preserve"> </v>
      </c>
      <c r="AO269" s="134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G269" s="134"/>
      <c r="BH269" s="134"/>
      <c r="BI269" s="134"/>
      <c r="BJ269" s="134"/>
      <c r="BK269" s="134"/>
      <c r="BL269" s="134"/>
      <c r="BM269" s="134"/>
      <c r="BN269" s="134"/>
      <c r="BO269" s="134"/>
      <c r="BP269" s="134"/>
      <c r="BQ269" s="134"/>
      <c r="BR269" s="134"/>
      <c r="BS269" s="134"/>
      <c r="BT269" s="134"/>
      <c r="BU269" s="134"/>
      <c r="BV269" s="134"/>
      <c r="BW269" s="134"/>
      <c r="BX269" s="134"/>
      <c r="BY269" s="134"/>
      <c r="BZ269" s="134"/>
      <c r="CA269" s="134"/>
      <c r="CB269" s="134"/>
      <c r="CC269" s="134"/>
      <c r="CD269" s="134"/>
      <c r="CE269" s="134"/>
      <c r="CF269" s="134"/>
      <c r="CG269" s="134"/>
      <c r="CH269" s="134"/>
      <c r="CI269" s="134"/>
      <c r="CJ269" s="134"/>
      <c r="CK269" s="134"/>
      <c r="CL269" s="134"/>
      <c r="CM269" s="134"/>
      <c r="CN269" s="134"/>
      <c r="CO269" s="134"/>
      <c r="CP269" s="134"/>
      <c r="CQ269" s="134"/>
      <c r="CR269" s="134"/>
      <c r="CS269" s="134"/>
      <c r="CT269" s="134"/>
      <c r="CU269" s="134"/>
      <c r="CV269" s="134"/>
      <c r="CW269" s="134"/>
      <c r="CX269" s="134"/>
      <c r="CY269" s="134"/>
      <c r="CZ269" s="134"/>
      <c r="DA269" s="134"/>
      <c r="DB269" s="134"/>
      <c r="DC269" s="134"/>
      <c r="DD269" s="134"/>
      <c r="DE269" s="134"/>
      <c r="DF269" s="134"/>
      <c r="DG269" s="134"/>
      <c r="DH269" s="134"/>
      <c r="DI269" s="134"/>
      <c r="DJ269" s="134"/>
      <c r="DK269" s="134"/>
      <c r="DL269" s="134"/>
      <c r="DM269" s="134"/>
      <c r="DN269" s="134"/>
      <c r="DO269" s="134"/>
      <c r="DP269" s="134"/>
      <c r="DQ269" s="134"/>
      <c r="DR269" s="134"/>
      <c r="DS269" s="134"/>
      <c r="DT269" s="134"/>
    </row>
    <row r="270" spans="2:124" s="133" customFormat="1" ht="30" customHeight="1" x14ac:dyDescent="0.2">
      <c r="B270" s="95" t="s">
        <v>202</v>
      </c>
      <c r="C270" s="153"/>
      <c r="D270" s="154"/>
      <c r="E270" s="155"/>
      <c r="F270" s="143"/>
      <c r="G270" s="144"/>
      <c r="H270" s="145"/>
      <c r="I270" s="203"/>
      <c r="J270" s="156"/>
      <c r="K270" s="147"/>
      <c r="L270" s="149"/>
      <c r="M270" s="150"/>
      <c r="N270" s="150"/>
      <c r="O270" s="135" t="str">
        <f t="shared" si="77"/>
        <v/>
      </c>
      <c r="P270" s="149"/>
      <c r="Q270" s="150"/>
      <c r="R270" s="150"/>
      <c r="S270" s="135" t="str">
        <f t="shared" si="78"/>
        <v/>
      </c>
      <c r="T270" s="136" t="str">
        <f t="shared" si="79"/>
        <v/>
      </c>
      <c r="U270" s="137" t="str">
        <f t="shared" si="80"/>
        <v xml:space="preserve">   </v>
      </c>
      <c r="V270" s="138" t="str">
        <f>IF(E270=0," ",IF(E270="H",IF(H270&lt;2000,VLOOKUP(K270,[1]Minimas!$A$15:$F$29,6),IF(AND(H270&gt;1999,H270&lt;2003),VLOOKUP(K270,[1]Minimas!$A$15:$F$29,5),IF(AND(H270&gt;2002,H270&lt;2005),VLOOKUP(K270,[1]Minimas!$A$15:$F$29,4),IF(AND(H270&gt;2004,H270&lt;2007),VLOOKUP(K270,[1]Minimas!$A$15:$F$29,3),VLOOKUP(K270,[1]Minimas!$A$15:$F$29,2))))),IF(H270&lt;2000,VLOOKUP(K270,[1]Minimas!$G$15:$L$29,6),IF(AND(H270&gt;1999,H270&lt;2003),VLOOKUP(K270,[1]Minimas!$G$15:$FL$29,5),IF(AND(H270&gt;2002,H270&lt;2005),VLOOKUP(K270,[1]Minimas!$G$15:$L$29,4),IF(AND(H270&gt;2004,H270&lt;2007),VLOOKUP(K270,[1]Minimas!$G$15:$L$29,3),VLOOKUP(K270,[1]Minimas!$G$15:$L$29,2)))))))</f>
        <v xml:space="preserve"> </v>
      </c>
      <c r="W270" s="139" t="str">
        <f t="shared" si="81"/>
        <v/>
      </c>
      <c r="X270" s="97"/>
      <c r="Y270" s="99"/>
      <c r="Z270" s="216"/>
      <c r="AA270" s="132"/>
      <c r="AB270" s="103" t="e">
        <f>T270-HLOOKUP(V270,[1]Minimas!$C$3:$CD$12,2,FALSE)</f>
        <v>#VALUE!</v>
      </c>
      <c r="AC270" s="103" t="e">
        <f>T270-HLOOKUP(V270,[1]Minimas!$C$3:$CD$12,3,FALSE)</f>
        <v>#VALUE!</v>
      </c>
      <c r="AD270" s="103" t="e">
        <f>T270-HLOOKUP(V270,[1]Minimas!$C$3:$CD$12,4,FALSE)</f>
        <v>#VALUE!</v>
      </c>
      <c r="AE270" s="103" t="e">
        <f>T270-HLOOKUP(V270,[1]Minimas!$C$3:$CD$12,5,FALSE)</f>
        <v>#VALUE!</v>
      </c>
      <c r="AF270" s="103" t="e">
        <f>T270-HLOOKUP(V270,[1]Minimas!$C$3:$CD$12,6,FALSE)</f>
        <v>#VALUE!</v>
      </c>
      <c r="AG270" s="103" t="e">
        <f>T270-HLOOKUP(V270,[1]Minimas!$C$3:$CD$12,7,FALSE)</f>
        <v>#VALUE!</v>
      </c>
      <c r="AH270" s="103" t="e">
        <f>T270-HLOOKUP(V270,[1]Minimas!$C$3:$CD$12,8,FALSE)</f>
        <v>#VALUE!</v>
      </c>
      <c r="AI270" s="103" t="e">
        <f>T270-HLOOKUP(V270,[1]Minimas!$C$3:$CD$12,9,FALSE)</f>
        <v>#VALUE!</v>
      </c>
      <c r="AJ270" s="103" t="e">
        <f>T270-HLOOKUP(V270,[1]Minimas!$C$3:$CD$12,10,FALSE)</f>
        <v>#VALUE!</v>
      </c>
      <c r="AK270" s="104" t="str">
        <f t="shared" si="82"/>
        <v xml:space="preserve"> </v>
      </c>
      <c r="AL270" s="104"/>
      <c r="AM270" s="104" t="str">
        <f t="shared" si="83"/>
        <v xml:space="preserve"> </v>
      </c>
      <c r="AN270" s="104" t="str">
        <f t="shared" si="84"/>
        <v xml:space="preserve"> </v>
      </c>
      <c r="AO270" s="134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G270" s="134"/>
      <c r="BH270" s="134"/>
      <c r="BI270" s="134"/>
      <c r="BJ270" s="134"/>
      <c r="BK270" s="134"/>
      <c r="BL270" s="134"/>
      <c r="BM270" s="134"/>
      <c r="BN270" s="134"/>
      <c r="BO270" s="134"/>
      <c r="BP270" s="134"/>
      <c r="BQ270" s="134"/>
      <c r="BR270" s="134"/>
      <c r="BS270" s="134"/>
      <c r="BT270" s="134"/>
      <c r="BU270" s="134"/>
      <c r="BV270" s="134"/>
      <c r="BW270" s="134"/>
      <c r="BX270" s="134"/>
      <c r="BY270" s="134"/>
      <c r="BZ270" s="134"/>
      <c r="CA270" s="134"/>
      <c r="CB270" s="134"/>
      <c r="CC270" s="134"/>
      <c r="CD270" s="134"/>
      <c r="CE270" s="134"/>
      <c r="CF270" s="134"/>
      <c r="CG270" s="134"/>
      <c r="CH270" s="134"/>
      <c r="CI270" s="134"/>
      <c r="CJ270" s="134"/>
      <c r="CK270" s="134"/>
      <c r="CL270" s="134"/>
      <c r="CM270" s="134"/>
      <c r="CN270" s="134"/>
      <c r="CO270" s="134"/>
      <c r="CP270" s="134"/>
      <c r="CQ270" s="134"/>
      <c r="CR270" s="134"/>
      <c r="CS270" s="134"/>
      <c r="CT270" s="134"/>
      <c r="CU270" s="134"/>
      <c r="CV270" s="134"/>
      <c r="CW270" s="134"/>
      <c r="CX270" s="134"/>
      <c r="CY270" s="134"/>
      <c r="CZ270" s="134"/>
      <c r="DA270" s="134"/>
      <c r="DB270" s="134"/>
      <c r="DC270" s="134"/>
      <c r="DD270" s="134"/>
      <c r="DE270" s="134"/>
      <c r="DF270" s="134"/>
      <c r="DG270" s="134"/>
      <c r="DH270" s="134"/>
      <c r="DI270" s="134"/>
      <c r="DJ270" s="134"/>
      <c r="DK270" s="134"/>
      <c r="DL270" s="134"/>
      <c r="DM270" s="134"/>
      <c r="DN270" s="134"/>
      <c r="DO270" s="134"/>
      <c r="DP270" s="134"/>
      <c r="DQ270" s="134"/>
      <c r="DR270" s="134"/>
      <c r="DS270" s="134"/>
      <c r="DT270" s="134"/>
    </row>
    <row r="271" spans="2:124" s="133" customFormat="1" ht="30" customHeight="1" x14ac:dyDescent="0.2">
      <c r="B271" s="95" t="s">
        <v>202</v>
      </c>
      <c r="C271" s="153"/>
      <c r="D271" s="154"/>
      <c r="E271" s="155"/>
      <c r="F271" s="143"/>
      <c r="G271" s="144"/>
      <c r="H271" s="145"/>
      <c r="I271" s="203"/>
      <c r="J271" s="156"/>
      <c r="K271" s="147"/>
      <c r="L271" s="149"/>
      <c r="M271" s="150"/>
      <c r="N271" s="150"/>
      <c r="O271" s="135" t="str">
        <f t="shared" si="77"/>
        <v/>
      </c>
      <c r="P271" s="149"/>
      <c r="Q271" s="150"/>
      <c r="R271" s="150"/>
      <c r="S271" s="135" t="str">
        <f t="shared" si="78"/>
        <v/>
      </c>
      <c r="T271" s="136" t="str">
        <f t="shared" si="79"/>
        <v/>
      </c>
      <c r="U271" s="137" t="str">
        <f t="shared" si="80"/>
        <v xml:space="preserve">   </v>
      </c>
      <c r="V271" s="138" t="str">
        <f>IF(E271=0," ",IF(E271="H",IF(H271&lt;2000,VLOOKUP(K271,[1]Minimas!$A$15:$F$29,6),IF(AND(H271&gt;1999,H271&lt;2003),VLOOKUP(K271,[1]Minimas!$A$15:$F$29,5),IF(AND(H271&gt;2002,H271&lt;2005),VLOOKUP(K271,[1]Minimas!$A$15:$F$29,4),IF(AND(H271&gt;2004,H271&lt;2007),VLOOKUP(K271,[1]Minimas!$A$15:$F$29,3),VLOOKUP(K271,[1]Minimas!$A$15:$F$29,2))))),IF(H271&lt;2000,VLOOKUP(K271,[1]Minimas!$G$15:$L$29,6),IF(AND(H271&gt;1999,H271&lt;2003),VLOOKUP(K271,[1]Minimas!$G$15:$FL$29,5),IF(AND(H271&gt;2002,H271&lt;2005),VLOOKUP(K271,[1]Minimas!$G$15:$L$29,4),IF(AND(H271&gt;2004,H271&lt;2007),VLOOKUP(K271,[1]Minimas!$G$15:$L$29,3),VLOOKUP(K271,[1]Minimas!$G$15:$L$29,2)))))))</f>
        <v xml:space="preserve"> </v>
      </c>
      <c r="W271" s="139" t="str">
        <f t="shared" si="81"/>
        <v/>
      </c>
      <c r="X271" s="97"/>
      <c r="Y271" s="99"/>
      <c r="Z271" s="216"/>
      <c r="AA271" s="132"/>
      <c r="AB271" s="103" t="e">
        <f>T271-HLOOKUP(V271,[1]Minimas!$C$3:$CD$12,2,FALSE)</f>
        <v>#VALUE!</v>
      </c>
      <c r="AC271" s="103" t="e">
        <f>T271-HLOOKUP(V271,[1]Minimas!$C$3:$CD$12,3,FALSE)</f>
        <v>#VALUE!</v>
      </c>
      <c r="AD271" s="103" t="e">
        <f>T271-HLOOKUP(V271,[1]Minimas!$C$3:$CD$12,4,FALSE)</f>
        <v>#VALUE!</v>
      </c>
      <c r="AE271" s="103" t="e">
        <f>T271-HLOOKUP(V271,[1]Minimas!$C$3:$CD$12,5,FALSE)</f>
        <v>#VALUE!</v>
      </c>
      <c r="AF271" s="103" t="e">
        <f>T271-HLOOKUP(V271,[1]Minimas!$C$3:$CD$12,6,FALSE)</f>
        <v>#VALUE!</v>
      </c>
      <c r="AG271" s="103" t="e">
        <f>T271-HLOOKUP(V271,[1]Minimas!$C$3:$CD$12,7,FALSE)</f>
        <v>#VALUE!</v>
      </c>
      <c r="AH271" s="103" t="e">
        <f>T271-HLOOKUP(V271,[1]Minimas!$C$3:$CD$12,8,FALSE)</f>
        <v>#VALUE!</v>
      </c>
      <c r="AI271" s="103" t="e">
        <f>T271-HLOOKUP(V271,[1]Minimas!$C$3:$CD$12,9,FALSE)</f>
        <v>#VALUE!</v>
      </c>
      <c r="AJ271" s="103" t="e">
        <f>T271-HLOOKUP(V271,[1]Minimas!$C$3:$CD$12,10,FALSE)</f>
        <v>#VALUE!</v>
      </c>
      <c r="AK271" s="104" t="str">
        <f t="shared" si="82"/>
        <v xml:space="preserve"> </v>
      </c>
      <c r="AL271" s="104"/>
      <c r="AM271" s="104" t="str">
        <f t="shared" si="83"/>
        <v xml:space="preserve"> </v>
      </c>
      <c r="AN271" s="104" t="str">
        <f t="shared" si="84"/>
        <v xml:space="preserve"> </v>
      </c>
      <c r="AO271" s="134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G271" s="134"/>
      <c r="BH271" s="134"/>
      <c r="BI271" s="134"/>
      <c r="BJ271" s="134"/>
      <c r="BK271" s="134"/>
      <c r="BL271" s="134"/>
      <c r="BM271" s="134"/>
      <c r="BN271" s="134"/>
      <c r="BO271" s="134"/>
      <c r="BP271" s="134"/>
      <c r="BQ271" s="134"/>
      <c r="BR271" s="134"/>
      <c r="BS271" s="134"/>
      <c r="BT271" s="134"/>
      <c r="BU271" s="134"/>
      <c r="BV271" s="134"/>
      <c r="BW271" s="134"/>
      <c r="BX271" s="134"/>
      <c r="BY271" s="134"/>
      <c r="BZ271" s="134"/>
      <c r="CA271" s="134"/>
      <c r="CB271" s="134"/>
      <c r="CC271" s="134"/>
      <c r="CD271" s="134"/>
      <c r="CE271" s="134"/>
      <c r="CF271" s="134"/>
      <c r="CG271" s="134"/>
      <c r="CH271" s="134"/>
      <c r="CI271" s="134"/>
      <c r="CJ271" s="134"/>
      <c r="CK271" s="134"/>
      <c r="CL271" s="134"/>
      <c r="CM271" s="134"/>
      <c r="CN271" s="134"/>
      <c r="CO271" s="134"/>
      <c r="CP271" s="134"/>
      <c r="CQ271" s="134"/>
      <c r="CR271" s="134"/>
      <c r="CS271" s="134"/>
      <c r="CT271" s="134"/>
      <c r="CU271" s="134"/>
      <c r="CV271" s="134"/>
      <c r="CW271" s="134"/>
      <c r="CX271" s="134"/>
      <c r="CY271" s="134"/>
      <c r="CZ271" s="134"/>
      <c r="DA271" s="134"/>
      <c r="DB271" s="134"/>
      <c r="DC271" s="134"/>
      <c r="DD271" s="134"/>
      <c r="DE271" s="134"/>
      <c r="DF271" s="134"/>
      <c r="DG271" s="134"/>
      <c r="DH271" s="134"/>
      <c r="DI271" s="134"/>
      <c r="DJ271" s="134"/>
      <c r="DK271" s="134"/>
      <c r="DL271" s="134"/>
      <c r="DM271" s="134"/>
      <c r="DN271" s="134"/>
      <c r="DO271" s="134"/>
      <c r="DP271" s="134"/>
      <c r="DQ271" s="134"/>
      <c r="DR271" s="134"/>
      <c r="DS271" s="134"/>
      <c r="DT271" s="134"/>
    </row>
    <row r="272" spans="2:124" s="133" customFormat="1" ht="30" customHeight="1" x14ac:dyDescent="0.2">
      <c r="B272" s="95" t="s">
        <v>202</v>
      </c>
      <c r="C272" s="153"/>
      <c r="D272" s="154"/>
      <c r="E272" s="155"/>
      <c r="F272" s="143"/>
      <c r="G272" s="144"/>
      <c r="H272" s="145"/>
      <c r="I272" s="203"/>
      <c r="J272" s="156"/>
      <c r="K272" s="147"/>
      <c r="L272" s="149"/>
      <c r="M272" s="150"/>
      <c r="N272" s="150"/>
      <c r="O272" s="135" t="str">
        <f t="shared" si="77"/>
        <v/>
      </c>
      <c r="P272" s="149"/>
      <c r="Q272" s="150"/>
      <c r="R272" s="150"/>
      <c r="S272" s="135" t="str">
        <f t="shared" si="78"/>
        <v/>
      </c>
      <c r="T272" s="136" t="str">
        <f t="shared" si="79"/>
        <v/>
      </c>
      <c r="U272" s="137" t="str">
        <f t="shared" si="80"/>
        <v xml:space="preserve">   </v>
      </c>
      <c r="V272" s="138" t="str">
        <f>IF(E272=0," ",IF(E272="H",IF(H272&lt;2000,VLOOKUP(K272,[1]Minimas!$A$15:$F$29,6),IF(AND(H272&gt;1999,H272&lt;2003),VLOOKUP(K272,[1]Minimas!$A$15:$F$29,5),IF(AND(H272&gt;2002,H272&lt;2005),VLOOKUP(K272,[1]Minimas!$A$15:$F$29,4),IF(AND(H272&gt;2004,H272&lt;2007),VLOOKUP(K272,[1]Minimas!$A$15:$F$29,3),VLOOKUP(K272,[1]Minimas!$A$15:$F$29,2))))),IF(H272&lt;2000,VLOOKUP(K272,[1]Minimas!$G$15:$L$29,6),IF(AND(H272&gt;1999,H272&lt;2003),VLOOKUP(K272,[1]Minimas!$G$15:$FL$29,5),IF(AND(H272&gt;2002,H272&lt;2005),VLOOKUP(K272,[1]Minimas!$G$15:$L$29,4),IF(AND(H272&gt;2004,H272&lt;2007),VLOOKUP(K272,[1]Minimas!$G$15:$L$29,3),VLOOKUP(K272,[1]Minimas!$G$15:$L$29,2)))))))</f>
        <v xml:space="preserve"> </v>
      </c>
      <c r="W272" s="139" t="str">
        <f t="shared" si="81"/>
        <v/>
      </c>
      <c r="X272" s="97"/>
      <c r="Y272" s="99"/>
      <c r="Z272" s="216"/>
      <c r="AA272" s="132"/>
      <c r="AB272" s="103" t="e">
        <f>T272-HLOOKUP(V272,[1]Minimas!$C$3:$CD$12,2,FALSE)</f>
        <v>#VALUE!</v>
      </c>
      <c r="AC272" s="103" t="e">
        <f>T272-HLOOKUP(V272,[1]Minimas!$C$3:$CD$12,3,FALSE)</f>
        <v>#VALUE!</v>
      </c>
      <c r="AD272" s="103" t="e">
        <f>T272-HLOOKUP(V272,[1]Minimas!$C$3:$CD$12,4,FALSE)</f>
        <v>#VALUE!</v>
      </c>
      <c r="AE272" s="103" t="e">
        <f>T272-HLOOKUP(V272,[1]Minimas!$C$3:$CD$12,5,FALSE)</f>
        <v>#VALUE!</v>
      </c>
      <c r="AF272" s="103" t="e">
        <f>T272-HLOOKUP(V272,[1]Minimas!$C$3:$CD$12,6,FALSE)</f>
        <v>#VALUE!</v>
      </c>
      <c r="AG272" s="103" t="e">
        <f>T272-HLOOKUP(V272,[1]Minimas!$C$3:$CD$12,7,FALSE)</f>
        <v>#VALUE!</v>
      </c>
      <c r="AH272" s="103" t="e">
        <f>T272-HLOOKUP(V272,[1]Minimas!$C$3:$CD$12,8,FALSE)</f>
        <v>#VALUE!</v>
      </c>
      <c r="AI272" s="103" t="e">
        <f>T272-HLOOKUP(V272,[1]Minimas!$C$3:$CD$12,9,FALSE)</f>
        <v>#VALUE!</v>
      </c>
      <c r="AJ272" s="103" t="e">
        <f>T272-HLOOKUP(V272,[1]Minimas!$C$3:$CD$12,10,FALSE)</f>
        <v>#VALUE!</v>
      </c>
      <c r="AK272" s="104" t="str">
        <f t="shared" si="82"/>
        <v xml:space="preserve"> </v>
      </c>
      <c r="AL272" s="104"/>
      <c r="AM272" s="104" t="str">
        <f t="shared" si="83"/>
        <v xml:space="preserve"> </v>
      </c>
      <c r="AN272" s="104" t="str">
        <f t="shared" si="84"/>
        <v xml:space="preserve"> </v>
      </c>
      <c r="AO272" s="134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G272" s="134"/>
      <c r="BH272" s="134"/>
      <c r="BI272" s="134"/>
      <c r="BJ272" s="134"/>
      <c r="BK272" s="134"/>
      <c r="BL272" s="134"/>
      <c r="BM272" s="134"/>
      <c r="BN272" s="134"/>
      <c r="BO272" s="134"/>
      <c r="BP272" s="134"/>
      <c r="BQ272" s="134"/>
      <c r="BR272" s="134"/>
      <c r="BS272" s="134"/>
      <c r="BT272" s="134"/>
      <c r="BU272" s="134"/>
      <c r="BV272" s="134"/>
      <c r="BW272" s="134"/>
      <c r="BX272" s="134"/>
      <c r="BY272" s="134"/>
      <c r="BZ272" s="134"/>
      <c r="CA272" s="134"/>
      <c r="CB272" s="134"/>
      <c r="CC272" s="134"/>
      <c r="CD272" s="134"/>
      <c r="CE272" s="134"/>
      <c r="CF272" s="134"/>
      <c r="CG272" s="134"/>
      <c r="CH272" s="134"/>
      <c r="CI272" s="134"/>
      <c r="CJ272" s="134"/>
      <c r="CK272" s="134"/>
      <c r="CL272" s="134"/>
      <c r="CM272" s="134"/>
      <c r="CN272" s="134"/>
      <c r="CO272" s="134"/>
      <c r="CP272" s="134"/>
      <c r="CQ272" s="134"/>
      <c r="CR272" s="134"/>
      <c r="CS272" s="134"/>
      <c r="CT272" s="134"/>
      <c r="CU272" s="134"/>
      <c r="CV272" s="134"/>
      <c r="CW272" s="134"/>
      <c r="CX272" s="134"/>
      <c r="CY272" s="134"/>
      <c r="CZ272" s="134"/>
      <c r="DA272" s="134"/>
      <c r="DB272" s="134"/>
      <c r="DC272" s="134"/>
      <c r="DD272" s="134"/>
      <c r="DE272" s="134"/>
      <c r="DF272" s="134"/>
      <c r="DG272" s="134"/>
      <c r="DH272" s="134"/>
      <c r="DI272" s="134"/>
      <c r="DJ272" s="134"/>
      <c r="DK272" s="134"/>
      <c r="DL272" s="134"/>
      <c r="DM272" s="134"/>
      <c r="DN272" s="134"/>
      <c r="DO272" s="134"/>
      <c r="DP272" s="134"/>
      <c r="DQ272" s="134"/>
      <c r="DR272" s="134"/>
      <c r="DS272" s="134"/>
      <c r="DT272" s="134"/>
    </row>
    <row r="273" spans="2:124" s="133" customFormat="1" ht="29.1" customHeight="1" x14ac:dyDescent="0.2">
      <c r="B273" s="95" t="s">
        <v>202</v>
      </c>
      <c r="C273" s="153"/>
      <c r="D273" s="154"/>
      <c r="E273" s="155"/>
      <c r="F273" s="143"/>
      <c r="G273" s="144"/>
      <c r="H273" s="145"/>
      <c r="I273" s="203"/>
      <c r="J273" s="156"/>
      <c r="K273" s="147"/>
      <c r="L273" s="149"/>
      <c r="M273" s="150"/>
      <c r="N273" s="150"/>
      <c r="O273" s="135" t="str">
        <f t="shared" si="77"/>
        <v/>
      </c>
      <c r="P273" s="149"/>
      <c r="Q273" s="150"/>
      <c r="R273" s="150"/>
      <c r="S273" s="135" t="str">
        <f t="shared" si="78"/>
        <v/>
      </c>
      <c r="T273" s="136" t="str">
        <f t="shared" si="79"/>
        <v/>
      </c>
      <c r="U273" s="137" t="str">
        <f t="shared" si="80"/>
        <v xml:space="preserve">   </v>
      </c>
      <c r="V273" s="138" t="str">
        <f>IF(E273=0," ",IF(E273="H",IF(H273&lt;2000,VLOOKUP(K273,[1]Minimas!$A$15:$F$29,6),IF(AND(H273&gt;1999,H273&lt;2003),VLOOKUP(K273,[1]Minimas!$A$15:$F$29,5),IF(AND(H273&gt;2002,H273&lt;2005),VLOOKUP(K273,[1]Minimas!$A$15:$F$29,4),IF(AND(H273&gt;2004,H273&lt;2007),VLOOKUP(K273,[1]Minimas!$A$15:$F$29,3),VLOOKUP(K273,[1]Minimas!$A$15:$F$29,2))))),IF(H273&lt;2000,VLOOKUP(K273,[1]Minimas!$G$15:$L$29,6),IF(AND(H273&gt;1999,H273&lt;2003),VLOOKUP(K273,[1]Minimas!$G$15:$FL$29,5),IF(AND(H273&gt;2002,H273&lt;2005),VLOOKUP(K273,[1]Minimas!$G$15:$L$29,4),IF(AND(H273&gt;2004,H273&lt;2007),VLOOKUP(K273,[1]Minimas!$G$15:$L$29,3),VLOOKUP(K273,[1]Minimas!$G$15:$L$29,2)))))))</f>
        <v xml:space="preserve"> </v>
      </c>
      <c r="W273" s="139" t="str">
        <f t="shared" si="81"/>
        <v/>
      </c>
      <c r="X273" s="97"/>
      <c r="Y273" s="99"/>
      <c r="Z273" s="216"/>
      <c r="AA273" s="132"/>
      <c r="AB273" s="103" t="e">
        <f>T273-HLOOKUP(V273,[1]Minimas!$C$3:$CD$12,2,FALSE)</f>
        <v>#VALUE!</v>
      </c>
      <c r="AC273" s="103" t="e">
        <f>T273-HLOOKUP(V273,[1]Minimas!$C$3:$CD$12,3,FALSE)</f>
        <v>#VALUE!</v>
      </c>
      <c r="AD273" s="103" t="e">
        <f>T273-HLOOKUP(V273,[1]Minimas!$C$3:$CD$12,4,FALSE)</f>
        <v>#VALUE!</v>
      </c>
      <c r="AE273" s="103" t="e">
        <f>T273-HLOOKUP(V273,[1]Minimas!$C$3:$CD$12,5,FALSE)</f>
        <v>#VALUE!</v>
      </c>
      <c r="AF273" s="103" t="e">
        <f>T273-HLOOKUP(V273,[1]Minimas!$C$3:$CD$12,6,FALSE)</f>
        <v>#VALUE!</v>
      </c>
      <c r="AG273" s="103" t="e">
        <f>T273-HLOOKUP(V273,[1]Minimas!$C$3:$CD$12,7,FALSE)</f>
        <v>#VALUE!</v>
      </c>
      <c r="AH273" s="103" t="e">
        <f>T273-HLOOKUP(V273,[1]Minimas!$C$3:$CD$12,8,FALSE)</f>
        <v>#VALUE!</v>
      </c>
      <c r="AI273" s="103" t="e">
        <f>T273-HLOOKUP(V273,[1]Minimas!$C$3:$CD$12,9,FALSE)</f>
        <v>#VALUE!</v>
      </c>
      <c r="AJ273" s="103" t="e">
        <f>T273-HLOOKUP(V273,[1]Minimas!$C$3:$CD$12,10,FALSE)</f>
        <v>#VALUE!</v>
      </c>
      <c r="AK273" s="104" t="str">
        <f t="shared" si="82"/>
        <v xml:space="preserve"> </v>
      </c>
      <c r="AL273" s="104"/>
      <c r="AM273" s="104" t="str">
        <f t="shared" si="83"/>
        <v xml:space="preserve"> </v>
      </c>
      <c r="AN273" s="104" t="str">
        <f t="shared" si="84"/>
        <v xml:space="preserve"> </v>
      </c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  <c r="BI273" s="134"/>
      <c r="BJ273" s="134"/>
      <c r="BK273" s="134"/>
      <c r="BL273" s="134"/>
      <c r="BM273" s="134"/>
      <c r="BN273" s="134"/>
      <c r="BO273" s="134"/>
      <c r="BP273" s="134"/>
      <c r="BQ273" s="134"/>
      <c r="BR273" s="134"/>
      <c r="BS273" s="134"/>
      <c r="BT273" s="134"/>
      <c r="BU273" s="134"/>
      <c r="BV273" s="134"/>
      <c r="BW273" s="134"/>
      <c r="BX273" s="134"/>
      <c r="BY273" s="134"/>
      <c r="BZ273" s="134"/>
      <c r="CA273" s="134"/>
      <c r="CB273" s="134"/>
      <c r="CC273" s="134"/>
      <c r="CD273" s="134"/>
      <c r="CE273" s="134"/>
      <c r="CF273" s="134"/>
      <c r="CG273" s="134"/>
      <c r="CH273" s="134"/>
      <c r="CI273" s="134"/>
      <c r="CJ273" s="134"/>
      <c r="CK273" s="134"/>
      <c r="CL273" s="134"/>
      <c r="CM273" s="134"/>
      <c r="CN273" s="134"/>
      <c r="CO273" s="134"/>
      <c r="CP273" s="134"/>
      <c r="CQ273" s="134"/>
      <c r="CR273" s="134"/>
      <c r="CS273" s="134"/>
      <c r="CT273" s="134"/>
      <c r="CU273" s="134"/>
      <c r="CV273" s="134"/>
      <c r="CW273" s="134"/>
      <c r="CX273" s="134"/>
      <c r="CY273" s="134"/>
      <c r="CZ273" s="134"/>
      <c r="DA273" s="134"/>
      <c r="DB273" s="134"/>
      <c r="DC273" s="134"/>
      <c r="DD273" s="134"/>
      <c r="DE273" s="134"/>
      <c r="DF273" s="134"/>
      <c r="DG273" s="134"/>
      <c r="DH273" s="134"/>
      <c r="DI273" s="134"/>
      <c r="DJ273" s="134"/>
      <c r="DK273" s="134"/>
      <c r="DL273" s="134"/>
      <c r="DM273" s="134"/>
      <c r="DN273" s="134"/>
      <c r="DO273" s="134"/>
      <c r="DP273" s="134"/>
      <c r="DQ273" s="134"/>
      <c r="DR273" s="134"/>
      <c r="DS273" s="134"/>
      <c r="DT273" s="134"/>
    </row>
    <row r="274" spans="2:124" ht="15" x14ac:dyDescent="0.2">
      <c r="AB274" s="103" t="e">
        <f>T274-HLOOKUP(V274,Minimas!$C$3:$CD$12,2,FALSE)</f>
        <v>#N/A</v>
      </c>
      <c r="AC274" s="103" t="e">
        <f>T274-HLOOKUP(V274,Minimas!$C$3:$CD$12,3,FALSE)</f>
        <v>#N/A</v>
      </c>
      <c r="AD274" s="103" t="e">
        <f>T274-HLOOKUP(V274,Minimas!$C$3:$CD$12,4,FALSE)</f>
        <v>#N/A</v>
      </c>
      <c r="AE274" s="103" t="e">
        <f>T274-HLOOKUP(V274,Minimas!$C$3:$CD$12,5,FALSE)</f>
        <v>#N/A</v>
      </c>
      <c r="AF274" s="103" t="e">
        <f>T274-HLOOKUP(V274,Minimas!$C$3:$CD$12,6,FALSE)</f>
        <v>#N/A</v>
      </c>
      <c r="AG274" s="103" t="e">
        <f>T274-HLOOKUP(V274,Minimas!$C$3:$CD$12,7,FALSE)</f>
        <v>#N/A</v>
      </c>
      <c r="AH274" s="103" t="e">
        <f>T274-HLOOKUP(V274,Minimas!$C$3:$CD$12,8,FALSE)</f>
        <v>#N/A</v>
      </c>
      <c r="AI274" s="103" t="e">
        <f>T274-HLOOKUP(V274,Minimas!$C$3:$CD$12,9,FALSE)</f>
        <v>#N/A</v>
      </c>
      <c r="AJ274" s="103" t="e">
        <f>T274-HLOOKUP(V274,Minimas!$C$3:$CD$12,10,FALSE)</f>
        <v>#N/A</v>
      </c>
      <c r="AK274" s="104" t="str">
        <f t="shared" ref="AK274:AK334" si="85">IF(E274=0," ",IF(AJ274&gt;=0,$AJ$5,IF(AI274&gt;=0,$AI$5,IF(AH274&gt;=0,$AH$5,IF(AG274&gt;=0,$AG$5,IF(AF274&gt;=0,$AF$5,IF(AE274&gt;=0,$AE$5,IF(AD274&gt;=0,$AD$5,IF(AC274&gt;=0,$AC$5,$AB$5)))))))))</f>
        <v xml:space="preserve"> </v>
      </c>
      <c r="AL274" s="105"/>
      <c r="AM274" s="105" t="str">
        <f t="shared" ref="AM274:AM334" si="86">IF(AK274="","",AK274)</f>
        <v xml:space="preserve"> </v>
      </c>
      <c r="AN274" s="105" t="str">
        <f t="shared" ref="AN274:AN334" si="87">IF(E274=0," ",IF(AJ274&gt;=0,AJ274,IF(AI274&gt;=0,AI274,IF(AH274&gt;=0,AH274,IF(AG274&gt;=0,AG274,IF(AF274&gt;=0,AF274,IF(AE274&gt;=0,AE274,IF(AD274&gt;=0,AD274,IF(AC274&gt;=0,AC274,AB274)))))))))</f>
        <v xml:space="preserve"> </v>
      </c>
    </row>
    <row r="275" spans="2:124" ht="15" x14ac:dyDescent="0.2">
      <c r="AB275" s="103" t="e">
        <f>T275-HLOOKUP(V275,Minimas!$C$3:$CD$12,2,FALSE)</f>
        <v>#N/A</v>
      </c>
      <c r="AC275" s="103" t="e">
        <f>T275-HLOOKUP(V275,Minimas!$C$3:$CD$12,3,FALSE)</f>
        <v>#N/A</v>
      </c>
      <c r="AD275" s="103" t="e">
        <f>T275-HLOOKUP(V275,Minimas!$C$3:$CD$12,4,FALSE)</f>
        <v>#N/A</v>
      </c>
      <c r="AE275" s="103" t="e">
        <f>T275-HLOOKUP(V275,Minimas!$C$3:$CD$12,5,FALSE)</f>
        <v>#N/A</v>
      </c>
      <c r="AF275" s="103" t="e">
        <f>T275-HLOOKUP(V275,Minimas!$C$3:$CD$12,6,FALSE)</f>
        <v>#N/A</v>
      </c>
      <c r="AG275" s="103" t="e">
        <f>T275-HLOOKUP(V275,Minimas!$C$3:$CD$12,7,FALSE)</f>
        <v>#N/A</v>
      </c>
      <c r="AH275" s="103" t="e">
        <f>T275-HLOOKUP(V275,Minimas!$C$3:$CD$12,8,FALSE)</f>
        <v>#N/A</v>
      </c>
      <c r="AI275" s="103" t="e">
        <f>T275-HLOOKUP(V275,Minimas!$C$3:$CD$12,9,FALSE)</f>
        <v>#N/A</v>
      </c>
      <c r="AJ275" s="103" t="e">
        <f>T275-HLOOKUP(V275,Minimas!$C$3:$CD$12,10,FALSE)</f>
        <v>#N/A</v>
      </c>
      <c r="AK275" s="104" t="str">
        <f t="shared" si="85"/>
        <v xml:space="preserve"> </v>
      </c>
      <c r="AL275" s="105"/>
      <c r="AM275" s="105" t="str">
        <f t="shared" si="86"/>
        <v xml:space="preserve"> </v>
      </c>
      <c r="AN275" s="105" t="str">
        <f t="shared" si="87"/>
        <v xml:space="preserve"> </v>
      </c>
    </row>
    <row r="276" spans="2:124" ht="15" x14ac:dyDescent="0.2">
      <c r="AB276" s="103" t="e">
        <f>T276-HLOOKUP(V276,Minimas!$C$3:$CD$12,2,FALSE)</f>
        <v>#N/A</v>
      </c>
      <c r="AC276" s="103" t="e">
        <f>T276-HLOOKUP(V276,Minimas!$C$3:$CD$12,3,FALSE)</f>
        <v>#N/A</v>
      </c>
      <c r="AD276" s="103" t="e">
        <f>T276-HLOOKUP(V276,Minimas!$C$3:$CD$12,4,FALSE)</f>
        <v>#N/A</v>
      </c>
      <c r="AE276" s="103" t="e">
        <f>T276-HLOOKUP(V276,Minimas!$C$3:$CD$12,5,FALSE)</f>
        <v>#N/A</v>
      </c>
      <c r="AF276" s="103" t="e">
        <f>T276-HLOOKUP(V276,Minimas!$C$3:$CD$12,6,FALSE)</f>
        <v>#N/A</v>
      </c>
      <c r="AG276" s="103" t="e">
        <f>T276-HLOOKUP(V276,Minimas!$C$3:$CD$12,7,FALSE)</f>
        <v>#N/A</v>
      </c>
      <c r="AH276" s="103" t="e">
        <f>T276-HLOOKUP(V276,Minimas!$C$3:$CD$12,8,FALSE)</f>
        <v>#N/A</v>
      </c>
      <c r="AI276" s="103" t="e">
        <f>T276-HLOOKUP(V276,Minimas!$C$3:$CD$12,9,FALSE)</f>
        <v>#N/A</v>
      </c>
      <c r="AJ276" s="103" t="e">
        <f>T276-HLOOKUP(V276,Minimas!$C$3:$CD$12,10,FALSE)</f>
        <v>#N/A</v>
      </c>
      <c r="AK276" s="104" t="str">
        <f t="shared" si="85"/>
        <v xml:space="preserve"> </v>
      </c>
      <c r="AL276" s="105"/>
      <c r="AM276" s="105" t="str">
        <f t="shared" si="86"/>
        <v xml:space="preserve"> </v>
      </c>
      <c r="AN276" s="105" t="str">
        <f t="shared" si="87"/>
        <v xml:space="preserve"> </v>
      </c>
    </row>
    <row r="277" spans="2:124" ht="15" x14ac:dyDescent="0.2">
      <c r="AB277" s="103" t="e">
        <f>T277-HLOOKUP(V277,Minimas!$C$3:$CD$12,2,FALSE)</f>
        <v>#N/A</v>
      </c>
      <c r="AC277" s="103" t="e">
        <f>T277-HLOOKUP(V277,Minimas!$C$3:$CD$12,3,FALSE)</f>
        <v>#N/A</v>
      </c>
      <c r="AD277" s="103" t="e">
        <f>T277-HLOOKUP(V277,Minimas!$C$3:$CD$12,4,FALSE)</f>
        <v>#N/A</v>
      </c>
      <c r="AE277" s="103" t="e">
        <f>T277-HLOOKUP(V277,Minimas!$C$3:$CD$12,5,FALSE)</f>
        <v>#N/A</v>
      </c>
      <c r="AF277" s="103" t="e">
        <f>T277-HLOOKUP(V277,Minimas!$C$3:$CD$12,6,FALSE)</f>
        <v>#N/A</v>
      </c>
      <c r="AG277" s="103" t="e">
        <f>T277-HLOOKUP(V277,Minimas!$C$3:$CD$12,7,FALSE)</f>
        <v>#N/A</v>
      </c>
      <c r="AH277" s="103" t="e">
        <f>T277-HLOOKUP(V277,Minimas!$C$3:$CD$12,8,FALSE)</f>
        <v>#N/A</v>
      </c>
      <c r="AI277" s="103" t="e">
        <f>T277-HLOOKUP(V277,Minimas!$C$3:$CD$12,9,FALSE)</f>
        <v>#N/A</v>
      </c>
      <c r="AJ277" s="103" t="e">
        <f>T277-HLOOKUP(V277,Minimas!$C$3:$CD$12,10,FALSE)</f>
        <v>#N/A</v>
      </c>
      <c r="AK277" s="104" t="str">
        <f t="shared" si="85"/>
        <v xml:space="preserve"> </v>
      </c>
      <c r="AL277" s="105"/>
      <c r="AM277" s="105" t="str">
        <f t="shared" si="86"/>
        <v xml:space="preserve"> </v>
      </c>
      <c r="AN277" s="105" t="str">
        <f t="shared" si="87"/>
        <v xml:space="preserve"> </v>
      </c>
    </row>
    <row r="278" spans="2:124" ht="15" x14ac:dyDescent="0.2">
      <c r="AB278" s="103" t="e">
        <f>T278-HLOOKUP(V278,Minimas!$C$3:$CD$12,2,FALSE)</f>
        <v>#N/A</v>
      </c>
      <c r="AC278" s="103" t="e">
        <f>T278-HLOOKUP(V278,Minimas!$C$3:$CD$12,3,FALSE)</f>
        <v>#N/A</v>
      </c>
      <c r="AD278" s="103" t="e">
        <f>T278-HLOOKUP(V278,Minimas!$C$3:$CD$12,4,FALSE)</f>
        <v>#N/A</v>
      </c>
      <c r="AE278" s="103" t="e">
        <f>T278-HLOOKUP(V278,Minimas!$C$3:$CD$12,5,FALSE)</f>
        <v>#N/A</v>
      </c>
      <c r="AF278" s="103" t="e">
        <f>T278-HLOOKUP(V278,Minimas!$C$3:$CD$12,6,FALSE)</f>
        <v>#N/A</v>
      </c>
      <c r="AG278" s="103" t="e">
        <f>T278-HLOOKUP(V278,Minimas!$C$3:$CD$12,7,FALSE)</f>
        <v>#N/A</v>
      </c>
      <c r="AH278" s="103" t="e">
        <f>T278-HLOOKUP(V278,Minimas!$C$3:$CD$12,8,FALSE)</f>
        <v>#N/A</v>
      </c>
      <c r="AI278" s="103" t="e">
        <f>T278-HLOOKUP(V278,Minimas!$C$3:$CD$12,9,FALSE)</f>
        <v>#N/A</v>
      </c>
      <c r="AJ278" s="103" t="e">
        <f>T278-HLOOKUP(V278,Minimas!$C$3:$CD$12,10,FALSE)</f>
        <v>#N/A</v>
      </c>
      <c r="AK278" s="104" t="str">
        <f t="shared" si="85"/>
        <v xml:space="preserve"> </v>
      </c>
      <c r="AL278" s="105"/>
      <c r="AM278" s="105" t="str">
        <f t="shared" si="86"/>
        <v xml:space="preserve"> </v>
      </c>
      <c r="AN278" s="105" t="str">
        <f t="shared" si="87"/>
        <v xml:space="preserve"> </v>
      </c>
    </row>
    <row r="279" spans="2:124" ht="15" x14ac:dyDescent="0.2">
      <c r="AB279" s="103" t="e">
        <f>T279-HLOOKUP(V279,Minimas!$C$3:$CD$12,2,FALSE)</f>
        <v>#N/A</v>
      </c>
      <c r="AC279" s="103" t="e">
        <f>T279-HLOOKUP(V279,Minimas!$C$3:$CD$12,3,FALSE)</f>
        <v>#N/A</v>
      </c>
      <c r="AD279" s="103" t="e">
        <f>T279-HLOOKUP(V279,Minimas!$C$3:$CD$12,4,FALSE)</f>
        <v>#N/A</v>
      </c>
      <c r="AE279" s="103" t="e">
        <f>T279-HLOOKUP(V279,Minimas!$C$3:$CD$12,5,FALSE)</f>
        <v>#N/A</v>
      </c>
      <c r="AF279" s="103" t="e">
        <f>T279-HLOOKUP(V279,Minimas!$C$3:$CD$12,6,FALSE)</f>
        <v>#N/A</v>
      </c>
      <c r="AG279" s="103" t="e">
        <f>T279-HLOOKUP(V279,Minimas!$C$3:$CD$12,7,FALSE)</f>
        <v>#N/A</v>
      </c>
      <c r="AH279" s="103" t="e">
        <f>T279-HLOOKUP(V279,Minimas!$C$3:$CD$12,8,FALSE)</f>
        <v>#N/A</v>
      </c>
      <c r="AI279" s="103" t="e">
        <f>T279-HLOOKUP(V279,Minimas!$C$3:$CD$12,9,FALSE)</f>
        <v>#N/A</v>
      </c>
      <c r="AJ279" s="103" t="e">
        <f>T279-HLOOKUP(V279,Minimas!$C$3:$CD$12,10,FALSE)</f>
        <v>#N/A</v>
      </c>
      <c r="AK279" s="104" t="str">
        <f t="shared" si="85"/>
        <v xml:space="preserve"> </v>
      </c>
      <c r="AL279" s="105"/>
      <c r="AM279" s="105" t="str">
        <f t="shared" si="86"/>
        <v xml:space="preserve"> </v>
      </c>
      <c r="AN279" s="105" t="str">
        <f t="shared" si="87"/>
        <v xml:space="preserve"> </v>
      </c>
    </row>
    <row r="280" spans="2:124" ht="15" x14ac:dyDescent="0.2">
      <c r="AB280" s="103" t="e">
        <f>T280-HLOOKUP(V280,Minimas!$C$3:$CD$12,2,FALSE)</f>
        <v>#N/A</v>
      </c>
      <c r="AC280" s="103" t="e">
        <f>T280-HLOOKUP(V280,Minimas!$C$3:$CD$12,3,FALSE)</f>
        <v>#N/A</v>
      </c>
      <c r="AD280" s="103" t="e">
        <f>T280-HLOOKUP(V280,Minimas!$C$3:$CD$12,4,FALSE)</f>
        <v>#N/A</v>
      </c>
      <c r="AE280" s="103" t="e">
        <f>T280-HLOOKUP(V280,Minimas!$C$3:$CD$12,5,FALSE)</f>
        <v>#N/A</v>
      </c>
      <c r="AF280" s="103" t="e">
        <f>T280-HLOOKUP(V280,Minimas!$C$3:$CD$12,6,FALSE)</f>
        <v>#N/A</v>
      </c>
      <c r="AG280" s="103" t="e">
        <f>T280-HLOOKUP(V280,Minimas!$C$3:$CD$12,7,FALSE)</f>
        <v>#N/A</v>
      </c>
      <c r="AH280" s="103" t="e">
        <f>T280-HLOOKUP(V280,Minimas!$C$3:$CD$12,8,FALSE)</f>
        <v>#N/A</v>
      </c>
      <c r="AI280" s="103" t="e">
        <f>T280-HLOOKUP(V280,Minimas!$C$3:$CD$12,9,FALSE)</f>
        <v>#N/A</v>
      </c>
      <c r="AJ280" s="103" t="e">
        <f>T280-HLOOKUP(V280,Minimas!$C$3:$CD$12,10,FALSE)</f>
        <v>#N/A</v>
      </c>
      <c r="AK280" s="104" t="str">
        <f t="shared" si="85"/>
        <v xml:space="preserve"> </v>
      </c>
      <c r="AL280" s="105"/>
      <c r="AM280" s="105" t="str">
        <f t="shared" si="86"/>
        <v xml:space="preserve"> </v>
      </c>
      <c r="AN280" s="105" t="str">
        <f t="shared" si="87"/>
        <v xml:space="preserve"> </v>
      </c>
    </row>
    <row r="281" spans="2:124" ht="15" x14ac:dyDescent="0.2">
      <c r="AB281" s="103" t="e">
        <f>T281-HLOOKUP(V281,Minimas!$C$3:$CD$12,2,FALSE)</f>
        <v>#N/A</v>
      </c>
      <c r="AC281" s="103" t="e">
        <f>T281-HLOOKUP(V281,Minimas!$C$3:$CD$12,3,FALSE)</f>
        <v>#N/A</v>
      </c>
      <c r="AD281" s="103" t="e">
        <f>T281-HLOOKUP(V281,Minimas!$C$3:$CD$12,4,FALSE)</f>
        <v>#N/A</v>
      </c>
      <c r="AE281" s="103" t="e">
        <f>T281-HLOOKUP(V281,Minimas!$C$3:$CD$12,5,FALSE)</f>
        <v>#N/A</v>
      </c>
      <c r="AF281" s="103" t="e">
        <f>T281-HLOOKUP(V281,Minimas!$C$3:$CD$12,6,FALSE)</f>
        <v>#N/A</v>
      </c>
      <c r="AG281" s="103" t="e">
        <f>T281-HLOOKUP(V281,Minimas!$C$3:$CD$12,7,FALSE)</f>
        <v>#N/A</v>
      </c>
      <c r="AH281" s="103" t="e">
        <f>T281-HLOOKUP(V281,Minimas!$C$3:$CD$12,8,FALSE)</f>
        <v>#N/A</v>
      </c>
      <c r="AI281" s="103" t="e">
        <f>T281-HLOOKUP(V281,Minimas!$C$3:$CD$12,9,FALSE)</f>
        <v>#N/A</v>
      </c>
      <c r="AJ281" s="103" t="e">
        <f>T281-HLOOKUP(V281,Minimas!$C$3:$CD$12,10,FALSE)</f>
        <v>#N/A</v>
      </c>
      <c r="AK281" s="104" t="str">
        <f t="shared" si="85"/>
        <v xml:space="preserve"> </v>
      </c>
      <c r="AL281" s="105"/>
      <c r="AM281" s="105" t="str">
        <f t="shared" si="86"/>
        <v xml:space="preserve"> </v>
      </c>
      <c r="AN281" s="105" t="str">
        <f t="shared" si="87"/>
        <v xml:space="preserve"> </v>
      </c>
    </row>
    <row r="282" spans="2:124" ht="15" x14ac:dyDescent="0.2">
      <c r="AB282" s="103" t="e">
        <f>T282-HLOOKUP(V282,Minimas!$C$3:$CD$12,2,FALSE)</f>
        <v>#N/A</v>
      </c>
      <c r="AC282" s="103" t="e">
        <f>T282-HLOOKUP(V282,Minimas!$C$3:$CD$12,3,FALSE)</f>
        <v>#N/A</v>
      </c>
      <c r="AD282" s="103" t="e">
        <f>T282-HLOOKUP(V282,Minimas!$C$3:$CD$12,4,FALSE)</f>
        <v>#N/A</v>
      </c>
      <c r="AE282" s="103" t="e">
        <f>T282-HLOOKUP(V282,Minimas!$C$3:$CD$12,5,FALSE)</f>
        <v>#N/A</v>
      </c>
      <c r="AF282" s="103" t="e">
        <f>T282-HLOOKUP(V282,Minimas!$C$3:$CD$12,6,FALSE)</f>
        <v>#N/A</v>
      </c>
      <c r="AG282" s="103" t="e">
        <f>T282-HLOOKUP(V282,Minimas!$C$3:$CD$12,7,FALSE)</f>
        <v>#N/A</v>
      </c>
      <c r="AH282" s="103" t="e">
        <f>T282-HLOOKUP(V282,Minimas!$C$3:$CD$12,8,FALSE)</f>
        <v>#N/A</v>
      </c>
      <c r="AI282" s="103" t="e">
        <f>T282-HLOOKUP(V282,Minimas!$C$3:$CD$12,9,FALSE)</f>
        <v>#N/A</v>
      </c>
      <c r="AJ282" s="103" t="e">
        <f>T282-HLOOKUP(V282,Minimas!$C$3:$CD$12,10,FALSE)</f>
        <v>#N/A</v>
      </c>
      <c r="AK282" s="104" t="str">
        <f t="shared" si="85"/>
        <v xml:space="preserve"> </v>
      </c>
      <c r="AL282" s="105"/>
      <c r="AM282" s="105" t="str">
        <f t="shared" si="86"/>
        <v xml:space="preserve"> </v>
      </c>
      <c r="AN282" s="105" t="str">
        <f t="shared" si="87"/>
        <v xml:space="preserve"> </v>
      </c>
    </row>
    <row r="283" spans="2:124" ht="15" x14ac:dyDescent="0.2">
      <c r="AB283" s="103" t="e">
        <f>T283-HLOOKUP(V283,Minimas!$C$3:$CD$12,2,FALSE)</f>
        <v>#N/A</v>
      </c>
      <c r="AC283" s="103" t="e">
        <f>T283-HLOOKUP(V283,Minimas!$C$3:$CD$12,3,FALSE)</f>
        <v>#N/A</v>
      </c>
      <c r="AD283" s="103" t="e">
        <f>T283-HLOOKUP(V283,Minimas!$C$3:$CD$12,4,FALSE)</f>
        <v>#N/A</v>
      </c>
      <c r="AE283" s="103" t="e">
        <f>T283-HLOOKUP(V283,Minimas!$C$3:$CD$12,5,FALSE)</f>
        <v>#N/A</v>
      </c>
      <c r="AF283" s="103" t="e">
        <f>T283-HLOOKUP(V283,Minimas!$C$3:$CD$12,6,FALSE)</f>
        <v>#N/A</v>
      </c>
      <c r="AG283" s="103" t="e">
        <f>T283-HLOOKUP(V283,Minimas!$C$3:$CD$12,7,FALSE)</f>
        <v>#N/A</v>
      </c>
      <c r="AH283" s="103" t="e">
        <f>T283-HLOOKUP(V283,Minimas!$C$3:$CD$12,8,FALSE)</f>
        <v>#N/A</v>
      </c>
      <c r="AI283" s="103" t="e">
        <f>T283-HLOOKUP(V283,Minimas!$C$3:$CD$12,9,FALSE)</f>
        <v>#N/A</v>
      </c>
      <c r="AJ283" s="103" t="e">
        <f>T283-HLOOKUP(V283,Minimas!$C$3:$CD$12,10,FALSE)</f>
        <v>#N/A</v>
      </c>
      <c r="AK283" s="104" t="str">
        <f t="shared" si="85"/>
        <v xml:space="preserve"> </v>
      </c>
      <c r="AL283" s="105"/>
      <c r="AM283" s="105" t="str">
        <f t="shared" si="86"/>
        <v xml:space="preserve"> </v>
      </c>
      <c r="AN283" s="105" t="str">
        <f t="shared" si="87"/>
        <v xml:space="preserve"> </v>
      </c>
    </row>
    <row r="284" spans="2:124" ht="15" x14ac:dyDescent="0.2">
      <c r="AB284" s="103" t="e">
        <f>T284-HLOOKUP(V284,Minimas!$C$3:$CD$12,2,FALSE)</f>
        <v>#N/A</v>
      </c>
      <c r="AC284" s="103" t="e">
        <f>T284-HLOOKUP(V284,Minimas!$C$3:$CD$12,3,FALSE)</f>
        <v>#N/A</v>
      </c>
      <c r="AD284" s="103" t="e">
        <f>T284-HLOOKUP(V284,Minimas!$C$3:$CD$12,4,FALSE)</f>
        <v>#N/A</v>
      </c>
      <c r="AE284" s="103" t="e">
        <f>T284-HLOOKUP(V284,Minimas!$C$3:$CD$12,5,FALSE)</f>
        <v>#N/A</v>
      </c>
      <c r="AF284" s="103" t="e">
        <f>T284-HLOOKUP(V284,Minimas!$C$3:$CD$12,6,FALSE)</f>
        <v>#N/A</v>
      </c>
      <c r="AG284" s="103" t="e">
        <f>T284-HLOOKUP(V284,Minimas!$C$3:$CD$12,7,FALSE)</f>
        <v>#N/A</v>
      </c>
      <c r="AH284" s="103" t="e">
        <f>T284-HLOOKUP(V284,Minimas!$C$3:$CD$12,8,FALSE)</f>
        <v>#N/A</v>
      </c>
      <c r="AI284" s="103" t="e">
        <f>T284-HLOOKUP(V284,Minimas!$C$3:$CD$12,9,FALSE)</f>
        <v>#N/A</v>
      </c>
      <c r="AJ284" s="103" t="e">
        <f>T284-HLOOKUP(V284,Minimas!$C$3:$CD$12,10,FALSE)</f>
        <v>#N/A</v>
      </c>
      <c r="AK284" s="104" t="str">
        <f t="shared" si="85"/>
        <v xml:space="preserve"> </v>
      </c>
      <c r="AL284" s="105"/>
      <c r="AM284" s="105" t="str">
        <f t="shared" si="86"/>
        <v xml:space="preserve"> </v>
      </c>
      <c r="AN284" s="105" t="str">
        <f t="shared" si="87"/>
        <v xml:space="preserve"> </v>
      </c>
    </row>
    <row r="285" spans="2:124" ht="15" x14ac:dyDescent="0.2">
      <c r="AB285" s="103" t="e">
        <f>T285-HLOOKUP(V285,Minimas!$C$3:$CD$12,2,FALSE)</f>
        <v>#N/A</v>
      </c>
      <c r="AC285" s="103" t="e">
        <f>T285-HLOOKUP(V285,Minimas!$C$3:$CD$12,3,FALSE)</f>
        <v>#N/A</v>
      </c>
      <c r="AD285" s="103" t="e">
        <f>T285-HLOOKUP(V285,Minimas!$C$3:$CD$12,4,FALSE)</f>
        <v>#N/A</v>
      </c>
      <c r="AE285" s="103" t="e">
        <f>T285-HLOOKUP(V285,Minimas!$C$3:$CD$12,5,FALSE)</f>
        <v>#N/A</v>
      </c>
      <c r="AF285" s="103" t="e">
        <f>T285-HLOOKUP(V285,Minimas!$C$3:$CD$12,6,FALSE)</f>
        <v>#N/A</v>
      </c>
      <c r="AG285" s="103" t="e">
        <f>T285-HLOOKUP(V285,Minimas!$C$3:$CD$12,7,FALSE)</f>
        <v>#N/A</v>
      </c>
      <c r="AH285" s="103" t="e">
        <f>T285-HLOOKUP(V285,Minimas!$C$3:$CD$12,8,FALSE)</f>
        <v>#N/A</v>
      </c>
      <c r="AI285" s="103" t="e">
        <f>T285-HLOOKUP(V285,Minimas!$C$3:$CD$12,9,FALSE)</f>
        <v>#N/A</v>
      </c>
      <c r="AJ285" s="103" t="e">
        <f>T285-HLOOKUP(V285,Minimas!$C$3:$CD$12,10,FALSE)</f>
        <v>#N/A</v>
      </c>
      <c r="AK285" s="104" t="str">
        <f t="shared" si="85"/>
        <v xml:space="preserve"> </v>
      </c>
      <c r="AL285" s="105"/>
      <c r="AM285" s="105" t="str">
        <f t="shared" si="86"/>
        <v xml:space="preserve"> </v>
      </c>
      <c r="AN285" s="105" t="str">
        <f t="shared" si="87"/>
        <v xml:space="preserve"> </v>
      </c>
    </row>
    <row r="286" spans="2:124" ht="15" x14ac:dyDescent="0.2">
      <c r="AB286" s="103" t="e">
        <f>T286-HLOOKUP(V286,Minimas!$C$3:$CD$12,2,FALSE)</f>
        <v>#N/A</v>
      </c>
      <c r="AC286" s="103" t="e">
        <f>T286-HLOOKUP(V286,Minimas!$C$3:$CD$12,3,FALSE)</f>
        <v>#N/A</v>
      </c>
      <c r="AD286" s="103" t="e">
        <f>T286-HLOOKUP(V286,Minimas!$C$3:$CD$12,4,FALSE)</f>
        <v>#N/A</v>
      </c>
      <c r="AE286" s="103" t="e">
        <f>T286-HLOOKUP(V286,Minimas!$C$3:$CD$12,5,FALSE)</f>
        <v>#N/A</v>
      </c>
      <c r="AF286" s="103" t="e">
        <f>T286-HLOOKUP(V286,Minimas!$C$3:$CD$12,6,FALSE)</f>
        <v>#N/A</v>
      </c>
      <c r="AG286" s="103" t="e">
        <f>T286-HLOOKUP(V286,Minimas!$C$3:$CD$12,7,FALSE)</f>
        <v>#N/A</v>
      </c>
      <c r="AH286" s="103" t="e">
        <f>T286-HLOOKUP(V286,Minimas!$C$3:$CD$12,8,FALSE)</f>
        <v>#N/A</v>
      </c>
      <c r="AI286" s="103" t="e">
        <f>T286-HLOOKUP(V286,Minimas!$C$3:$CD$12,9,FALSE)</f>
        <v>#N/A</v>
      </c>
      <c r="AJ286" s="103" t="e">
        <f>T286-HLOOKUP(V286,Minimas!$C$3:$CD$12,10,FALSE)</f>
        <v>#N/A</v>
      </c>
      <c r="AK286" s="104" t="str">
        <f t="shared" si="85"/>
        <v xml:space="preserve"> </v>
      </c>
      <c r="AL286" s="105"/>
      <c r="AM286" s="105" t="str">
        <f t="shared" si="86"/>
        <v xml:space="preserve"> </v>
      </c>
      <c r="AN286" s="105" t="str">
        <f t="shared" si="87"/>
        <v xml:space="preserve"> </v>
      </c>
    </row>
    <row r="287" spans="2:124" ht="15" x14ac:dyDescent="0.2">
      <c r="AB287" s="103" t="e">
        <f>T287-HLOOKUP(V287,Minimas!$C$3:$CD$12,2,FALSE)</f>
        <v>#N/A</v>
      </c>
      <c r="AC287" s="103" t="e">
        <f>T287-HLOOKUP(V287,Minimas!$C$3:$CD$12,3,FALSE)</f>
        <v>#N/A</v>
      </c>
      <c r="AD287" s="103" t="e">
        <f>T287-HLOOKUP(V287,Minimas!$C$3:$CD$12,4,FALSE)</f>
        <v>#N/A</v>
      </c>
      <c r="AE287" s="103" t="e">
        <f>T287-HLOOKUP(V287,Minimas!$C$3:$CD$12,5,FALSE)</f>
        <v>#N/A</v>
      </c>
      <c r="AF287" s="103" t="e">
        <f>T287-HLOOKUP(V287,Minimas!$C$3:$CD$12,6,FALSE)</f>
        <v>#N/A</v>
      </c>
      <c r="AG287" s="103" t="e">
        <f>T287-HLOOKUP(V287,Minimas!$C$3:$CD$12,7,FALSE)</f>
        <v>#N/A</v>
      </c>
      <c r="AH287" s="103" t="e">
        <f>T287-HLOOKUP(V287,Minimas!$C$3:$CD$12,8,FALSE)</f>
        <v>#N/A</v>
      </c>
      <c r="AI287" s="103" t="e">
        <f>T287-HLOOKUP(V287,Minimas!$C$3:$CD$12,9,FALSE)</f>
        <v>#N/A</v>
      </c>
      <c r="AJ287" s="103" t="e">
        <f>T287-HLOOKUP(V287,Minimas!$C$3:$CD$12,10,FALSE)</f>
        <v>#N/A</v>
      </c>
      <c r="AK287" s="104" t="str">
        <f t="shared" si="85"/>
        <v xml:space="preserve"> </v>
      </c>
      <c r="AL287" s="105"/>
      <c r="AM287" s="105" t="str">
        <f t="shared" si="86"/>
        <v xml:space="preserve"> </v>
      </c>
      <c r="AN287" s="105" t="str">
        <f t="shared" si="87"/>
        <v xml:space="preserve"> </v>
      </c>
    </row>
    <row r="288" spans="2:124" ht="15" x14ac:dyDescent="0.2">
      <c r="AB288" s="103" t="e">
        <f>T288-HLOOKUP(V288,Minimas!$C$3:$CD$12,2,FALSE)</f>
        <v>#N/A</v>
      </c>
      <c r="AC288" s="103" t="e">
        <f>T288-HLOOKUP(V288,Minimas!$C$3:$CD$12,3,FALSE)</f>
        <v>#N/A</v>
      </c>
      <c r="AD288" s="103" t="e">
        <f>T288-HLOOKUP(V288,Minimas!$C$3:$CD$12,4,FALSE)</f>
        <v>#N/A</v>
      </c>
      <c r="AE288" s="103" t="e">
        <f>T288-HLOOKUP(V288,Minimas!$C$3:$CD$12,5,FALSE)</f>
        <v>#N/A</v>
      </c>
      <c r="AF288" s="103" t="e">
        <f>T288-HLOOKUP(V288,Minimas!$C$3:$CD$12,6,FALSE)</f>
        <v>#N/A</v>
      </c>
      <c r="AG288" s="103" t="e">
        <f>T288-HLOOKUP(V288,Minimas!$C$3:$CD$12,7,FALSE)</f>
        <v>#N/A</v>
      </c>
      <c r="AH288" s="103" t="e">
        <f>T288-HLOOKUP(V288,Minimas!$C$3:$CD$12,8,FALSE)</f>
        <v>#N/A</v>
      </c>
      <c r="AI288" s="103" t="e">
        <f>T288-HLOOKUP(V288,Minimas!$C$3:$CD$12,9,FALSE)</f>
        <v>#N/A</v>
      </c>
      <c r="AJ288" s="103" t="e">
        <f>T288-HLOOKUP(V288,Minimas!$C$3:$CD$12,10,FALSE)</f>
        <v>#N/A</v>
      </c>
      <c r="AK288" s="104" t="str">
        <f t="shared" si="85"/>
        <v xml:space="preserve"> </v>
      </c>
      <c r="AL288" s="105"/>
      <c r="AM288" s="105" t="str">
        <f t="shared" si="86"/>
        <v xml:space="preserve"> </v>
      </c>
      <c r="AN288" s="105" t="str">
        <f t="shared" si="87"/>
        <v xml:space="preserve"> </v>
      </c>
    </row>
    <row r="289" spans="28:40" ht="15" x14ac:dyDescent="0.2">
      <c r="AB289" s="103" t="e">
        <f>T289-HLOOKUP(V289,Minimas!$C$3:$CD$12,2,FALSE)</f>
        <v>#N/A</v>
      </c>
      <c r="AC289" s="103" t="e">
        <f>T289-HLOOKUP(V289,Minimas!$C$3:$CD$12,3,FALSE)</f>
        <v>#N/A</v>
      </c>
      <c r="AD289" s="103" t="e">
        <f>T289-HLOOKUP(V289,Minimas!$C$3:$CD$12,4,FALSE)</f>
        <v>#N/A</v>
      </c>
      <c r="AE289" s="103" t="e">
        <f>T289-HLOOKUP(V289,Minimas!$C$3:$CD$12,5,FALSE)</f>
        <v>#N/A</v>
      </c>
      <c r="AF289" s="103" t="e">
        <f>T289-HLOOKUP(V289,Minimas!$C$3:$CD$12,6,FALSE)</f>
        <v>#N/A</v>
      </c>
      <c r="AG289" s="103" t="e">
        <f>T289-HLOOKUP(V289,Minimas!$C$3:$CD$12,7,FALSE)</f>
        <v>#N/A</v>
      </c>
      <c r="AH289" s="103" t="e">
        <f>T289-HLOOKUP(V289,Minimas!$C$3:$CD$12,8,FALSE)</f>
        <v>#N/A</v>
      </c>
      <c r="AI289" s="103" t="e">
        <f>T289-HLOOKUP(V289,Minimas!$C$3:$CD$12,9,FALSE)</f>
        <v>#N/A</v>
      </c>
      <c r="AJ289" s="103" t="e">
        <f>T289-HLOOKUP(V289,Minimas!$C$3:$CD$12,10,FALSE)</f>
        <v>#N/A</v>
      </c>
      <c r="AK289" s="104" t="str">
        <f t="shared" si="85"/>
        <v xml:space="preserve"> </v>
      </c>
      <c r="AL289" s="105"/>
      <c r="AM289" s="105" t="str">
        <f t="shared" si="86"/>
        <v xml:space="preserve"> </v>
      </c>
      <c r="AN289" s="105" t="str">
        <f t="shared" si="87"/>
        <v xml:space="preserve"> </v>
      </c>
    </row>
    <row r="290" spans="28:40" ht="15" x14ac:dyDescent="0.2">
      <c r="AB290" s="103" t="e">
        <f>T290-HLOOKUP(V290,Minimas!$C$3:$CD$12,2,FALSE)</f>
        <v>#N/A</v>
      </c>
      <c r="AC290" s="103" t="e">
        <f>T290-HLOOKUP(V290,Minimas!$C$3:$CD$12,3,FALSE)</f>
        <v>#N/A</v>
      </c>
      <c r="AD290" s="103" t="e">
        <f>T290-HLOOKUP(V290,Minimas!$C$3:$CD$12,4,FALSE)</f>
        <v>#N/A</v>
      </c>
      <c r="AE290" s="103" t="e">
        <f>T290-HLOOKUP(V290,Minimas!$C$3:$CD$12,5,FALSE)</f>
        <v>#N/A</v>
      </c>
      <c r="AF290" s="103" t="e">
        <f>T290-HLOOKUP(V290,Minimas!$C$3:$CD$12,6,FALSE)</f>
        <v>#N/A</v>
      </c>
      <c r="AG290" s="103" t="e">
        <f>T290-HLOOKUP(V290,Minimas!$C$3:$CD$12,7,FALSE)</f>
        <v>#N/A</v>
      </c>
      <c r="AH290" s="103" t="e">
        <f>T290-HLOOKUP(V290,Minimas!$C$3:$CD$12,8,FALSE)</f>
        <v>#N/A</v>
      </c>
      <c r="AI290" s="103" t="e">
        <f>T290-HLOOKUP(V290,Minimas!$C$3:$CD$12,9,FALSE)</f>
        <v>#N/A</v>
      </c>
      <c r="AJ290" s="103" t="e">
        <f>T290-HLOOKUP(V290,Minimas!$C$3:$CD$12,10,FALSE)</f>
        <v>#N/A</v>
      </c>
      <c r="AK290" s="104" t="str">
        <f t="shared" si="85"/>
        <v xml:space="preserve"> </v>
      </c>
      <c r="AL290" s="105"/>
      <c r="AM290" s="105" t="str">
        <f t="shared" si="86"/>
        <v xml:space="preserve"> </v>
      </c>
      <c r="AN290" s="105" t="str">
        <f t="shared" si="87"/>
        <v xml:space="preserve"> </v>
      </c>
    </row>
    <row r="291" spans="28:40" ht="15" x14ac:dyDescent="0.2">
      <c r="AB291" s="103" t="e">
        <f>T291-HLOOKUP(V291,Minimas!$C$3:$CD$12,2,FALSE)</f>
        <v>#N/A</v>
      </c>
      <c r="AC291" s="103" t="e">
        <f>T291-HLOOKUP(V291,Minimas!$C$3:$CD$12,3,FALSE)</f>
        <v>#N/A</v>
      </c>
      <c r="AD291" s="103" t="e">
        <f>T291-HLOOKUP(V291,Minimas!$C$3:$CD$12,4,FALSE)</f>
        <v>#N/A</v>
      </c>
      <c r="AE291" s="103" t="e">
        <f>T291-HLOOKUP(V291,Minimas!$C$3:$CD$12,5,FALSE)</f>
        <v>#N/A</v>
      </c>
      <c r="AF291" s="103" t="e">
        <f>T291-HLOOKUP(V291,Minimas!$C$3:$CD$12,6,FALSE)</f>
        <v>#N/A</v>
      </c>
      <c r="AG291" s="103" t="e">
        <f>T291-HLOOKUP(V291,Minimas!$C$3:$CD$12,7,FALSE)</f>
        <v>#N/A</v>
      </c>
      <c r="AH291" s="103" t="e">
        <f>T291-HLOOKUP(V291,Minimas!$C$3:$CD$12,8,FALSE)</f>
        <v>#N/A</v>
      </c>
      <c r="AI291" s="103" t="e">
        <f>T291-HLOOKUP(V291,Minimas!$C$3:$CD$12,9,FALSE)</f>
        <v>#N/A</v>
      </c>
      <c r="AJ291" s="103" t="e">
        <f>T291-HLOOKUP(V291,Minimas!$C$3:$CD$12,10,FALSE)</f>
        <v>#N/A</v>
      </c>
      <c r="AK291" s="104" t="str">
        <f t="shared" si="85"/>
        <v xml:space="preserve"> </v>
      </c>
      <c r="AL291" s="105"/>
      <c r="AM291" s="105" t="str">
        <f t="shared" si="86"/>
        <v xml:space="preserve"> </v>
      </c>
      <c r="AN291" s="105" t="str">
        <f t="shared" si="87"/>
        <v xml:space="preserve"> </v>
      </c>
    </row>
    <row r="292" spans="28:40" ht="15" x14ac:dyDescent="0.2">
      <c r="AB292" s="103" t="e">
        <f>T292-HLOOKUP(V292,Minimas!$C$3:$CD$12,2,FALSE)</f>
        <v>#N/A</v>
      </c>
      <c r="AC292" s="103" t="e">
        <f>T292-HLOOKUP(V292,Minimas!$C$3:$CD$12,3,FALSE)</f>
        <v>#N/A</v>
      </c>
      <c r="AD292" s="103" t="e">
        <f>T292-HLOOKUP(V292,Minimas!$C$3:$CD$12,4,FALSE)</f>
        <v>#N/A</v>
      </c>
      <c r="AE292" s="103" t="e">
        <f>T292-HLOOKUP(V292,Minimas!$C$3:$CD$12,5,FALSE)</f>
        <v>#N/A</v>
      </c>
      <c r="AF292" s="103" t="e">
        <f>T292-HLOOKUP(V292,Minimas!$C$3:$CD$12,6,FALSE)</f>
        <v>#N/A</v>
      </c>
      <c r="AG292" s="103" t="e">
        <f>T292-HLOOKUP(V292,Minimas!$C$3:$CD$12,7,FALSE)</f>
        <v>#N/A</v>
      </c>
      <c r="AH292" s="103" t="e">
        <f>T292-HLOOKUP(V292,Minimas!$C$3:$CD$12,8,FALSE)</f>
        <v>#N/A</v>
      </c>
      <c r="AI292" s="103" t="e">
        <f>T292-HLOOKUP(V292,Minimas!$C$3:$CD$12,9,FALSE)</f>
        <v>#N/A</v>
      </c>
      <c r="AJ292" s="103" t="e">
        <f>T292-HLOOKUP(V292,Minimas!$C$3:$CD$12,10,FALSE)</f>
        <v>#N/A</v>
      </c>
      <c r="AK292" s="104" t="str">
        <f t="shared" si="85"/>
        <v xml:space="preserve"> </v>
      </c>
      <c r="AL292" s="105"/>
      <c r="AM292" s="105" t="str">
        <f t="shared" si="86"/>
        <v xml:space="preserve"> </v>
      </c>
      <c r="AN292" s="105" t="str">
        <f t="shared" si="87"/>
        <v xml:space="preserve"> </v>
      </c>
    </row>
    <row r="293" spans="28:40" ht="15" x14ac:dyDescent="0.2">
      <c r="AB293" s="103" t="e">
        <f>T293-HLOOKUP(V293,Minimas!$C$3:$CD$12,2,FALSE)</f>
        <v>#N/A</v>
      </c>
      <c r="AC293" s="103" t="e">
        <f>T293-HLOOKUP(V293,Minimas!$C$3:$CD$12,3,FALSE)</f>
        <v>#N/A</v>
      </c>
      <c r="AD293" s="103" t="e">
        <f>T293-HLOOKUP(V293,Minimas!$C$3:$CD$12,4,FALSE)</f>
        <v>#N/A</v>
      </c>
      <c r="AE293" s="103" t="e">
        <f>T293-HLOOKUP(V293,Minimas!$C$3:$CD$12,5,FALSE)</f>
        <v>#N/A</v>
      </c>
      <c r="AF293" s="103" t="e">
        <f>T293-HLOOKUP(V293,Minimas!$C$3:$CD$12,6,FALSE)</f>
        <v>#N/A</v>
      </c>
      <c r="AG293" s="103" t="e">
        <f>T293-HLOOKUP(V293,Minimas!$C$3:$CD$12,7,FALSE)</f>
        <v>#N/A</v>
      </c>
      <c r="AH293" s="103" t="e">
        <f>T293-HLOOKUP(V293,Minimas!$C$3:$CD$12,8,FALSE)</f>
        <v>#N/A</v>
      </c>
      <c r="AI293" s="103" t="e">
        <f>T293-HLOOKUP(V293,Minimas!$C$3:$CD$12,9,FALSE)</f>
        <v>#N/A</v>
      </c>
      <c r="AJ293" s="103" t="e">
        <f>T293-HLOOKUP(V293,Minimas!$C$3:$CD$12,10,FALSE)</f>
        <v>#N/A</v>
      </c>
      <c r="AK293" s="104" t="str">
        <f t="shared" si="85"/>
        <v xml:space="preserve"> </v>
      </c>
      <c r="AL293" s="105"/>
      <c r="AM293" s="105" t="str">
        <f t="shared" si="86"/>
        <v xml:space="preserve"> </v>
      </c>
      <c r="AN293" s="105" t="str">
        <f t="shared" si="87"/>
        <v xml:space="preserve"> </v>
      </c>
    </row>
    <row r="294" spans="28:40" ht="15" x14ac:dyDescent="0.2">
      <c r="AB294" s="103" t="e">
        <f>T294-HLOOKUP(V294,Minimas!$C$3:$CD$12,2,FALSE)</f>
        <v>#N/A</v>
      </c>
      <c r="AC294" s="103" t="e">
        <f>T294-HLOOKUP(V294,Minimas!$C$3:$CD$12,3,FALSE)</f>
        <v>#N/A</v>
      </c>
      <c r="AD294" s="103" t="e">
        <f>T294-HLOOKUP(V294,Minimas!$C$3:$CD$12,4,FALSE)</f>
        <v>#N/A</v>
      </c>
      <c r="AE294" s="103" t="e">
        <f>T294-HLOOKUP(V294,Minimas!$C$3:$CD$12,5,FALSE)</f>
        <v>#N/A</v>
      </c>
      <c r="AF294" s="103" t="e">
        <f>T294-HLOOKUP(V294,Minimas!$C$3:$CD$12,6,FALSE)</f>
        <v>#N/A</v>
      </c>
      <c r="AG294" s="103" t="e">
        <f>T294-HLOOKUP(V294,Minimas!$C$3:$CD$12,7,FALSE)</f>
        <v>#N/A</v>
      </c>
      <c r="AH294" s="103" t="e">
        <f>T294-HLOOKUP(V294,Minimas!$C$3:$CD$12,8,FALSE)</f>
        <v>#N/A</v>
      </c>
      <c r="AI294" s="103" t="e">
        <f>T294-HLOOKUP(V294,Minimas!$C$3:$CD$12,9,FALSE)</f>
        <v>#N/A</v>
      </c>
      <c r="AJ294" s="103" t="e">
        <f>T294-HLOOKUP(V294,Minimas!$C$3:$CD$12,10,FALSE)</f>
        <v>#N/A</v>
      </c>
      <c r="AK294" s="104" t="str">
        <f t="shared" si="85"/>
        <v xml:space="preserve"> </v>
      </c>
      <c r="AL294" s="105"/>
      <c r="AM294" s="105" t="str">
        <f t="shared" si="86"/>
        <v xml:space="preserve"> </v>
      </c>
      <c r="AN294" s="105" t="str">
        <f t="shared" si="87"/>
        <v xml:space="preserve"> </v>
      </c>
    </row>
    <row r="295" spans="28:40" ht="15" x14ac:dyDescent="0.2">
      <c r="AB295" s="103" t="e">
        <f>T295-HLOOKUP(V295,Minimas!$C$3:$CD$12,2,FALSE)</f>
        <v>#N/A</v>
      </c>
      <c r="AC295" s="103" t="e">
        <f>T295-HLOOKUP(V295,Minimas!$C$3:$CD$12,3,FALSE)</f>
        <v>#N/A</v>
      </c>
      <c r="AD295" s="103" t="e">
        <f>T295-HLOOKUP(V295,Minimas!$C$3:$CD$12,4,FALSE)</f>
        <v>#N/A</v>
      </c>
      <c r="AE295" s="103" t="e">
        <f>T295-HLOOKUP(V295,Minimas!$C$3:$CD$12,5,FALSE)</f>
        <v>#N/A</v>
      </c>
      <c r="AF295" s="103" t="e">
        <f>T295-HLOOKUP(V295,Minimas!$C$3:$CD$12,6,FALSE)</f>
        <v>#N/A</v>
      </c>
      <c r="AG295" s="103" t="e">
        <f>T295-HLOOKUP(V295,Minimas!$C$3:$CD$12,7,FALSE)</f>
        <v>#N/A</v>
      </c>
      <c r="AH295" s="103" t="e">
        <f>T295-HLOOKUP(V295,Minimas!$C$3:$CD$12,8,FALSE)</f>
        <v>#N/A</v>
      </c>
      <c r="AI295" s="103" t="e">
        <f>T295-HLOOKUP(V295,Minimas!$C$3:$CD$12,9,FALSE)</f>
        <v>#N/A</v>
      </c>
      <c r="AJ295" s="103" t="e">
        <f>T295-HLOOKUP(V295,Minimas!$C$3:$CD$12,10,FALSE)</f>
        <v>#N/A</v>
      </c>
      <c r="AK295" s="104" t="str">
        <f t="shared" si="85"/>
        <v xml:space="preserve"> </v>
      </c>
      <c r="AL295" s="105"/>
      <c r="AM295" s="105" t="str">
        <f t="shared" si="86"/>
        <v xml:space="preserve"> </v>
      </c>
      <c r="AN295" s="105" t="str">
        <f t="shared" si="87"/>
        <v xml:space="preserve"> </v>
      </c>
    </row>
    <row r="296" spans="28:40" ht="15" x14ac:dyDescent="0.2">
      <c r="AB296" s="103" t="e">
        <f>T296-HLOOKUP(V296,Minimas!$C$3:$CD$12,2,FALSE)</f>
        <v>#N/A</v>
      </c>
      <c r="AC296" s="103" t="e">
        <f>T296-HLOOKUP(V296,Minimas!$C$3:$CD$12,3,FALSE)</f>
        <v>#N/A</v>
      </c>
      <c r="AD296" s="103" t="e">
        <f>T296-HLOOKUP(V296,Minimas!$C$3:$CD$12,4,FALSE)</f>
        <v>#N/A</v>
      </c>
      <c r="AE296" s="103" t="e">
        <f>T296-HLOOKUP(V296,Minimas!$C$3:$CD$12,5,FALSE)</f>
        <v>#N/A</v>
      </c>
      <c r="AF296" s="103" t="e">
        <f>T296-HLOOKUP(V296,Minimas!$C$3:$CD$12,6,FALSE)</f>
        <v>#N/A</v>
      </c>
      <c r="AG296" s="103" t="e">
        <f>T296-HLOOKUP(V296,Minimas!$C$3:$CD$12,7,FALSE)</f>
        <v>#N/A</v>
      </c>
      <c r="AH296" s="103" t="e">
        <f>T296-HLOOKUP(V296,Minimas!$C$3:$CD$12,8,FALSE)</f>
        <v>#N/A</v>
      </c>
      <c r="AI296" s="103" t="e">
        <f>T296-HLOOKUP(V296,Minimas!$C$3:$CD$12,9,FALSE)</f>
        <v>#N/A</v>
      </c>
      <c r="AJ296" s="103" t="e">
        <f>T296-HLOOKUP(V296,Minimas!$C$3:$CD$12,10,FALSE)</f>
        <v>#N/A</v>
      </c>
      <c r="AK296" s="104" t="str">
        <f t="shared" si="85"/>
        <v xml:space="preserve"> </v>
      </c>
      <c r="AL296" s="105"/>
      <c r="AM296" s="105" t="str">
        <f t="shared" si="86"/>
        <v xml:space="preserve"> </v>
      </c>
      <c r="AN296" s="105" t="str">
        <f t="shared" si="87"/>
        <v xml:space="preserve"> </v>
      </c>
    </row>
    <row r="297" spans="28:40" ht="15" x14ac:dyDescent="0.2">
      <c r="AB297" s="103" t="e">
        <f>T297-HLOOKUP(V297,Minimas!$C$3:$CD$12,2,FALSE)</f>
        <v>#N/A</v>
      </c>
      <c r="AC297" s="103" t="e">
        <f>T297-HLOOKUP(V297,Minimas!$C$3:$CD$12,3,FALSE)</f>
        <v>#N/A</v>
      </c>
      <c r="AD297" s="103" t="e">
        <f>T297-HLOOKUP(V297,Minimas!$C$3:$CD$12,4,FALSE)</f>
        <v>#N/A</v>
      </c>
      <c r="AE297" s="103" t="e">
        <f>T297-HLOOKUP(V297,Minimas!$C$3:$CD$12,5,FALSE)</f>
        <v>#N/A</v>
      </c>
      <c r="AF297" s="103" t="e">
        <f>T297-HLOOKUP(V297,Minimas!$C$3:$CD$12,6,FALSE)</f>
        <v>#N/A</v>
      </c>
      <c r="AG297" s="103" t="e">
        <f>T297-HLOOKUP(V297,Minimas!$C$3:$CD$12,7,FALSE)</f>
        <v>#N/A</v>
      </c>
      <c r="AH297" s="103" t="e">
        <f>T297-HLOOKUP(V297,Minimas!$C$3:$CD$12,8,FALSE)</f>
        <v>#N/A</v>
      </c>
      <c r="AI297" s="103" t="e">
        <f>T297-HLOOKUP(V297,Minimas!$C$3:$CD$12,9,FALSE)</f>
        <v>#N/A</v>
      </c>
      <c r="AJ297" s="103" t="e">
        <f>T297-HLOOKUP(V297,Minimas!$C$3:$CD$12,10,FALSE)</f>
        <v>#N/A</v>
      </c>
      <c r="AK297" s="104" t="str">
        <f t="shared" si="85"/>
        <v xml:space="preserve"> </v>
      </c>
      <c r="AL297" s="105"/>
      <c r="AM297" s="105" t="str">
        <f t="shared" si="86"/>
        <v xml:space="preserve"> </v>
      </c>
      <c r="AN297" s="105" t="str">
        <f t="shared" si="87"/>
        <v xml:space="preserve"> </v>
      </c>
    </row>
    <row r="298" spans="28:40" ht="15" x14ac:dyDescent="0.2">
      <c r="AB298" s="103" t="e">
        <f>T298-HLOOKUP(V298,Minimas!$C$3:$CD$12,2,FALSE)</f>
        <v>#N/A</v>
      </c>
      <c r="AC298" s="103" t="e">
        <f>T298-HLOOKUP(V298,Minimas!$C$3:$CD$12,3,FALSE)</f>
        <v>#N/A</v>
      </c>
      <c r="AD298" s="103" t="e">
        <f>T298-HLOOKUP(V298,Minimas!$C$3:$CD$12,4,FALSE)</f>
        <v>#N/A</v>
      </c>
      <c r="AE298" s="103" t="e">
        <f>T298-HLOOKUP(V298,Minimas!$C$3:$CD$12,5,FALSE)</f>
        <v>#N/A</v>
      </c>
      <c r="AF298" s="103" t="e">
        <f>T298-HLOOKUP(V298,Minimas!$C$3:$CD$12,6,FALSE)</f>
        <v>#N/A</v>
      </c>
      <c r="AG298" s="103" t="e">
        <f>T298-HLOOKUP(V298,Minimas!$C$3:$CD$12,7,FALSE)</f>
        <v>#N/A</v>
      </c>
      <c r="AH298" s="103" t="e">
        <f>T298-HLOOKUP(V298,Minimas!$C$3:$CD$12,8,FALSE)</f>
        <v>#N/A</v>
      </c>
      <c r="AI298" s="103" t="e">
        <f>T298-HLOOKUP(V298,Minimas!$C$3:$CD$12,9,FALSE)</f>
        <v>#N/A</v>
      </c>
      <c r="AJ298" s="103" t="e">
        <f>T298-HLOOKUP(V298,Minimas!$C$3:$CD$12,10,FALSE)</f>
        <v>#N/A</v>
      </c>
      <c r="AK298" s="104" t="str">
        <f t="shared" si="85"/>
        <v xml:space="preserve"> </v>
      </c>
      <c r="AL298" s="105"/>
      <c r="AM298" s="105" t="str">
        <f t="shared" si="86"/>
        <v xml:space="preserve"> </v>
      </c>
      <c r="AN298" s="105" t="str">
        <f t="shared" si="87"/>
        <v xml:space="preserve"> </v>
      </c>
    </row>
    <row r="299" spans="28:40" ht="15" x14ac:dyDescent="0.2">
      <c r="AB299" s="103" t="e">
        <f>T299-HLOOKUP(V299,Minimas!$C$3:$CD$12,2,FALSE)</f>
        <v>#N/A</v>
      </c>
      <c r="AC299" s="103" t="e">
        <f>T299-HLOOKUP(V299,Minimas!$C$3:$CD$12,3,FALSE)</f>
        <v>#N/A</v>
      </c>
      <c r="AD299" s="103" t="e">
        <f>T299-HLOOKUP(V299,Minimas!$C$3:$CD$12,4,FALSE)</f>
        <v>#N/A</v>
      </c>
      <c r="AE299" s="103" t="e">
        <f>T299-HLOOKUP(V299,Minimas!$C$3:$CD$12,5,FALSE)</f>
        <v>#N/A</v>
      </c>
      <c r="AF299" s="103" t="e">
        <f>T299-HLOOKUP(V299,Minimas!$C$3:$CD$12,6,FALSE)</f>
        <v>#N/A</v>
      </c>
      <c r="AG299" s="103" t="e">
        <f>T299-HLOOKUP(V299,Minimas!$C$3:$CD$12,7,FALSE)</f>
        <v>#N/A</v>
      </c>
      <c r="AH299" s="103" t="e">
        <f>T299-HLOOKUP(V299,Minimas!$C$3:$CD$12,8,FALSE)</f>
        <v>#N/A</v>
      </c>
      <c r="AI299" s="103" t="e">
        <f>T299-HLOOKUP(V299,Minimas!$C$3:$CD$12,9,FALSE)</f>
        <v>#N/A</v>
      </c>
      <c r="AJ299" s="103" t="e">
        <f>T299-HLOOKUP(V299,Minimas!$C$3:$CD$12,10,FALSE)</f>
        <v>#N/A</v>
      </c>
      <c r="AK299" s="104" t="str">
        <f t="shared" si="85"/>
        <v xml:space="preserve"> </v>
      </c>
      <c r="AL299" s="105"/>
      <c r="AM299" s="105" t="str">
        <f t="shared" si="86"/>
        <v xml:space="preserve"> </v>
      </c>
      <c r="AN299" s="105" t="str">
        <f t="shared" si="87"/>
        <v xml:space="preserve"> </v>
      </c>
    </row>
    <row r="300" spans="28:40" ht="15" x14ac:dyDescent="0.2">
      <c r="AB300" s="103" t="e">
        <f>T300-HLOOKUP(V300,Minimas!$C$3:$CD$12,2,FALSE)</f>
        <v>#N/A</v>
      </c>
      <c r="AC300" s="103" t="e">
        <f>T300-HLOOKUP(V300,Minimas!$C$3:$CD$12,3,FALSE)</f>
        <v>#N/A</v>
      </c>
      <c r="AD300" s="103" t="e">
        <f>T300-HLOOKUP(V300,Minimas!$C$3:$CD$12,4,FALSE)</f>
        <v>#N/A</v>
      </c>
      <c r="AE300" s="103" t="e">
        <f>T300-HLOOKUP(V300,Minimas!$C$3:$CD$12,5,FALSE)</f>
        <v>#N/A</v>
      </c>
      <c r="AF300" s="103" t="e">
        <f>T300-HLOOKUP(V300,Minimas!$C$3:$CD$12,6,FALSE)</f>
        <v>#N/A</v>
      </c>
      <c r="AG300" s="103" t="e">
        <f>T300-HLOOKUP(V300,Minimas!$C$3:$CD$12,7,FALSE)</f>
        <v>#N/A</v>
      </c>
      <c r="AH300" s="103" t="e">
        <f>T300-HLOOKUP(V300,Minimas!$C$3:$CD$12,8,FALSE)</f>
        <v>#N/A</v>
      </c>
      <c r="AI300" s="103" t="e">
        <f>T300-HLOOKUP(V300,Minimas!$C$3:$CD$12,9,FALSE)</f>
        <v>#N/A</v>
      </c>
      <c r="AJ300" s="103" t="e">
        <f>T300-HLOOKUP(V300,Minimas!$C$3:$CD$12,10,FALSE)</f>
        <v>#N/A</v>
      </c>
      <c r="AK300" s="104" t="str">
        <f t="shared" si="85"/>
        <v xml:space="preserve"> </v>
      </c>
      <c r="AL300" s="105"/>
      <c r="AM300" s="105" t="str">
        <f t="shared" si="86"/>
        <v xml:space="preserve"> </v>
      </c>
      <c r="AN300" s="105" t="str">
        <f t="shared" si="87"/>
        <v xml:space="preserve"> </v>
      </c>
    </row>
    <row r="301" spans="28:40" ht="15" x14ac:dyDescent="0.2">
      <c r="AB301" s="103" t="e">
        <f>T301-HLOOKUP(V301,Minimas!$C$3:$CD$12,2,FALSE)</f>
        <v>#N/A</v>
      </c>
      <c r="AC301" s="103" t="e">
        <f>T301-HLOOKUP(V301,Minimas!$C$3:$CD$12,3,FALSE)</f>
        <v>#N/A</v>
      </c>
      <c r="AD301" s="103" t="e">
        <f>T301-HLOOKUP(V301,Minimas!$C$3:$CD$12,4,FALSE)</f>
        <v>#N/A</v>
      </c>
      <c r="AE301" s="103" t="e">
        <f>T301-HLOOKUP(V301,Minimas!$C$3:$CD$12,5,FALSE)</f>
        <v>#N/A</v>
      </c>
      <c r="AF301" s="103" t="e">
        <f>T301-HLOOKUP(V301,Minimas!$C$3:$CD$12,6,FALSE)</f>
        <v>#N/A</v>
      </c>
      <c r="AG301" s="103" t="e">
        <f>T301-HLOOKUP(V301,Minimas!$C$3:$CD$12,7,FALSE)</f>
        <v>#N/A</v>
      </c>
      <c r="AH301" s="103" t="e">
        <f>T301-HLOOKUP(V301,Minimas!$C$3:$CD$12,8,FALSE)</f>
        <v>#N/A</v>
      </c>
      <c r="AI301" s="103" t="e">
        <f>T301-HLOOKUP(V301,Minimas!$C$3:$CD$12,9,FALSE)</f>
        <v>#N/A</v>
      </c>
      <c r="AJ301" s="103" t="e">
        <f>T301-HLOOKUP(V301,Minimas!$C$3:$CD$12,10,FALSE)</f>
        <v>#N/A</v>
      </c>
      <c r="AK301" s="104" t="str">
        <f t="shared" si="85"/>
        <v xml:space="preserve"> </v>
      </c>
      <c r="AL301" s="105"/>
      <c r="AM301" s="105" t="str">
        <f t="shared" si="86"/>
        <v xml:space="preserve"> </v>
      </c>
      <c r="AN301" s="105" t="str">
        <f t="shared" si="87"/>
        <v xml:space="preserve"> </v>
      </c>
    </row>
    <row r="302" spans="28:40" ht="15" x14ac:dyDescent="0.2">
      <c r="AB302" s="103" t="e">
        <f>T302-HLOOKUP(V302,Minimas!$C$3:$CD$12,2,FALSE)</f>
        <v>#N/A</v>
      </c>
      <c r="AC302" s="103" t="e">
        <f>T302-HLOOKUP(V302,Minimas!$C$3:$CD$12,3,FALSE)</f>
        <v>#N/A</v>
      </c>
      <c r="AD302" s="103" t="e">
        <f>T302-HLOOKUP(V302,Minimas!$C$3:$CD$12,4,FALSE)</f>
        <v>#N/A</v>
      </c>
      <c r="AE302" s="103" t="e">
        <f>T302-HLOOKUP(V302,Minimas!$C$3:$CD$12,5,FALSE)</f>
        <v>#N/A</v>
      </c>
      <c r="AF302" s="103" t="e">
        <f>T302-HLOOKUP(V302,Minimas!$C$3:$CD$12,6,FALSE)</f>
        <v>#N/A</v>
      </c>
      <c r="AG302" s="103" t="e">
        <f>T302-HLOOKUP(V302,Minimas!$C$3:$CD$12,7,FALSE)</f>
        <v>#N/A</v>
      </c>
      <c r="AH302" s="103" t="e">
        <f>T302-HLOOKUP(V302,Minimas!$C$3:$CD$12,8,FALSE)</f>
        <v>#N/A</v>
      </c>
      <c r="AI302" s="103" t="e">
        <f>T302-HLOOKUP(V302,Minimas!$C$3:$CD$12,9,FALSE)</f>
        <v>#N/A</v>
      </c>
      <c r="AJ302" s="103" t="e">
        <f>T302-HLOOKUP(V302,Minimas!$C$3:$CD$12,10,FALSE)</f>
        <v>#N/A</v>
      </c>
      <c r="AK302" s="104" t="str">
        <f t="shared" si="85"/>
        <v xml:space="preserve"> </v>
      </c>
      <c r="AL302" s="105"/>
      <c r="AM302" s="105" t="str">
        <f t="shared" si="86"/>
        <v xml:space="preserve"> </v>
      </c>
      <c r="AN302" s="105" t="str">
        <f t="shared" si="87"/>
        <v xml:space="preserve"> </v>
      </c>
    </row>
    <row r="303" spans="28:40" ht="15" x14ac:dyDescent="0.2">
      <c r="AB303" s="103" t="e">
        <f>T303-HLOOKUP(V303,Minimas!$C$3:$CD$12,2,FALSE)</f>
        <v>#N/A</v>
      </c>
      <c r="AC303" s="103" t="e">
        <f>T303-HLOOKUP(V303,Minimas!$C$3:$CD$12,3,FALSE)</f>
        <v>#N/A</v>
      </c>
      <c r="AD303" s="103" t="e">
        <f>T303-HLOOKUP(V303,Minimas!$C$3:$CD$12,4,FALSE)</f>
        <v>#N/A</v>
      </c>
      <c r="AE303" s="103" t="e">
        <f>T303-HLOOKUP(V303,Minimas!$C$3:$CD$12,5,FALSE)</f>
        <v>#N/A</v>
      </c>
      <c r="AF303" s="103" t="e">
        <f>T303-HLOOKUP(V303,Minimas!$C$3:$CD$12,6,FALSE)</f>
        <v>#N/A</v>
      </c>
      <c r="AG303" s="103" t="e">
        <f>T303-HLOOKUP(V303,Minimas!$C$3:$CD$12,7,FALSE)</f>
        <v>#N/A</v>
      </c>
      <c r="AH303" s="103" t="e">
        <f>T303-HLOOKUP(V303,Minimas!$C$3:$CD$12,8,FALSE)</f>
        <v>#N/A</v>
      </c>
      <c r="AI303" s="103" t="e">
        <f>T303-HLOOKUP(V303,Minimas!$C$3:$CD$12,9,FALSE)</f>
        <v>#N/A</v>
      </c>
      <c r="AJ303" s="103" t="e">
        <f>T303-HLOOKUP(V303,Minimas!$C$3:$CD$12,10,FALSE)</f>
        <v>#N/A</v>
      </c>
      <c r="AK303" s="104" t="str">
        <f t="shared" si="85"/>
        <v xml:space="preserve"> </v>
      </c>
      <c r="AL303" s="105"/>
      <c r="AM303" s="105" t="str">
        <f t="shared" si="86"/>
        <v xml:space="preserve"> </v>
      </c>
      <c r="AN303" s="105" t="str">
        <f t="shared" si="87"/>
        <v xml:space="preserve"> </v>
      </c>
    </row>
    <row r="304" spans="28:40" ht="15" x14ac:dyDescent="0.2">
      <c r="AB304" s="103" t="e">
        <f>T304-HLOOKUP(V304,Minimas!$C$3:$CD$12,2,FALSE)</f>
        <v>#N/A</v>
      </c>
      <c r="AC304" s="103" t="e">
        <f>T304-HLOOKUP(V304,Minimas!$C$3:$CD$12,3,FALSE)</f>
        <v>#N/A</v>
      </c>
      <c r="AD304" s="103" t="e">
        <f>T304-HLOOKUP(V304,Minimas!$C$3:$CD$12,4,FALSE)</f>
        <v>#N/A</v>
      </c>
      <c r="AE304" s="103" t="e">
        <f>T304-HLOOKUP(V304,Minimas!$C$3:$CD$12,5,FALSE)</f>
        <v>#N/A</v>
      </c>
      <c r="AF304" s="103" t="e">
        <f>T304-HLOOKUP(V304,Minimas!$C$3:$CD$12,6,FALSE)</f>
        <v>#N/A</v>
      </c>
      <c r="AG304" s="103" t="e">
        <f>T304-HLOOKUP(V304,Minimas!$C$3:$CD$12,7,FALSE)</f>
        <v>#N/A</v>
      </c>
      <c r="AH304" s="103" t="e">
        <f>T304-HLOOKUP(V304,Minimas!$C$3:$CD$12,8,FALSE)</f>
        <v>#N/A</v>
      </c>
      <c r="AI304" s="103" t="e">
        <f>T304-HLOOKUP(V304,Minimas!$C$3:$CD$12,9,FALSE)</f>
        <v>#N/A</v>
      </c>
      <c r="AJ304" s="103" t="e">
        <f>T304-HLOOKUP(V304,Minimas!$C$3:$CD$12,10,FALSE)</f>
        <v>#N/A</v>
      </c>
      <c r="AK304" s="104" t="str">
        <f t="shared" si="85"/>
        <v xml:space="preserve"> </v>
      </c>
      <c r="AL304" s="105"/>
      <c r="AM304" s="105" t="str">
        <f t="shared" si="86"/>
        <v xml:space="preserve"> </v>
      </c>
      <c r="AN304" s="105" t="str">
        <f t="shared" si="87"/>
        <v xml:space="preserve"> </v>
      </c>
    </row>
    <row r="305" spans="28:40" ht="15" x14ac:dyDescent="0.2">
      <c r="AB305" s="103" t="e">
        <f>T305-HLOOKUP(V305,Minimas!$C$3:$CD$12,2,FALSE)</f>
        <v>#N/A</v>
      </c>
      <c r="AC305" s="103" t="e">
        <f>T305-HLOOKUP(V305,Minimas!$C$3:$CD$12,3,FALSE)</f>
        <v>#N/A</v>
      </c>
      <c r="AD305" s="103" t="e">
        <f>T305-HLOOKUP(V305,Minimas!$C$3:$CD$12,4,FALSE)</f>
        <v>#N/A</v>
      </c>
      <c r="AE305" s="103" t="e">
        <f>T305-HLOOKUP(V305,Minimas!$C$3:$CD$12,5,FALSE)</f>
        <v>#N/A</v>
      </c>
      <c r="AF305" s="103" t="e">
        <f>T305-HLOOKUP(V305,Minimas!$C$3:$CD$12,6,FALSE)</f>
        <v>#N/A</v>
      </c>
      <c r="AG305" s="103" t="e">
        <f>T305-HLOOKUP(V305,Minimas!$C$3:$CD$12,7,FALSE)</f>
        <v>#N/A</v>
      </c>
      <c r="AH305" s="103" t="e">
        <f>T305-HLOOKUP(V305,Minimas!$C$3:$CD$12,8,FALSE)</f>
        <v>#N/A</v>
      </c>
      <c r="AI305" s="103" t="e">
        <f>T305-HLOOKUP(V305,Minimas!$C$3:$CD$12,9,FALSE)</f>
        <v>#N/A</v>
      </c>
      <c r="AJ305" s="103" t="e">
        <f>T305-HLOOKUP(V305,Minimas!$C$3:$CD$12,10,FALSE)</f>
        <v>#N/A</v>
      </c>
      <c r="AK305" s="104" t="str">
        <f t="shared" si="85"/>
        <v xml:space="preserve"> </v>
      </c>
      <c r="AL305" s="105"/>
      <c r="AM305" s="105" t="str">
        <f t="shared" si="86"/>
        <v xml:space="preserve"> </v>
      </c>
      <c r="AN305" s="105" t="str">
        <f t="shared" si="87"/>
        <v xml:space="preserve"> </v>
      </c>
    </row>
    <row r="306" spans="28:40" ht="15" x14ac:dyDescent="0.2">
      <c r="AB306" s="103" t="e">
        <f>T306-HLOOKUP(V306,Minimas!$C$3:$CD$12,2,FALSE)</f>
        <v>#N/A</v>
      </c>
      <c r="AC306" s="103" t="e">
        <f>T306-HLOOKUP(V306,Minimas!$C$3:$CD$12,3,FALSE)</f>
        <v>#N/A</v>
      </c>
      <c r="AD306" s="103" t="e">
        <f>T306-HLOOKUP(V306,Minimas!$C$3:$CD$12,4,FALSE)</f>
        <v>#N/A</v>
      </c>
      <c r="AE306" s="103" t="e">
        <f>T306-HLOOKUP(V306,Minimas!$C$3:$CD$12,5,FALSE)</f>
        <v>#N/A</v>
      </c>
      <c r="AF306" s="103" t="e">
        <f>T306-HLOOKUP(V306,Minimas!$C$3:$CD$12,6,FALSE)</f>
        <v>#N/A</v>
      </c>
      <c r="AG306" s="103" t="e">
        <f>T306-HLOOKUP(V306,Minimas!$C$3:$CD$12,7,FALSE)</f>
        <v>#N/A</v>
      </c>
      <c r="AH306" s="103" t="e">
        <f>T306-HLOOKUP(V306,Minimas!$C$3:$CD$12,8,FALSE)</f>
        <v>#N/A</v>
      </c>
      <c r="AI306" s="103" t="e">
        <f>T306-HLOOKUP(V306,Minimas!$C$3:$CD$12,9,FALSE)</f>
        <v>#N/A</v>
      </c>
      <c r="AJ306" s="103" t="e">
        <f>T306-HLOOKUP(V306,Minimas!$C$3:$CD$12,10,FALSE)</f>
        <v>#N/A</v>
      </c>
      <c r="AK306" s="104" t="str">
        <f t="shared" si="85"/>
        <v xml:space="preserve"> </v>
      </c>
      <c r="AL306" s="105"/>
      <c r="AM306" s="105" t="str">
        <f t="shared" si="86"/>
        <v xml:space="preserve"> </v>
      </c>
      <c r="AN306" s="105" t="str">
        <f t="shared" si="87"/>
        <v xml:space="preserve"> </v>
      </c>
    </row>
    <row r="307" spans="28:40" ht="15" x14ac:dyDescent="0.2">
      <c r="AB307" s="103" t="e">
        <f>T307-HLOOKUP(V307,Minimas!$C$3:$CD$12,2,FALSE)</f>
        <v>#N/A</v>
      </c>
      <c r="AC307" s="103" t="e">
        <f>T307-HLOOKUP(V307,Minimas!$C$3:$CD$12,3,FALSE)</f>
        <v>#N/A</v>
      </c>
      <c r="AD307" s="103" t="e">
        <f>T307-HLOOKUP(V307,Minimas!$C$3:$CD$12,4,FALSE)</f>
        <v>#N/A</v>
      </c>
      <c r="AE307" s="103" t="e">
        <f>T307-HLOOKUP(V307,Minimas!$C$3:$CD$12,5,FALSE)</f>
        <v>#N/A</v>
      </c>
      <c r="AF307" s="103" t="e">
        <f>T307-HLOOKUP(V307,Minimas!$C$3:$CD$12,6,FALSE)</f>
        <v>#N/A</v>
      </c>
      <c r="AG307" s="103" t="e">
        <f>T307-HLOOKUP(V307,Minimas!$C$3:$CD$12,7,FALSE)</f>
        <v>#N/A</v>
      </c>
      <c r="AH307" s="103" t="e">
        <f>T307-HLOOKUP(V307,Minimas!$C$3:$CD$12,8,FALSE)</f>
        <v>#N/A</v>
      </c>
      <c r="AI307" s="103" t="e">
        <f>T307-HLOOKUP(V307,Minimas!$C$3:$CD$12,9,FALSE)</f>
        <v>#N/A</v>
      </c>
      <c r="AJ307" s="103" t="e">
        <f>T307-HLOOKUP(V307,Minimas!$C$3:$CD$12,10,FALSE)</f>
        <v>#N/A</v>
      </c>
      <c r="AK307" s="104" t="str">
        <f t="shared" si="85"/>
        <v xml:space="preserve"> </v>
      </c>
      <c r="AL307" s="105"/>
      <c r="AM307" s="105" t="str">
        <f t="shared" si="86"/>
        <v xml:space="preserve"> </v>
      </c>
      <c r="AN307" s="105" t="str">
        <f t="shared" si="87"/>
        <v xml:space="preserve"> </v>
      </c>
    </row>
    <row r="308" spans="28:40" ht="15" x14ac:dyDescent="0.2">
      <c r="AB308" s="103" t="e">
        <f>T308-HLOOKUP(V308,Minimas!$C$3:$CD$12,2,FALSE)</f>
        <v>#N/A</v>
      </c>
      <c r="AC308" s="103" t="e">
        <f>T308-HLOOKUP(V308,Minimas!$C$3:$CD$12,3,FALSE)</f>
        <v>#N/A</v>
      </c>
      <c r="AD308" s="103" t="e">
        <f>T308-HLOOKUP(V308,Minimas!$C$3:$CD$12,4,FALSE)</f>
        <v>#N/A</v>
      </c>
      <c r="AE308" s="103" t="e">
        <f>T308-HLOOKUP(V308,Minimas!$C$3:$CD$12,5,FALSE)</f>
        <v>#N/A</v>
      </c>
      <c r="AF308" s="103" t="e">
        <f>T308-HLOOKUP(V308,Minimas!$C$3:$CD$12,6,FALSE)</f>
        <v>#N/A</v>
      </c>
      <c r="AG308" s="103" t="e">
        <f>T308-HLOOKUP(V308,Minimas!$C$3:$CD$12,7,FALSE)</f>
        <v>#N/A</v>
      </c>
      <c r="AH308" s="103" t="e">
        <f>T308-HLOOKUP(V308,Minimas!$C$3:$CD$12,8,FALSE)</f>
        <v>#N/A</v>
      </c>
      <c r="AI308" s="103" t="e">
        <f>T308-HLOOKUP(V308,Minimas!$C$3:$CD$12,9,FALSE)</f>
        <v>#N/A</v>
      </c>
      <c r="AJ308" s="103" t="e">
        <f>T308-HLOOKUP(V308,Minimas!$C$3:$CD$12,10,FALSE)</f>
        <v>#N/A</v>
      </c>
      <c r="AK308" s="104" t="str">
        <f t="shared" si="85"/>
        <v xml:space="preserve"> </v>
      </c>
      <c r="AL308" s="105"/>
      <c r="AM308" s="105" t="str">
        <f t="shared" si="86"/>
        <v xml:space="preserve"> </v>
      </c>
      <c r="AN308" s="105" t="str">
        <f t="shared" si="87"/>
        <v xml:space="preserve"> </v>
      </c>
    </row>
    <row r="309" spans="28:40" ht="15" x14ac:dyDescent="0.2">
      <c r="AB309" s="103" t="e">
        <f>T309-HLOOKUP(V309,Minimas!$C$3:$CD$12,2,FALSE)</f>
        <v>#N/A</v>
      </c>
      <c r="AC309" s="103" t="e">
        <f>T309-HLOOKUP(V309,Minimas!$C$3:$CD$12,3,FALSE)</f>
        <v>#N/A</v>
      </c>
      <c r="AD309" s="103" t="e">
        <f>T309-HLOOKUP(V309,Minimas!$C$3:$CD$12,4,FALSE)</f>
        <v>#N/A</v>
      </c>
      <c r="AE309" s="103" t="e">
        <f>T309-HLOOKUP(V309,Minimas!$C$3:$CD$12,5,FALSE)</f>
        <v>#N/A</v>
      </c>
      <c r="AF309" s="103" t="e">
        <f>T309-HLOOKUP(V309,Minimas!$C$3:$CD$12,6,FALSE)</f>
        <v>#N/A</v>
      </c>
      <c r="AG309" s="103" t="e">
        <f>T309-HLOOKUP(V309,Minimas!$C$3:$CD$12,7,FALSE)</f>
        <v>#N/A</v>
      </c>
      <c r="AH309" s="103" t="e">
        <f>T309-HLOOKUP(V309,Minimas!$C$3:$CD$12,8,FALSE)</f>
        <v>#N/A</v>
      </c>
      <c r="AI309" s="103" t="e">
        <f>T309-HLOOKUP(V309,Minimas!$C$3:$CD$12,9,FALSE)</f>
        <v>#N/A</v>
      </c>
      <c r="AJ309" s="103" t="e">
        <f>T309-HLOOKUP(V309,Minimas!$C$3:$CD$12,10,FALSE)</f>
        <v>#N/A</v>
      </c>
      <c r="AK309" s="104" t="str">
        <f t="shared" si="85"/>
        <v xml:space="preserve"> </v>
      </c>
      <c r="AL309" s="105"/>
      <c r="AM309" s="105" t="str">
        <f t="shared" si="86"/>
        <v xml:space="preserve"> </v>
      </c>
      <c r="AN309" s="105" t="str">
        <f t="shared" si="87"/>
        <v xml:space="preserve"> </v>
      </c>
    </row>
    <row r="310" spans="28:40" ht="15" x14ac:dyDescent="0.2">
      <c r="AB310" s="103" t="e">
        <f>T310-HLOOKUP(V310,Minimas!$C$3:$CD$12,2,FALSE)</f>
        <v>#N/A</v>
      </c>
      <c r="AC310" s="103" t="e">
        <f>T310-HLOOKUP(V310,Minimas!$C$3:$CD$12,3,FALSE)</f>
        <v>#N/A</v>
      </c>
      <c r="AD310" s="103" t="e">
        <f>T310-HLOOKUP(V310,Minimas!$C$3:$CD$12,4,FALSE)</f>
        <v>#N/A</v>
      </c>
      <c r="AE310" s="103" t="e">
        <f>T310-HLOOKUP(V310,Minimas!$C$3:$CD$12,5,FALSE)</f>
        <v>#N/A</v>
      </c>
      <c r="AF310" s="103" t="e">
        <f>T310-HLOOKUP(V310,Minimas!$C$3:$CD$12,6,FALSE)</f>
        <v>#N/A</v>
      </c>
      <c r="AG310" s="103" t="e">
        <f>T310-HLOOKUP(V310,Minimas!$C$3:$CD$12,7,FALSE)</f>
        <v>#N/A</v>
      </c>
      <c r="AH310" s="103" t="e">
        <f>T310-HLOOKUP(V310,Minimas!$C$3:$CD$12,8,FALSE)</f>
        <v>#N/A</v>
      </c>
      <c r="AI310" s="103" t="e">
        <f>T310-HLOOKUP(V310,Minimas!$C$3:$CD$12,9,FALSE)</f>
        <v>#N/A</v>
      </c>
      <c r="AJ310" s="103" t="e">
        <f>T310-HLOOKUP(V310,Minimas!$C$3:$CD$12,10,FALSE)</f>
        <v>#N/A</v>
      </c>
      <c r="AK310" s="104" t="str">
        <f t="shared" si="85"/>
        <v xml:space="preserve"> </v>
      </c>
      <c r="AL310" s="105"/>
      <c r="AM310" s="105" t="str">
        <f t="shared" si="86"/>
        <v xml:space="preserve"> </v>
      </c>
      <c r="AN310" s="105" t="str">
        <f t="shared" si="87"/>
        <v xml:space="preserve"> </v>
      </c>
    </row>
    <row r="311" spans="28:40" ht="15" x14ac:dyDescent="0.2">
      <c r="AB311" s="103" t="e">
        <f>T311-HLOOKUP(V311,Minimas!$C$3:$CD$12,2,FALSE)</f>
        <v>#N/A</v>
      </c>
      <c r="AC311" s="103" t="e">
        <f>T311-HLOOKUP(V311,Minimas!$C$3:$CD$12,3,FALSE)</f>
        <v>#N/A</v>
      </c>
      <c r="AD311" s="103" t="e">
        <f>T311-HLOOKUP(V311,Minimas!$C$3:$CD$12,4,FALSE)</f>
        <v>#N/A</v>
      </c>
      <c r="AE311" s="103" t="e">
        <f>T311-HLOOKUP(V311,Minimas!$C$3:$CD$12,5,FALSE)</f>
        <v>#N/A</v>
      </c>
      <c r="AF311" s="103" t="e">
        <f>T311-HLOOKUP(V311,Minimas!$C$3:$CD$12,6,FALSE)</f>
        <v>#N/A</v>
      </c>
      <c r="AG311" s="103" t="e">
        <f>T311-HLOOKUP(V311,Minimas!$C$3:$CD$12,7,FALSE)</f>
        <v>#N/A</v>
      </c>
      <c r="AH311" s="103" t="e">
        <f>T311-HLOOKUP(V311,Minimas!$C$3:$CD$12,8,FALSE)</f>
        <v>#N/A</v>
      </c>
      <c r="AI311" s="103" t="e">
        <f>T311-HLOOKUP(V311,Minimas!$C$3:$CD$12,9,FALSE)</f>
        <v>#N/A</v>
      </c>
      <c r="AJ311" s="103" t="e">
        <f>T311-HLOOKUP(V311,Minimas!$C$3:$CD$12,10,FALSE)</f>
        <v>#N/A</v>
      </c>
      <c r="AK311" s="104" t="str">
        <f t="shared" si="85"/>
        <v xml:space="preserve"> </v>
      </c>
      <c r="AL311" s="105"/>
      <c r="AM311" s="105" t="str">
        <f t="shared" si="86"/>
        <v xml:space="preserve"> </v>
      </c>
      <c r="AN311" s="105" t="str">
        <f t="shared" si="87"/>
        <v xml:space="preserve"> </v>
      </c>
    </row>
    <row r="312" spans="28:40" ht="15" x14ac:dyDescent="0.2">
      <c r="AB312" s="103" t="e">
        <f>T312-HLOOKUP(V312,Minimas!$C$3:$CD$12,2,FALSE)</f>
        <v>#N/A</v>
      </c>
      <c r="AC312" s="103" t="e">
        <f>T312-HLOOKUP(V312,Minimas!$C$3:$CD$12,3,FALSE)</f>
        <v>#N/A</v>
      </c>
      <c r="AD312" s="103" t="e">
        <f>T312-HLOOKUP(V312,Minimas!$C$3:$CD$12,4,FALSE)</f>
        <v>#N/A</v>
      </c>
      <c r="AE312" s="103" t="e">
        <f>T312-HLOOKUP(V312,Minimas!$C$3:$CD$12,5,FALSE)</f>
        <v>#N/A</v>
      </c>
      <c r="AF312" s="103" t="e">
        <f>T312-HLOOKUP(V312,Minimas!$C$3:$CD$12,6,FALSE)</f>
        <v>#N/A</v>
      </c>
      <c r="AG312" s="103" t="e">
        <f>T312-HLOOKUP(V312,Minimas!$C$3:$CD$12,7,FALSE)</f>
        <v>#N/A</v>
      </c>
      <c r="AH312" s="103" t="e">
        <f>T312-HLOOKUP(V312,Minimas!$C$3:$CD$12,8,FALSE)</f>
        <v>#N/A</v>
      </c>
      <c r="AI312" s="103" t="e">
        <f>T312-HLOOKUP(V312,Minimas!$C$3:$CD$12,9,FALSE)</f>
        <v>#N/A</v>
      </c>
      <c r="AJ312" s="103" t="e">
        <f>T312-HLOOKUP(V312,Minimas!$C$3:$CD$12,10,FALSE)</f>
        <v>#N/A</v>
      </c>
      <c r="AK312" s="104" t="str">
        <f t="shared" si="85"/>
        <v xml:space="preserve"> </v>
      </c>
      <c r="AL312" s="105"/>
      <c r="AM312" s="105" t="str">
        <f t="shared" si="86"/>
        <v xml:space="preserve"> </v>
      </c>
      <c r="AN312" s="105" t="str">
        <f t="shared" si="87"/>
        <v xml:space="preserve"> </v>
      </c>
    </row>
    <row r="313" spans="28:40" ht="15" x14ac:dyDescent="0.2">
      <c r="AB313" s="103" t="e">
        <f>T313-HLOOKUP(V313,Minimas!$C$3:$CD$12,2,FALSE)</f>
        <v>#N/A</v>
      </c>
      <c r="AC313" s="103" t="e">
        <f>T313-HLOOKUP(V313,Minimas!$C$3:$CD$12,3,FALSE)</f>
        <v>#N/A</v>
      </c>
      <c r="AD313" s="103" t="e">
        <f>T313-HLOOKUP(V313,Minimas!$C$3:$CD$12,4,FALSE)</f>
        <v>#N/A</v>
      </c>
      <c r="AE313" s="103" t="e">
        <f>T313-HLOOKUP(V313,Minimas!$C$3:$CD$12,5,FALSE)</f>
        <v>#N/A</v>
      </c>
      <c r="AF313" s="103" t="e">
        <f>T313-HLOOKUP(V313,Minimas!$C$3:$CD$12,6,FALSE)</f>
        <v>#N/A</v>
      </c>
      <c r="AG313" s="103" t="e">
        <f>T313-HLOOKUP(V313,Minimas!$C$3:$CD$12,7,FALSE)</f>
        <v>#N/A</v>
      </c>
      <c r="AH313" s="103" t="e">
        <f>T313-HLOOKUP(V313,Minimas!$C$3:$CD$12,8,FALSE)</f>
        <v>#N/A</v>
      </c>
      <c r="AI313" s="103" t="e">
        <f>T313-HLOOKUP(V313,Minimas!$C$3:$CD$12,9,FALSE)</f>
        <v>#N/A</v>
      </c>
      <c r="AJ313" s="103" t="e">
        <f>T313-HLOOKUP(V313,Minimas!$C$3:$CD$12,10,FALSE)</f>
        <v>#N/A</v>
      </c>
      <c r="AK313" s="104" t="str">
        <f t="shared" si="85"/>
        <v xml:space="preserve"> </v>
      </c>
      <c r="AL313" s="105"/>
      <c r="AM313" s="105" t="str">
        <f t="shared" si="86"/>
        <v xml:space="preserve"> </v>
      </c>
      <c r="AN313" s="105" t="str">
        <f t="shared" si="87"/>
        <v xml:space="preserve"> </v>
      </c>
    </row>
    <row r="314" spans="28:40" ht="15" x14ac:dyDescent="0.2">
      <c r="AB314" s="103" t="e">
        <f>T314-HLOOKUP(V314,Minimas!$C$3:$CD$12,2,FALSE)</f>
        <v>#N/A</v>
      </c>
      <c r="AC314" s="103" t="e">
        <f>T314-HLOOKUP(V314,Minimas!$C$3:$CD$12,3,FALSE)</f>
        <v>#N/A</v>
      </c>
      <c r="AD314" s="103" t="e">
        <f>T314-HLOOKUP(V314,Minimas!$C$3:$CD$12,4,FALSE)</f>
        <v>#N/A</v>
      </c>
      <c r="AE314" s="103" t="e">
        <f>T314-HLOOKUP(V314,Minimas!$C$3:$CD$12,5,FALSE)</f>
        <v>#N/A</v>
      </c>
      <c r="AF314" s="103" t="e">
        <f>T314-HLOOKUP(V314,Minimas!$C$3:$CD$12,6,FALSE)</f>
        <v>#N/A</v>
      </c>
      <c r="AG314" s="103" t="e">
        <f>T314-HLOOKUP(V314,Minimas!$C$3:$CD$12,7,FALSE)</f>
        <v>#N/A</v>
      </c>
      <c r="AH314" s="103" t="e">
        <f>T314-HLOOKUP(V314,Minimas!$C$3:$CD$12,8,FALSE)</f>
        <v>#N/A</v>
      </c>
      <c r="AI314" s="103" t="e">
        <f>T314-HLOOKUP(V314,Minimas!$C$3:$CD$12,9,FALSE)</f>
        <v>#N/A</v>
      </c>
      <c r="AJ314" s="103" t="e">
        <f>T314-HLOOKUP(V314,Minimas!$C$3:$CD$12,10,FALSE)</f>
        <v>#N/A</v>
      </c>
      <c r="AK314" s="104" t="str">
        <f t="shared" si="85"/>
        <v xml:space="preserve"> </v>
      </c>
      <c r="AL314" s="105"/>
      <c r="AM314" s="105" t="str">
        <f t="shared" si="86"/>
        <v xml:space="preserve"> </v>
      </c>
      <c r="AN314" s="105" t="str">
        <f t="shared" si="87"/>
        <v xml:space="preserve"> </v>
      </c>
    </row>
    <row r="315" spans="28:40" ht="15" x14ac:dyDescent="0.2">
      <c r="AB315" s="103" t="e">
        <f>T315-HLOOKUP(V315,Minimas!$C$3:$CD$12,2,FALSE)</f>
        <v>#N/A</v>
      </c>
      <c r="AC315" s="103" t="e">
        <f>T315-HLOOKUP(V315,Minimas!$C$3:$CD$12,3,FALSE)</f>
        <v>#N/A</v>
      </c>
      <c r="AD315" s="103" t="e">
        <f>T315-HLOOKUP(V315,Minimas!$C$3:$CD$12,4,FALSE)</f>
        <v>#N/A</v>
      </c>
      <c r="AE315" s="103" t="e">
        <f>T315-HLOOKUP(V315,Minimas!$C$3:$CD$12,5,FALSE)</f>
        <v>#N/A</v>
      </c>
      <c r="AF315" s="103" t="e">
        <f>T315-HLOOKUP(V315,Minimas!$C$3:$CD$12,6,FALSE)</f>
        <v>#N/A</v>
      </c>
      <c r="AG315" s="103" t="e">
        <f>T315-HLOOKUP(V315,Minimas!$C$3:$CD$12,7,FALSE)</f>
        <v>#N/A</v>
      </c>
      <c r="AH315" s="103" t="e">
        <f>T315-HLOOKUP(V315,Minimas!$C$3:$CD$12,8,FALSE)</f>
        <v>#N/A</v>
      </c>
      <c r="AI315" s="103" t="e">
        <f>T315-HLOOKUP(V315,Minimas!$C$3:$CD$12,9,FALSE)</f>
        <v>#N/A</v>
      </c>
      <c r="AJ315" s="103" t="e">
        <f>T315-HLOOKUP(V315,Minimas!$C$3:$CD$12,10,FALSE)</f>
        <v>#N/A</v>
      </c>
      <c r="AK315" s="104" t="str">
        <f t="shared" si="85"/>
        <v xml:space="preserve"> </v>
      </c>
      <c r="AL315" s="105"/>
      <c r="AM315" s="105" t="str">
        <f t="shared" si="86"/>
        <v xml:space="preserve"> </v>
      </c>
      <c r="AN315" s="105" t="str">
        <f t="shared" si="87"/>
        <v xml:space="preserve"> </v>
      </c>
    </row>
    <row r="316" spans="28:40" ht="15" x14ac:dyDescent="0.2">
      <c r="AB316" s="103" t="e">
        <f>T316-HLOOKUP(V316,Minimas!$C$3:$CD$12,2,FALSE)</f>
        <v>#N/A</v>
      </c>
      <c r="AC316" s="103" t="e">
        <f>T316-HLOOKUP(V316,Minimas!$C$3:$CD$12,3,FALSE)</f>
        <v>#N/A</v>
      </c>
      <c r="AD316" s="103" t="e">
        <f>T316-HLOOKUP(V316,Minimas!$C$3:$CD$12,4,FALSE)</f>
        <v>#N/A</v>
      </c>
      <c r="AE316" s="103" t="e">
        <f>T316-HLOOKUP(V316,Minimas!$C$3:$CD$12,5,FALSE)</f>
        <v>#N/A</v>
      </c>
      <c r="AF316" s="103" t="e">
        <f>T316-HLOOKUP(V316,Minimas!$C$3:$CD$12,6,FALSE)</f>
        <v>#N/A</v>
      </c>
      <c r="AG316" s="103" t="e">
        <f>T316-HLOOKUP(V316,Minimas!$C$3:$CD$12,7,FALSE)</f>
        <v>#N/A</v>
      </c>
      <c r="AH316" s="103" t="e">
        <f>T316-HLOOKUP(V316,Minimas!$C$3:$CD$12,8,FALSE)</f>
        <v>#N/A</v>
      </c>
      <c r="AI316" s="103" t="e">
        <f>T316-HLOOKUP(V316,Minimas!$C$3:$CD$12,9,FALSE)</f>
        <v>#N/A</v>
      </c>
      <c r="AJ316" s="103" t="e">
        <f>T316-HLOOKUP(V316,Minimas!$C$3:$CD$12,10,FALSE)</f>
        <v>#N/A</v>
      </c>
      <c r="AK316" s="104" t="str">
        <f t="shared" si="85"/>
        <v xml:space="preserve"> </v>
      </c>
      <c r="AL316" s="105"/>
      <c r="AM316" s="105" t="str">
        <f t="shared" si="86"/>
        <v xml:space="preserve"> </v>
      </c>
      <c r="AN316" s="105" t="str">
        <f t="shared" si="87"/>
        <v xml:space="preserve"> </v>
      </c>
    </row>
    <row r="317" spans="28:40" ht="15" x14ac:dyDescent="0.2">
      <c r="AB317" s="103" t="e">
        <f>T317-HLOOKUP(V317,Minimas!$C$3:$CD$12,2,FALSE)</f>
        <v>#N/A</v>
      </c>
      <c r="AC317" s="103" t="e">
        <f>T317-HLOOKUP(V317,Minimas!$C$3:$CD$12,3,FALSE)</f>
        <v>#N/A</v>
      </c>
      <c r="AD317" s="103" t="e">
        <f>T317-HLOOKUP(V317,Minimas!$C$3:$CD$12,4,FALSE)</f>
        <v>#N/A</v>
      </c>
      <c r="AE317" s="103" t="e">
        <f>T317-HLOOKUP(V317,Minimas!$C$3:$CD$12,5,FALSE)</f>
        <v>#N/A</v>
      </c>
      <c r="AF317" s="103" t="e">
        <f>T317-HLOOKUP(V317,Minimas!$C$3:$CD$12,6,FALSE)</f>
        <v>#N/A</v>
      </c>
      <c r="AG317" s="103" t="e">
        <f>T317-HLOOKUP(V317,Minimas!$C$3:$CD$12,7,FALSE)</f>
        <v>#N/A</v>
      </c>
      <c r="AH317" s="103" t="e">
        <f>T317-HLOOKUP(V317,Minimas!$C$3:$CD$12,8,FALSE)</f>
        <v>#N/A</v>
      </c>
      <c r="AI317" s="103" t="e">
        <f>T317-HLOOKUP(V317,Minimas!$C$3:$CD$12,9,FALSE)</f>
        <v>#N/A</v>
      </c>
      <c r="AJ317" s="103" t="e">
        <f>T317-HLOOKUP(V317,Minimas!$C$3:$CD$12,10,FALSE)</f>
        <v>#N/A</v>
      </c>
      <c r="AK317" s="104" t="str">
        <f t="shared" si="85"/>
        <v xml:space="preserve"> </v>
      </c>
      <c r="AL317" s="105"/>
      <c r="AM317" s="105" t="str">
        <f t="shared" si="86"/>
        <v xml:space="preserve"> </v>
      </c>
      <c r="AN317" s="105" t="str">
        <f t="shared" si="87"/>
        <v xml:space="preserve"> </v>
      </c>
    </row>
    <row r="318" spans="28:40" ht="15" x14ac:dyDescent="0.2">
      <c r="AB318" s="103" t="e">
        <f>T318-HLOOKUP(V318,Minimas!$C$3:$CD$12,2,FALSE)</f>
        <v>#N/A</v>
      </c>
      <c r="AC318" s="103" t="e">
        <f>T318-HLOOKUP(V318,Minimas!$C$3:$CD$12,3,FALSE)</f>
        <v>#N/A</v>
      </c>
      <c r="AD318" s="103" t="e">
        <f>T318-HLOOKUP(V318,Minimas!$C$3:$CD$12,4,FALSE)</f>
        <v>#N/A</v>
      </c>
      <c r="AE318" s="103" t="e">
        <f>T318-HLOOKUP(V318,Minimas!$C$3:$CD$12,5,FALSE)</f>
        <v>#N/A</v>
      </c>
      <c r="AF318" s="103" t="e">
        <f>T318-HLOOKUP(V318,Minimas!$C$3:$CD$12,6,FALSE)</f>
        <v>#N/A</v>
      </c>
      <c r="AG318" s="103" t="e">
        <f>T318-HLOOKUP(V318,Minimas!$C$3:$CD$12,7,FALSE)</f>
        <v>#N/A</v>
      </c>
      <c r="AH318" s="103" t="e">
        <f>T318-HLOOKUP(V318,Minimas!$C$3:$CD$12,8,FALSE)</f>
        <v>#N/A</v>
      </c>
      <c r="AI318" s="103" t="e">
        <f>T318-HLOOKUP(V318,Minimas!$C$3:$CD$12,9,FALSE)</f>
        <v>#N/A</v>
      </c>
      <c r="AJ318" s="103" t="e">
        <f>T318-HLOOKUP(V318,Minimas!$C$3:$CD$12,10,FALSE)</f>
        <v>#N/A</v>
      </c>
      <c r="AK318" s="104" t="str">
        <f t="shared" si="85"/>
        <v xml:space="preserve"> </v>
      </c>
      <c r="AL318" s="105"/>
      <c r="AM318" s="105" t="str">
        <f t="shared" si="86"/>
        <v xml:space="preserve"> </v>
      </c>
      <c r="AN318" s="105" t="str">
        <f t="shared" si="87"/>
        <v xml:space="preserve"> </v>
      </c>
    </row>
    <row r="319" spans="28:40" ht="15" x14ac:dyDescent="0.2">
      <c r="AB319" s="103" t="e">
        <f>T319-HLOOKUP(V319,Minimas!$C$3:$CD$12,2,FALSE)</f>
        <v>#N/A</v>
      </c>
      <c r="AC319" s="103" t="e">
        <f>T319-HLOOKUP(V319,Minimas!$C$3:$CD$12,3,FALSE)</f>
        <v>#N/A</v>
      </c>
      <c r="AD319" s="103" t="e">
        <f>T319-HLOOKUP(V319,Minimas!$C$3:$CD$12,4,FALSE)</f>
        <v>#N/A</v>
      </c>
      <c r="AE319" s="103" t="e">
        <f>T319-HLOOKUP(V319,Minimas!$C$3:$CD$12,5,FALSE)</f>
        <v>#N/A</v>
      </c>
      <c r="AF319" s="103" t="e">
        <f>T319-HLOOKUP(V319,Minimas!$C$3:$CD$12,6,FALSE)</f>
        <v>#N/A</v>
      </c>
      <c r="AG319" s="103" t="e">
        <f>T319-HLOOKUP(V319,Minimas!$C$3:$CD$12,7,FALSE)</f>
        <v>#N/A</v>
      </c>
      <c r="AH319" s="103" t="e">
        <f>T319-HLOOKUP(V319,Minimas!$C$3:$CD$12,8,FALSE)</f>
        <v>#N/A</v>
      </c>
      <c r="AI319" s="103" t="e">
        <f>T319-HLOOKUP(V319,Minimas!$C$3:$CD$12,9,FALSE)</f>
        <v>#N/A</v>
      </c>
      <c r="AJ319" s="103" t="e">
        <f>T319-HLOOKUP(V319,Minimas!$C$3:$CD$12,10,FALSE)</f>
        <v>#N/A</v>
      </c>
      <c r="AK319" s="104" t="str">
        <f t="shared" si="85"/>
        <v xml:space="preserve"> </v>
      </c>
      <c r="AL319" s="105"/>
      <c r="AM319" s="105" t="str">
        <f t="shared" si="86"/>
        <v xml:space="preserve"> </v>
      </c>
      <c r="AN319" s="105" t="str">
        <f t="shared" si="87"/>
        <v xml:space="preserve"> </v>
      </c>
    </row>
    <row r="320" spans="28:40" ht="15" x14ac:dyDescent="0.2">
      <c r="AB320" s="103" t="e">
        <f>T320-HLOOKUP(V320,Minimas!$C$3:$CD$12,2,FALSE)</f>
        <v>#N/A</v>
      </c>
      <c r="AC320" s="103" t="e">
        <f>T320-HLOOKUP(V320,Minimas!$C$3:$CD$12,3,FALSE)</f>
        <v>#N/A</v>
      </c>
      <c r="AD320" s="103" t="e">
        <f>T320-HLOOKUP(V320,Minimas!$C$3:$CD$12,4,FALSE)</f>
        <v>#N/A</v>
      </c>
      <c r="AE320" s="103" t="e">
        <f>T320-HLOOKUP(V320,Minimas!$C$3:$CD$12,5,FALSE)</f>
        <v>#N/A</v>
      </c>
      <c r="AF320" s="103" t="e">
        <f>T320-HLOOKUP(V320,Minimas!$C$3:$CD$12,6,FALSE)</f>
        <v>#N/A</v>
      </c>
      <c r="AG320" s="103" t="e">
        <f>T320-HLOOKUP(V320,Minimas!$C$3:$CD$12,7,FALSE)</f>
        <v>#N/A</v>
      </c>
      <c r="AH320" s="103" t="e">
        <f>T320-HLOOKUP(V320,Minimas!$C$3:$CD$12,8,FALSE)</f>
        <v>#N/A</v>
      </c>
      <c r="AI320" s="103" t="e">
        <f>T320-HLOOKUP(V320,Minimas!$C$3:$CD$12,9,FALSE)</f>
        <v>#N/A</v>
      </c>
      <c r="AJ320" s="103" t="e">
        <f>T320-HLOOKUP(V320,Minimas!$C$3:$CD$12,10,FALSE)</f>
        <v>#N/A</v>
      </c>
      <c r="AK320" s="104" t="str">
        <f t="shared" si="85"/>
        <v xml:space="preserve"> </v>
      </c>
      <c r="AL320" s="105"/>
      <c r="AM320" s="105" t="str">
        <f t="shared" si="86"/>
        <v xml:space="preserve"> </v>
      </c>
      <c r="AN320" s="105" t="str">
        <f t="shared" si="87"/>
        <v xml:space="preserve"> </v>
      </c>
    </row>
    <row r="321" spans="28:40" ht="15" x14ac:dyDescent="0.2">
      <c r="AB321" s="103" t="e">
        <f>T321-HLOOKUP(V321,Minimas!$C$3:$CD$12,2,FALSE)</f>
        <v>#N/A</v>
      </c>
      <c r="AC321" s="103" t="e">
        <f>T321-HLOOKUP(V321,Minimas!$C$3:$CD$12,3,FALSE)</f>
        <v>#N/A</v>
      </c>
      <c r="AD321" s="103" t="e">
        <f>T321-HLOOKUP(V321,Minimas!$C$3:$CD$12,4,FALSE)</f>
        <v>#N/A</v>
      </c>
      <c r="AE321" s="103" t="e">
        <f>T321-HLOOKUP(V321,Minimas!$C$3:$CD$12,5,FALSE)</f>
        <v>#N/A</v>
      </c>
      <c r="AF321" s="103" t="e">
        <f>T321-HLOOKUP(V321,Minimas!$C$3:$CD$12,6,FALSE)</f>
        <v>#N/A</v>
      </c>
      <c r="AG321" s="103" t="e">
        <f>T321-HLOOKUP(V321,Minimas!$C$3:$CD$12,7,FALSE)</f>
        <v>#N/A</v>
      </c>
      <c r="AH321" s="103" t="e">
        <f>T321-HLOOKUP(V321,Minimas!$C$3:$CD$12,8,FALSE)</f>
        <v>#N/A</v>
      </c>
      <c r="AI321" s="103" t="e">
        <f>T321-HLOOKUP(V321,Minimas!$C$3:$CD$12,9,FALSE)</f>
        <v>#N/A</v>
      </c>
      <c r="AJ321" s="103" t="e">
        <f>T321-HLOOKUP(V321,Minimas!$C$3:$CD$12,10,FALSE)</f>
        <v>#N/A</v>
      </c>
      <c r="AK321" s="104" t="str">
        <f t="shared" si="85"/>
        <v xml:space="preserve"> </v>
      </c>
      <c r="AL321" s="105"/>
      <c r="AM321" s="105" t="str">
        <f t="shared" si="86"/>
        <v xml:space="preserve"> </v>
      </c>
      <c r="AN321" s="105" t="str">
        <f t="shared" si="87"/>
        <v xml:space="preserve"> </v>
      </c>
    </row>
    <row r="322" spans="28:40" ht="15" x14ac:dyDescent="0.2">
      <c r="AB322" s="103" t="e">
        <f>T322-HLOOKUP(V322,Minimas!$C$3:$CD$12,2,FALSE)</f>
        <v>#N/A</v>
      </c>
      <c r="AC322" s="103" t="e">
        <f>T322-HLOOKUP(V322,Minimas!$C$3:$CD$12,3,FALSE)</f>
        <v>#N/A</v>
      </c>
      <c r="AD322" s="103" t="e">
        <f>T322-HLOOKUP(V322,Minimas!$C$3:$CD$12,4,FALSE)</f>
        <v>#N/A</v>
      </c>
      <c r="AE322" s="103" t="e">
        <f>T322-HLOOKUP(V322,Minimas!$C$3:$CD$12,5,FALSE)</f>
        <v>#N/A</v>
      </c>
      <c r="AF322" s="103" t="e">
        <f>T322-HLOOKUP(V322,Minimas!$C$3:$CD$12,6,FALSE)</f>
        <v>#N/A</v>
      </c>
      <c r="AG322" s="103" t="e">
        <f>T322-HLOOKUP(V322,Minimas!$C$3:$CD$12,7,FALSE)</f>
        <v>#N/A</v>
      </c>
      <c r="AH322" s="103" t="e">
        <f>T322-HLOOKUP(V322,Minimas!$C$3:$CD$12,8,FALSE)</f>
        <v>#N/A</v>
      </c>
      <c r="AI322" s="103" t="e">
        <f>T322-HLOOKUP(V322,Minimas!$C$3:$CD$12,9,FALSE)</f>
        <v>#N/A</v>
      </c>
      <c r="AJ322" s="103" t="e">
        <f>T322-HLOOKUP(V322,Minimas!$C$3:$CD$12,10,FALSE)</f>
        <v>#N/A</v>
      </c>
      <c r="AK322" s="104" t="str">
        <f t="shared" si="85"/>
        <v xml:space="preserve"> </v>
      </c>
      <c r="AL322" s="105"/>
      <c r="AM322" s="105" t="str">
        <f t="shared" si="86"/>
        <v xml:space="preserve"> </v>
      </c>
      <c r="AN322" s="105" t="str">
        <f t="shared" si="87"/>
        <v xml:space="preserve"> </v>
      </c>
    </row>
    <row r="323" spans="28:40" ht="15" x14ac:dyDescent="0.2">
      <c r="AB323" s="103" t="e">
        <f>T323-HLOOKUP(V323,Minimas!$C$3:$CD$12,2,FALSE)</f>
        <v>#N/A</v>
      </c>
      <c r="AC323" s="103" t="e">
        <f>T323-HLOOKUP(V323,Minimas!$C$3:$CD$12,3,FALSE)</f>
        <v>#N/A</v>
      </c>
      <c r="AD323" s="103" t="e">
        <f>T323-HLOOKUP(V323,Minimas!$C$3:$CD$12,4,FALSE)</f>
        <v>#N/A</v>
      </c>
      <c r="AE323" s="103" t="e">
        <f>T323-HLOOKUP(V323,Minimas!$C$3:$CD$12,5,FALSE)</f>
        <v>#N/A</v>
      </c>
      <c r="AF323" s="103" t="e">
        <f>T323-HLOOKUP(V323,Minimas!$C$3:$CD$12,6,FALSE)</f>
        <v>#N/A</v>
      </c>
      <c r="AG323" s="103" t="e">
        <f>T323-HLOOKUP(V323,Minimas!$C$3:$CD$12,7,FALSE)</f>
        <v>#N/A</v>
      </c>
      <c r="AH323" s="103" t="e">
        <f>T323-HLOOKUP(V323,Minimas!$C$3:$CD$12,8,FALSE)</f>
        <v>#N/A</v>
      </c>
      <c r="AI323" s="103" t="e">
        <f>T323-HLOOKUP(V323,Minimas!$C$3:$CD$12,9,FALSE)</f>
        <v>#N/A</v>
      </c>
      <c r="AJ323" s="103" t="e">
        <f>T323-HLOOKUP(V323,Minimas!$C$3:$CD$12,10,FALSE)</f>
        <v>#N/A</v>
      </c>
      <c r="AK323" s="104" t="str">
        <f t="shared" si="85"/>
        <v xml:space="preserve"> </v>
      </c>
      <c r="AL323" s="105"/>
      <c r="AM323" s="105" t="str">
        <f t="shared" si="86"/>
        <v xml:space="preserve"> </v>
      </c>
      <c r="AN323" s="105" t="str">
        <f t="shared" si="87"/>
        <v xml:space="preserve"> </v>
      </c>
    </row>
    <row r="324" spans="28:40" ht="15" x14ac:dyDescent="0.2">
      <c r="AB324" s="103" t="e">
        <f>T324-HLOOKUP(V324,Minimas!$C$3:$CD$12,2,FALSE)</f>
        <v>#N/A</v>
      </c>
      <c r="AC324" s="103" t="e">
        <f>T324-HLOOKUP(V324,Minimas!$C$3:$CD$12,3,FALSE)</f>
        <v>#N/A</v>
      </c>
      <c r="AD324" s="103" t="e">
        <f>T324-HLOOKUP(V324,Minimas!$C$3:$CD$12,4,FALSE)</f>
        <v>#N/A</v>
      </c>
      <c r="AE324" s="103" t="e">
        <f>T324-HLOOKUP(V324,Minimas!$C$3:$CD$12,5,FALSE)</f>
        <v>#N/A</v>
      </c>
      <c r="AF324" s="103" t="e">
        <f>T324-HLOOKUP(V324,Minimas!$C$3:$CD$12,6,FALSE)</f>
        <v>#N/A</v>
      </c>
      <c r="AG324" s="103" t="e">
        <f>T324-HLOOKUP(V324,Minimas!$C$3:$CD$12,7,FALSE)</f>
        <v>#N/A</v>
      </c>
      <c r="AH324" s="103" t="e">
        <f>T324-HLOOKUP(V324,Minimas!$C$3:$CD$12,8,FALSE)</f>
        <v>#N/A</v>
      </c>
      <c r="AI324" s="103" t="e">
        <f>T324-HLOOKUP(V324,Minimas!$C$3:$CD$12,9,FALSE)</f>
        <v>#N/A</v>
      </c>
      <c r="AJ324" s="103" t="e">
        <f>T324-HLOOKUP(V324,Minimas!$C$3:$CD$12,10,FALSE)</f>
        <v>#N/A</v>
      </c>
      <c r="AK324" s="104" t="str">
        <f t="shared" si="85"/>
        <v xml:space="preserve"> </v>
      </c>
      <c r="AL324" s="105"/>
      <c r="AM324" s="105" t="str">
        <f t="shared" si="86"/>
        <v xml:space="preserve"> </v>
      </c>
      <c r="AN324" s="105" t="str">
        <f t="shared" si="87"/>
        <v xml:space="preserve"> </v>
      </c>
    </row>
    <row r="325" spans="28:40" ht="15" x14ac:dyDescent="0.2">
      <c r="AB325" s="103" t="e">
        <f>T325-HLOOKUP(V325,Minimas!$C$3:$CD$12,2,FALSE)</f>
        <v>#N/A</v>
      </c>
      <c r="AC325" s="103" t="e">
        <f>T325-HLOOKUP(V325,Minimas!$C$3:$CD$12,3,FALSE)</f>
        <v>#N/A</v>
      </c>
      <c r="AD325" s="103" t="e">
        <f>T325-HLOOKUP(V325,Minimas!$C$3:$CD$12,4,FALSE)</f>
        <v>#N/A</v>
      </c>
      <c r="AE325" s="103" t="e">
        <f>T325-HLOOKUP(V325,Minimas!$C$3:$CD$12,5,FALSE)</f>
        <v>#N/A</v>
      </c>
      <c r="AF325" s="103" t="e">
        <f>T325-HLOOKUP(V325,Minimas!$C$3:$CD$12,6,FALSE)</f>
        <v>#N/A</v>
      </c>
      <c r="AG325" s="103" t="e">
        <f>T325-HLOOKUP(V325,Minimas!$C$3:$CD$12,7,FALSE)</f>
        <v>#N/A</v>
      </c>
      <c r="AH325" s="103" t="e">
        <f>T325-HLOOKUP(V325,Minimas!$C$3:$CD$12,8,FALSE)</f>
        <v>#N/A</v>
      </c>
      <c r="AI325" s="103" t="e">
        <f>T325-HLOOKUP(V325,Minimas!$C$3:$CD$12,9,FALSE)</f>
        <v>#N/A</v>
      </c>
      <c r="AJ325" s="103" t="e">
        <f>T325-HLOOKUP(V325,Minimas!$C$3:$CD$12,10,FALSE)</f>
        <v>#N/A</v>
      </c>
      <c r="AK325" s="104" t="str">
        <f t="shared" si="85"/>
        <v xml:space="preserve"> </v>
      </c>
      <c r="AL325" s="105"/>
      <c r="AM325" s="105" t="str">
        <f t="shared" si="86"/>
        <v xml:space="preserve"> </v>
      </c>
      <c r="AN325" s="105" t="str">
        <f t="shared" si="87"/>
        <v xml:space="preserve"> </v>
      </c>
    </row>
    <row r="326" spans="28:40" ht="15" x14ac:dyDescent="0.2">
      <c r="AB326" s="103" t="e">
        <f>T326-HLOOKUP(V326,Minimas!$C$3:$CD$12,2,FALSE)</f>
        <v>#N/A</v>
      </c>
      <c r="AC326" s="103" t="e">
        <f>T326-HLOOKUP(V326,Minimas!$C$3:$CD$12,3,FALSE)</f>
        <v>#N/A</v>
      </c>
      <c r="AD326" s="103" t="e">
        <f>T326-HLOOKUP(V326,Minimas!$C$3:$CD$12,4,FALSE)</f>
        <v>#N/A</v>
      </c>
      <c r="AE326" s="103" t="e">
        <f>T326-HLOOKUP(V326,Minimas!$C$3:$CD$12,5,FALSE)</f>
        <v>#N/A</v>
      </c>
      <c r="AF326" s="103" t="e">
        <f>T326-HLOOKUP(V326,Minimas!$C$3:$CD$12,6,FALSE)</f>
        <v>#N/A</v>
      </c>
      <c r="AG326" s="103" t="e">
        <f>T326-HLOOKUP(V326,Minimas!$C$3:$CD$12,7,FALSE)</f>
        <v>#N/A</v>
      </c>
      <c r="AH326" s="103" t="e">
        <f>T326-HLOOKUP(V326,Minimas!$C$3:$CD$12,8,FALSE)</f>
        <v>#N/A</v>
      </c>
      <c r="AI326" s="103" t="e">
        <f>T326-HLOOKUP(V326,Minimas!$C$3:$CD$12,9,FALSE)</f>
        <v>#N/A</v>
      </c>
      <c r="AJ326" s="103" t="e">
        <f>T326-HLOOKUP(V326,Minimas!$C$3:$CD$12,10,FALSE)</f>
        <v>#N/A</v>
      </c>
      <c r="AK326" s="104" t="str">
        <f t="shared" si="85"/>
        <v xml:space="preserve"> </v>
      </c>
      <c r="AL326" s="105"/>
      <c r="AM326" s="105" t="str">
        <f t="shared" si="86"/>
        <v xml:space="preserve"> </v>
      </c>
      <c r="AN326" s="105" t="str">
        <f t="shared" si="87"/>
        <v xml:space="preserve"> </v>
      </c>
    </row>
    <row r="327" spans="28:40" ht="15" x14ac:dyDescent="0.2">
      <c r="AB327" s="103" t="e">
        <f>T327-HLOOKUP(V327,Minimas!$C$3:$CD$12,2,FALSE)</f>
        <v>#N/A</v>
      </c>
      <c r="AC327" s="103" t="e">
        <f>T327-HLOOKUP(V327,Minimas!$C$3:$CD$12,3,FALSE)</f>
        <v>#N/A</v>
      </c>
      <c r="AD327" s="103" t="e">
        <f>T327-HLOOKUP(V327,Minimas!$C$3:$CD$12,4,FALSE)</f>
        <v>#N/A</v>
      </c>
      <c r="AE327" s="103" t="e">
        <f>T327-HLOOKUP(V327,Minimas!$C$3:$CD$12,5,FALSE)</f>
        <v>#N/A</v>
      </c>
      <c r="AF327" s="103" t="e">
        <f>T327-HLOOKUP(V327,Minimas!$C$3:$CD$12,6,FALSE)</f>
        <v>#N/A</v>
      </c>
      <c r="AG327" s="103" t="e">
        <f>T327-HLOOKUP(V327,Minimas!$C$3:$CD$12,7,FALSE)</f>
        <v>#N/A</v>
      </c>
      <c r="AH327" s="103" t="e">
        <f>T327-HLOOKUP(V327,Minimas!$C$3:$CD$12,8,FALSE)</f>
        <v>#N/A</v>
      </c>
      <c r="AI327" s="103" t="e">
        <f>T327-HLOOKUP(V327,Minimas!$C$3:$CD$12,9,FALSE)</f>
        <v>#N/A</v>
      </c>
      <c r="AJ327" s="103" t="e">
        <f>T327-HLOOKUP(V327,Minimas!$C$3:$CD$12,10,FALSE)</f>
        <v>#N/A</v>
      </c>
      <c r="AK327" s="104" t="str">
        <f t="shared" si="85"/>
        <v xml:space="preserve"> </v>
      </c>
      <c r="AL327" s="105"/>
      <c r="AM327" s="105" t="str">
        <f t="shared" si="86"/>
        <v xml:space="preserve"> </v>
      </c>
      <c r="AN327" s="105" t="str">
        <f t="shared" si="87"/>
        <v xml:space="preserve"> </v>
      </c>
    </row>
    <row r="328" spans="28:40" ht="15" x14ac:dyDescent="0.2">
      <c r="AB328" s="103" t="e">
        <f>T328-HLOOKUP(V328,Minimas!$C$3:$CD$12,2,FALSE)</f>
        <v>#N/A</v>
      </c>
      <c r="AC328" s="103" t="e">
        <f>T328-HLOOKUP(V328,Minimas!$C$3:$CD$12,3,FALSE)</f>
        <v>#N/A</v>
      </c>
      <c r="AD328" s="103" t="e">
        <f>T328-HLOOKUP(V328,Minimas!$C$3:$CD$12,4,FALSE)</f>
        <v>#N/A</v>
      </c>
      <c r="AE328" s="103" t="e">
        <f>T328-HLOOKUP(V328,Minimas!$C$3:$CD$12,5,FALSE)</f>
        <v>#N/A</v>
      </c>
      <c r="AF328" s="103" t="e">
        <f>T328-HLOOKUP(V328,Minimas!$C$3:$CD$12,6,FALSE)</f>
        <v>#N/A</v>
      </c>
      <c r="AG328" s="103" t="e">
        <f>T328-HLOOKUP(V328,Minimas!$C$3:$CD$12,7,FALSE)</f>
        <v>#N/A</v>
      </c>
      <c r="AH328" s="103" t="e">
        <f>T328-HLOOKUP(V328,Minimas!$C$3:$CD$12,8,FALSE)</f>
        <v>#N/A</v>
      </c>
      <c r="AI328" s="103" t="e">
        <f>T328-HLOOKUP(V328,Minimas!$C$3:$CD$12,9,FALSE)</f>
        <v>#N/A</v>
      </c>
      <c r="AJ328" s="103" t="e">
        <f>T328-HLOOKUP(V328,Minimas!$C$3:$CD$12,10,FALSE)</f>
        <v>#N/A</v>
      </c>
      <c r="AK328" s="104" t="str">
        <f t="shared" si="85"/>
        <v xml:space="preserve"> </v>
      </c>
      <c r="AL328" s="105"/>
      <c r="AM328" s="105" t="str">
        <f t="shared" si="86"/>
        <v xml:space="preserve"> </v>
      </c>
      <c r="AN328" s="105" t="str">
        <f t="shared" si="87"/>
        <v xml:space="preserve"> </v>
      </c>
    </row>
    <row r="329" spans="28:40" ht="15" x14ac:dyDescent="0.2">
      <c r="AB329" s="103" t="e">
        <f>T329-HLOOKUP(V329,Minimas!$C$3:$CD$12,2,FALSE)</f>
        <v>#N/A</v>
      </c>
      <c r="AC329" s="103" t="e">
        <f>T329-HLOOKUP(V329,Minimas!$C$3:$CD$12,3,FALSE)</f>
        <v>#N/A</v>
      </c>
      <c r="AD329" s="103" t="e">
        <f>T329-HLOOKUP(V329,Minimas!$C$3:$CD$12,4,FALSE)</f>
        <v>#N/A</v>
      </c>
      <c r="AE329" s="103" t="e">
        <f>T329-HLOOKUP(V329,Minimas!$C$3:$CD$12,5,FALSE)</f>
        <v>#N/A</v>
      </c>
      <c r="AF329" s="103" t="e">
        <f>T329-HLOOKUP(V329,Minimas!$C$3:$CD$12,6,FALSE)</f>
        <v>#N/A</v>
      </c>
      <c r="AG329" s="103" t="e">
        <f>T329-HLOOKUP(V329,Minimas!$C$3:$CD$12,7,FALSE)</f>
        <v>#N/A</v>
      </c>
      <c r="AH329" s="103" t="e">
        <f>T329-HLOOKUP(V329,Minimas!$C$3:$CD$12,8,FALSE)</f>
        <v>#N/A</v>
      </c>
      <c r="AI329" s="103" t="e">
        <f>T329-HLOOKUP(V329,Minimas!$C$3:$CD$12,9,FALSE)</f>
        <v>#N/A</v>
      </c>
      <c r="AJ329" s="103" t="e">
        <f>T329-HLOOKUP(V329,Minimas!$C$3:$CD$12,10,FALSE)</f>
        <v>#N/A</v>
      </c>
      <c r="AK329" s="104" t="str">
        <f t="shared" si="85"/>
        <v xml:space="preserve"> </v>
      </c>
      <c r="AL329" s="105"/>
      <c r="AM329" s="105" t="str">
        <f t="shared" si="86"/>
        <v xml:space="preserve"> </v>
      </c>
      <c r="AN329" s="105" t="str">
        <f t="shared" si="87"/>
        <v xml:space="preserve"> </v>
      </c>
    </row>
    <row r="330" spans="28:40" ht="15" x14ac:dyDescent="0.2">
      <c r="AB330" s="103" t="e">
        <f>T330-HLOOKUP(V330,Minimas!$C$3:$CD$12,2,FALSE)</f>
        <v>#N/A</v>
      </c>
      <c r="AC330" s="103" t="e">
        <f>T330-HLOOKUP(V330,Minimas!$C$3:$CD$12,3,FALSE)</f>
        <v>#N/A</v>
      </c>
      <c r="AD330" s="103" t="e">
        <f>T330-HLOOKUP(V330,Minimas!$C$3:$CD$12,4,FALSE)</f>
        <v>#N/A</v>
      </c>
      <c r="AE330" s="103" t="e">
        <f>T330-HLOOKUP(V330,Minimas!$C$3:$CD$12,5,FALSE)</f>
        <v>#N/A</v>
      </c>
      <c r="AF330" s="103" t="e">
        <f>T330-HLOOKUP(V330,Minimas!$C$3:$CD$12,6,FALSE)</f>
        <v>#N/A</v>
      </c>
      <c r="AG330" s="103" t="e">
        <f>T330-HLOOKUP(V330,Minimas!$C$3:$CD$12,7,FALSE)</f>
        <v>#N/A</v>
      </c>
      <c r="AH330" s="103" t="e">
        <f>T330-HLOOKUP(V330,Minimas!$C$3:$CD$12,8,FALSE)</f>
        <v>#N/A</v>
      </c>
      <c r="AI330" s="103" t="e">
        <f>T330-HLOOKUP(V330,Minimas!$C$3:$CD$12,9,FALSE)</f>
        <v>#N/A</v>
      </c>
      <c r="AJ330" s="103" t="e">
        <f>T330-HLOOKUP(V330,Minimas!$C$3:$CD$12,10,FALSE)</f>
        <v>#N/A</v>
      </c>
      <c r="AK330" s="104" t="str">
        <f t="shared" si="85"/>
        <v xml:space="preserve"> </v>
      </c>
      <c r="AL330" s="105"/>
      <c r="AM330" s="105" t="str">
        <f t="shared" si="86"/>
        <v xml:space="preserve"> </v>
      </c>
      <c r="AN330" s="105" t="str">
        <f t="shared" si="87"/>
        <v xml:space="preserve"> </v>
      </c>
    </row>
    <row r="331" spans="28:40" ht="15" x14ac:dyDescent="0.2">
      <c r="AB331" s="103" t="e">
        <f>T331-HLOOKUP(V331,Minimas!$C$3:$CD$12,2,FALSE)</f>
        <v>#N/A</v>
      </c>
      <c r="AC331" s="103" t="e">
        <f>T331-HLOOKUP(V331,Minimas!$C$3:$CD$12,3,FALSE)</f>
        <v>#N/A</v>
      </c>
      <c r="AD331" s="103" t="e">
        <f>T331-HLOOKUP(V331,Minimas!$C$3:$CD$12,4,FALSE)</f>
        <v>#N/A</v>
      </c>
      <c r="AE331" s="103" t="e">
        <f>T331-HLOOKUP(V331,Minimas!$C$3:$CD$12,5,FALSE)</f>
        <v>#N/A</v>
      </c>
      <c r="AF331" s="103" t="e">
        <f>T331-HLOOKUP(V331,Minimas!$C$3:$CD$12,6,FALSE)</f>
        <v>#N/A</v>
      </c>
      <c r="AG331" s="103" t="e">
        <f>T331-HLOOKUP(V331,Minimas!$C$3:$CD$12,7,FALSE)</f>
        <v>#N/A</v>
      </c>
      <c r="AH331" s="103" t="e">
        <f>T331-HLOOKUP(V331,Minimas!$C$3:$CD$12,8,FALSE)</f>
        <v>#N/A</v>
      </c>
      <c r="AI331" s="103" t="e">
        <f>T331-HLOOKUP(V331,Minimas!$C$3:$CD$12,9,FALSE)</f>
        <v>#N/A</v>
      </c>
      <c r="AJ331" s="103" t="e">
        <f>T331-HLOOKUP(V331,Minimas!$C$3:$CD$12,10,FALSE)</f>
        <v>#N/A</v>
      </c>
      <c r="AK331" s="104" t="str">
        <f t="shared" si="85"/>
        <v xml:space="preserve"> </v>
      </c>
      <c r="AL331" s="105"/>
      <c r="AM331" s="105" t="str">
        <f t="shared" si="86"/>
        <v xml:space="preserve"> </v>
      </c>
      <c r="AN331" s="105" t="str">
        <f t="shared" si="87"/>
        <v xml:space="preserve"> </v>
      </c>
    </row>
    <row r="332" spans="28:40" ht="15" x14ac:dyDescent="0.2">
      <c r="AB332" s="103" t="e">
        <f>T332-HLOOKUP(V332,Minimas!$C$3:$CD$12,2,FALSE)</f>
        <v>#N/A</v>
      </c>
      <c r="AC332" s="103" t="e">
        <f>T332-HLOOKUP(V332,Minimas!$C$3:$CD$12,3,FALSE)</f>
        <v>#N/A</v>
      </c>
      <c r="AD332" s="103" t="e">
        <f>T332-HLOOKUP(V332,Minimas!$C$3:$CD$12,4,FALSE)</f>
        <v>#N/A</v>
      </c>
      <c r="AE332" s="103" t="e">
        <f>T332-HLOOKUP(V332,Minimas!$C$3:$CD$12,5,FALSE)</f>
        <v>#N/A</v>
      </c>
      <c r="AF332" s="103" t="e">
        <f>T332-HLOOKUP(V332,Minimas!$C$3:$CD$12,6,FALSE)</f>
        <v>#N/A</v>
      </c>
      <c r="AG332" s="103" t="e">
        <f>T332-HLOOKUP(V332,Minimas!$C$3:$CD$12,7,FALSE)</f>
        <v>#N/A</v>
      </c>
      <c r="AH332" s="103" t="e">
        <f>T332-HLOOKUP(V332,Minimas!$C$3:$CD$12,8,FALSE)</f>
        <v>#N/A</v>
      </c>
      <c r="AI332" s="103" t="e">
        <f>T332-HLOOKUP(V332,Minimas!$C$3:$CD$12,9,FALSE)</f>
        <v>#N/A</v>
      </c>
      <c r="AJ332" s="103" t="e">
        <f>T332-HLOOKUP(V332,Minimas!$C$3:$CD$12,10,FALSE)</f>
        <v>#N/A</v>
      </c>
      <c r="AK332" s="104" t="str">
        <f t="shared" si="85"/>
        <v xml:space="preserve"> </v>
      </c>
      <c r="AL332" s="105"/>
      <c r="AM332" s="105" t="str">
        <f t="shared" si="86"/>
        <v xml:space="preserve"> </v>
      </c>
      <c r="AN332" s="105" t="str">
        <f t="shared" si="87"/>
        <v xml:space="preserve"> </v>
      </c>
    </row>
    <row r="333" spans="28:40" ht="15" x14ac:dyDescent="0.2">
      <c r="AB333" s="103" t="e">
        <f>T333-HLOOKUP(V333,Minimas!$C$3:$CD$12,2,FALSE)</f>
        <v>#N/A</v>
      </c>
      <c r="AC333" s="103" t="e">
        <f>T333-HLOOKUP(V333,Minimas!$C$3:$CD$12,3,FALSE)</f>
        <v>#N/A</v>
      </c>
      <c r="AD333" s="103" t="e">
        <f>T333-HLOOKUP(V333,Minimas!$C$3:$CD$12,4,FALSE)</f>
        <v>#N/A</v>
      </c>
      <c r="AE333" s="103" t="e">
        <f>T333-HLOOKUP(V333,Minimas!$C$3:$CD$12,5,FALSE)</f>
        <v>#N/A</v>
      </c>
      <c r="AF333" s="103" t="e">
        <f>T333-HLOOKUP(V333,Minimas!$C$3:$CD$12,6,FALSE)</f>
        <v>#N/A</v>
      </c>
      <c r="AG333" s="103" t="e">
        <f>T333-HLOOKUP(V333,Minimas!$C$3:$CD$12,7,FALSE)</f>
        <v>#N/A</v>
      </c>
      <c r="AH333" s="103" t="e">
        <f>T333-HLOOKUP(V333,Minimas!$C$3:$CD$12,8,FALSE)</f>
        <v>#N/A</v>
      </c>
      <c r="AI333" s="103" t="e">
        <f>T333-HLOOKUP(V333,Minimas!$C$3:$CD$12,9,FALSE)</f>
        <v>#N/A</v>
      </c>
      <c r="AJ333" s="103" t="e">
        <f>T333-HLOOKUP(V333,Minimas!$C$3:$CD$12,10,FALSE)</f>
        <v>#N/A</v>
      </c>
      <c r="AK333" s="104" t="str">
        <f t="shared" si="85"/>
        <v xml:space="preserve"> </v>
      </c>
      <c r="AL333" s="105"/>
      <c r="AM333" s="105" t="str">
        <f t="shared" si="86"/>
        <v xml:space="preserve"> </v>
      </c>
      <c r="AN333" s="105" t="str">
        <f t="shared" si="87"/>
        <v xml:space="preserve"> </v>
      </c>
    </row>
    <row r="334" spans="28:40" ht="15" x14ac:dyDescent="0.2">
      <c r="AB334" s="103" t="e">
        <f>T334-HLOOKUP(V334,Minimas!$C$3:$CD$12,2,FALSE)</f>
        <v>#N/A</v>
      </c>
      <c r="AC334" s="103" t="e">
        <f>T334-HLOOKUP(V334,Minimas!$C$3:$CD$12,3,FALSE)</f>
        <v>#N/A</v>
      </c>
      <c r="AD334" s="103" t="e">
        <f>T334-HLOOKUP(V334,Minimas!$C$3:$CD$12,4,FALSE)</f>
        <v>#N/A</v>
      </c>
      <c r="AE334" s="103" t="e">
        <f>T334-HLOOKUP(V334,Minimas!$C$3:$CD$12,5,FALSE)</f>
        <v>#N/A</v>
      </c>
      <c r="AF334" s="103" t="e">
        <f>T334-HLOOKUP(V334,Minimas!$C$3:$CD$12,6,FALSE)</f>
        <v>#N/A</v>
      </c>
      <c r="AG334" s="103" t="e">
        <f>T334-HLOOKUP(V334,Minimas!$C$3:$CD$12,7,FALSE)</f>
        <v>#N/A</v>
      </c>
      <c r="AH334" s="103" t="e">
        <f>T334-HLOOKUP(V334,Minimas!$C$3:$CD$12,8,FALSE)</f>
        <v>#N/A</v>
      </c>
      <c r="AI334" s="103" t="e">
        <f>T334-HLOOKUP(V334,Minimas!$C$3:$CD$12,9,FALSE)</f>
        <v>#N/A</v>
      </c>
      <c r="AJ334" s="103" t="e">
        <f>T334-HLOOKUP(V334,Minimas!$C$3:$CD$12,10,FALSE)</f>
        <v>#N/A</v>
      </c>
      <c r="AK334" s="104" t="str">
        <f t="shared" si="85"/>
        <v xml:space="preserve"> </v>
      </c>
      <c r="AL334" s="105"/>
      <c r="AM334" s="105" t="str">
        <f t="shared" si="86"/>
        <v xml:space="preserve"> </v>
      </c>
      <c r="AN334" s="105" t="str">
        <f t="shared" si="87"/>
        <v xml:space="preserve"> </v>
      </c>
    </row>
    <row r="335" spans="28:40" ht="15" x14ac:dyDescent="0.2">
      <c r="AB335" s="103" t="e">
        <f>T335-HLOOKUP(V335,Minimas!$C$3:$CD$12,2,FALSE)</f>
        <v>#N/A</v>
      </c>
      <c r="AC335" s="103" t="e">
        <f>T335-HLOOKUP(V335,Minimas!$C$3:$CD$12,3,FALSE)</f>
        <v>#N/A</v>
      </c>
      <c r="AD335" s="103" t="e">
        <f>T335-HLOOKUP(V335,Minimas!$C$3:$CD$12,4,FALSE)</f>
        <v>#N/A</v>
      </c>
      <c r="AE335" s="103" t="e">
        <f>T335-HLOOKUP(V335,Minimas!$C$3:$CD$12,5,FALSE)</f>
        <v>#N/A</v>
      </c>
      <c r="AF335" s="103" t="e">
        <f>T335-HLOOKUP(V335,Minimas!$C$3:$CD$12,6,FALSE)</f>
        <v>#N/A</v>
      </c>
      <c r="AG335" s="103" t="e">
        <f>T335-HLOOKUP(V335,Minimas!$C$3:$CD$12,7,FALSE)</f>
        <v>#N/A</v>
      </c>
      <c r="AH335" s="103" t="e">
        <f>T335-HLOOKUP(V335,Minimas!$C$3:$CD$12,8,FALSE)</f>
        <v>#N/A</v>
      </c>
      <c r="AI335" s="103" t="e">
        <f>T335-HLOOKUP(V335,Minimas!$C$3:$CD$12,9,FALSE)</f>
        <v>#N/A</v>
      </c>
      <c r="AJ335" s="103" t="e">
        <f>T335-HLOOKUP(V335,Minimas!$C$3:$CD$12,10,FALSE)</f>
        <v>#N/A</v>
      </c>
      <c r="AK335" s="104" t="str">
        <f t="shared" ref="AK335:AK398" si="88">IF(E335=0," ",IF(AJ335&gt;=0,$AJ$5,IF(AI335&gt;=0,$AI$5,IF(AH335&gt;=0,$AH$5,IF(AG335&gt;=0,$AG$5,IF(AF335&gt;=0,$AF$5,IF(AE335&gt;=0,$AE$5,IF(AD335&gt;=0,$AD$5,IF(AC335&gt;=0,$AC$5,$AB$5)))))))))</f>
        <v xml:space="preserve"> </v>
      </c>
      <c r="AL335" s="105"/>
      <c r="AM335" s="105" t="str">
        <f t="shared" ref="AM335:AM398" si="89">IF(AK335="","",AK335)</f>
        <v xml:space="preserve"> </v>
      </c>
      <c r="AN335" s="105" t="str">
        <f t="shared" ref="AN335:AN398" si="90">IF(E335=0," ",IF(AJ335&gt;=0,AJ335,IF(AI335&gt;=0,AI335,IF(AH335&gt;=0,AH335,IF(AG335&gt;=0,AG335,IF(AF335&gt;=0,AF335,IF(AE335&gt;=0,AE335,IF(AD335&gt;=0,AD335,IF(AC335&gt;=0,AC335,AB335)))))))))</f>
        <v xml:space="preserve"> </v>
      </c>
    </row>
    <row r="336" spans="28:40" ht="15" x14ac:dyDescent="0.2">
      <c r="AB336" s="103" t="e">
        <f>T336-HLOOKUP(V336,Minimas!$C$3:$CD$12,2,FALSE)</f>
        <v>#N/A</v>
      </c>
      <c r="AC336" s="103" t="e">
        <f>T336-HLOOKUP(V336,Minimas!$C$3:$CD$12,3,FALSE)</f>
        <v>#N/A</v>
      </c>
      <c r="AD336" s="103" t="e">
        <f>T336-HLOOKUP(V336,Minimas!$C$3:$CD$12,4,FALSE)</f>
        <v>#N/A</v>
      </c>
      <c r="AE336" s="103" t="e">
        <f>T336-HLOOKUP(V336,Minimas!$C$3:$CD$12,5,FALSE)</f>
        <v>#N/A</v>
      </c>
      <c r="AF336" s="103" t="e">
        <f>T336-HLOOKUP(V336,Minimas!$C$3:$CD$12,6,FALSE)</f>
        <v>#N/A</v>
      </c>
      <c r="AG336" s="103" t="e">
        <f>T336-HLOOKUP(V336,Minimas!$C$3:$CD$12,7,FALSE)</f>
        <v>#N/A</v>
      </c>
      <c r="AH336" s="103" t="e">
        <f>T336-HLOOKUP(V336,Minimas!$C$3:$CD$12,8,FALSE)</f>
        <v>#N/A</v>
      </c>
      <c r="AI336" s="103" t="e">
        <f>T336-HLOOKUP(V336,Minimas!$C$3:$CD$12,9,FALSE)</f>
        <v>#N/A</v>
      </c>
      <c r="AJ336" s="103" t="e">
        <f>T336-HLOOKUP(V336,Minimas!$C$3:$CD$12,10,FALSE)</f>
        <v>#N/A</v>
      </c>
      <c r="AK336" s="104" t="str">
        <f t="shared" si="88"/>
        <v xml:space="preserve"> </v>
      </c>
      <c r="AL336" s="105"/>
      <c r="AM336" s="105" t="str">
        <f t="shared" si="89"/>
        <v xml:space="preserve"> </v>
      </c>
      <c r="AN336" s="105" t="str">
        <f t="shared" si="90"/>
        <v xml:space="preserve"> </v>
      </c>
    </row>
    <row r="337" spans="28:40" ht="15" x14ac:dyDescent="0.2">
      <c r="AB337" s="103" t="e">
        <f>T337-HLOOKUP(V337,Minimas!$C$3:$CD$12,2,FALSE)</f>
        <v>#N/A</v>
      </c>
      <c r="AC337" s="103" t="e">
        <f>T337-HLOOKUP(V337,Minimas!$C$3:$CD$12,3,FALSE)</f>
        <v>#N/A</v>
      </c>
      <c r="AD337" s="103" t="e">
        <f>T337-HLOOKUP(V337,Minimas!$C$3:$CD$12,4,FALSE)</f>
        <v>#N/A</v>
      </c>
      <c r="AE337" s="103" t="e">
        <f>T337-HLOOKUP(V337,Minimas!$C$3:$CD$12,5,FALSE)</f>
        <v>#N/A</v>
      </c>
      <c r="AF337" s="103" t="e">
        <f>T337-HLOOKUP(V337,Minimas!$C$3:$CD$12,6,FALSE)</f>
        <v>#N/A</v>
      </c>
      <c r="AG337" s="103" t="e">
        <f>T337-HLOOKUP(V337,Minimas!$C$3:$CD$12,7,FALSE)</f>
        <v>#N/A</v>
      </c>
      <c r="AH337" s="103" t="e">
        <f>T337-HLOOKUP(V337,Minimas!$C$3:$CD$12,8,FALSE)</f>
        <v>#N/A</v>
      </c>
      <c r="AI337" s="103" t="e">
        <f>T337-HLOOKUP(V337,Minimas!$C$3:$CD$12,9,FALSE)</f>
        <v>#N/A</v>
      </c>
      <c r="AJ337" s="103" t="e">
        <f>T337-HLOOKUP(V337,Minimas!$C$3:$CD$12,10,FALSE)</f>
        <v>#N/A</v>
      </c>
      <c r="AK337" s="104" t="str">
        <f t="shared" si="88"/>
        <v xml:space="preserve"> </v>
      </c>
      <c r="AL337" s="105"/>
      <c r="AM337" s="105" t="str">
        <f t="shared" si="89"/>
        <v xml:space="preserve"> </v>
      </c>
      <c r="AN337" s="105" t="str">
        <f t="shared" si="90"/>
        <v xml:space="preserve"> </v>
      </c>
    </row>
    <row r="338" spans="28:40" ht="15" x14ac:dyDescent="0.2">
      <c r="AB338" s="103" t="e">
        <f>T338-HLOOKUP(V338,Minimas!$C$3:$CD$12,2,FALSE)</f>
        <v>#N/A</v>
      </c>
      <c r="AC338" s="103" t="e">
        <f>T338-HLOOKUP(V338,Minimas!$C$3:$CD$12,3,FALSE)</f>
        <v>#N/A</v>
      </c>
      <c r="AD338" s="103" t="e">
        <f>T338-HLOOKUP(V338,Minimas!$C$3:$CD$12,4,FALSE)</f>
        <v>#N/A</v>
      </c>
      <c r="AE338" s="103" t="e">
        <f>T338-HLOOKUP(V338,Minimas!$C$3:$CD$12,5,FALSE)</f>
        <v>#N/A</v>
      </c>
      <c r="AF338" s="103" t="e">
        <f>T338-HLOOKUP(V338,Minimas!$C$3:$CD$12,6,FALSE)</f>
        <v>#N/A</v>
      </c>
      <c r="AG338" s="103" t="e">
        <f>T338-HLOOKUP(V338,Minimas!$C$3:$CD$12,7,FALSE)</f>
        <v>#N/A</v>
      </c>
      <c r="AH338" s="103" t="e">
        <f>T338-HLOOKUP(V338,Minimas!$C$3:$CD$12,8,FALSE)</f>
        <v>#N/A</v>
      </c>
      <c r="AI338" s="103" t="e">
        <f>T338-HLOOKUP(V338,Minimas!$C$3:$CD$12,9,FALSE)</f>
        <v>#N/A</v>
      </c>
      <c r="AJ338" s="103" t="e">
        <f>T338-HLOOKUP(V338,Minimas!$C$3:$CD$12,10,FALSE)</f>
        <v>#N/A</v>
      </c>
      <c r="AK338" s="104" t="str">
        <f t="shared" si="88"/>
        <v xml:space="preserve"> </v>
      </c>
      <c r="AL338" s="105"/>
      <c r="AM338" s="105" t="str">
        <f t="shared" si="89"/>
        <v xml:space="preserve"> </v>
      </c>
      <c r="AN338" s="105" t="str">
        <f t="shared" si="90"/>
        <v xml:space="preserve"> </v>
      </c>
    </row>
    <row r="339" spans="28:40" ht="15" x14ac:dyDescent="0.2">
      <c r="AB339" s="103" t="e">
        <f>T339-HLOOKUP(V339,Minimas!$C$3:$CD$12,2,FALSE)</f>
        <v>#N/A</v>
      </c>
      <c r="AC339" s="103" t="e">
        <f>T339-HLOOKUP(V339,Minimas!$C$3:$CD$12,3,FALSE)</f>
        <v>#N/A</v>
      </c>
      <c r="AD339" s="103" t="e">
        <f>T339-HLOOKUP(V339,Minimas!$C$3:$CD$12,4,FALSE)</f>
        <v>#N/A</v>
      </c>
      <c r="AE339" s="103" t="e">
        <f>T339-HLOOKUP(V339,Minimas!$C$3:$CD$12,5,FALSE)</f>
        <v>#N/A</v>
      </c>
      <c r="AF339" s="103" t="e">
        <f>T339-HLOOKUP(V339,Minimas!$C$3:$CD$12,6,FALSE)</f>
        <v>#N/A</v>
      </c>
      <c r="AG339" s="103" t="e">
        <f>T339-HLOOKUP(V339,Minimas!$C$3:$CD$12,7,FALSE)</f>
        <v>#N/A</v>
      </c>
      <c r="AH339" s="103" t="e">
        <f>T339-HLOOKUP(V339,Minimas!$C$3:$CD$12,8,FALSE)</f>
        <v>#N/A</v>
      </c>
      <c r="AI339" s="103" t="e">
        <f>T339-HLOOKUP(V339,Minimas!$C$3:$CD$12,9,FALSE)</f>
        <v>#N/A</v>
      </c>
      <c r="AJ339" s="103" t="e">
        <f>T339-HLOOKUP(V339,Minimas!$C$3:$CD$12,10,FALSE)</f>
        <v>#N/A</v>
      </c>
      <c r="AK339" s="104" t="str">
        <f t="shared" si="88"/>
        <v xml:space="preserve"> </v>
      </c>
      <c r="AL339" s="105"/>
      <c r="AM339" s="105" t="str">
        <f t="shared" si="89"/>
        <v xml:space="preserve"> </v>
      </c>
      <c r="AN339" s="105" t="str">
        <f t="shared" si="90"/>
        <v xml:space="preserve"> </v>
      </c>
    </row>
    <row r="340" spans="28:40" ht="15" x14ac:dyDescent="0.2">
      <c r="AB340" s="103" t="e">
        <f>T340-HLOOKUP(V340,Minimas!$C$3:$CD$12,2,FALSE)</f>
        <v>#N/A</v>
      </c>
      <c r="AC340" s="103" t="e">
        <f>T340-HLOOKUP(V340,Minimas!$C$3:$CD$12,3,FALSE)</f>
        <v>#N/A</v>
      </c>
      <c r="AD340" s="103" t="e">
        <f>T340-HLOOKUP(V340,Minimas!$C$3:$CD$12,4,FALSE)</f>
        <v>#N/A</v>
      </c>
      <c r="AE340" s="103" t="e">
        <f>T340-HLOOKUP(V340,Minimas!$C$3:$CD$12,5,FALSE)</f>
        <v>#N/A</v>
      </c>
      <c r="AF340" s="103" t="e">
        <f>T340-HLOOKUP(V340,Minimas!$C$3:$CD$12,6,FALSE)</f>
        <v>#N/A</v>
      </c>
      <c r="AG340" s="103" t="e">
        <f>T340-HLOOKUP(V340,Minimas!$C$3:$CD$12,7,FALSE)</f>
        <v>#N/A</v>
      </c>
      <c r="AH340" s="103" t="e">
        <f>T340-HLOOKUP(V340,Minimas!$C$3:$CD$12,8,FALSE)</f>
        <v>#N/A</v>
      </c>
      <c r="AI340" s="103" t="e">
        <f>T340-HLOOKUP(V340,Minimas!$C$3:$CD$12,9,FALSE)</f>
        <v>#N/A</v>
      </c>
      <c r="AJ340" s="103" t="e">
        <f>T340-HLOOKUP(V340,Minimas!$C$3:$CD$12,10,FALSE)</f>
        <v>#N/A</v>
      </c>
      <c r="AK340" s="104" t="str">
        <f t="shared" si="88"/>
        <v xml:space="preserve"> </v>
      </c>
      <c r="AL340" s="105"/>
      <c r="AM340" s="105" t="str">
        <f t="shared" si="89"/>
        <v xml:space="preserve"> </v>
      </c>
      <c r="AN340" s="105" t="str">
        <f t="shared" si="90"/>
        <v xml:space="preserve"> </v>
      </c>
    </row>
    <row r="341" spans="28:40" ht="15" x14ac:dyDescent="0.2">
      <c r="AB341" s="103" t="e">
        <f>T341-HLOOKUP(V341,Minimas!$C$3:$CD$12,2,FALSE)</f>
        <v>#N/A</v>
      </c>
      <c r="AC341" s="103" t="e">
        <f>T341-HLOOKUP(V341,Minimas!$C$3:$CD$12,3,FALSE)</f>
        <v>#N/A</v>
      </c>
      <c r="AD341" s="103" t="e">
        <f>T341-HLOOKUP(V341,Minimas!$C$3:$CD$12,4,FALSE)</f>
        <v>#N/A</v>
      </c>
      <c r="AE341" s="103" t="e">
        <f>T341-HLOOKUP(V341,Minimas!$C$3:$CD$12,5,FALSE)</f>
        <v>#N/A</v>
      </c>
      <c r="AF341" s="103" t="e">
        <f>T341-HLOOKUP(V341,Minimas!$C$3:$CD$12,6,FALSE)</f>
        <v>#N/A</v>
      </c>
      <c r="AG341" s="103" t="e">
        <f>T341-HLOOKUP(V341,Minimas!$C$3:$CD$12,7,FALSE)</f>
        <v>#N/A</v>
      </c>
      <c r="AH341" s="103" t="e">
        <f>T341-HLOOKUP(V341,Minimas!$C$3:$CD$12,8,FALSE)</f>
        <v>#N/A</v>
      </c>
      <c r="AI341" s="103" t="e">
        <f>T341-HLOOKUP(V341,Minimas!$C$3:$CD$12,9,FALSE)</f>
        <v>#N/A</v>
      </c>
      <c r="AJ341" s="103" t="e">
        <f>T341-HLOOKUP(V341,Minimas!$C$3:$CD$12,10,FALSE)</f>
        <v>#N/A</v>
      </c>
      <c r="AK341" s="104" t="str">
        <f t="shared" si="88"/>
        <v xml:space="preserve"> </v>
      </c>
      <c r="AL341" s="105"/>
      <c r="AM341" s="105" t="str">
        <f t="shared" si="89"/>
        <v xml:space="preserve"> </v>
      </c>
      <c r="AN341" s="105" t="str">
        <f t="shared" si="90"/>
        <v xml:space="preserve"> </v>
      </c>
    </row>
    <row r="342" spans="28:40" ht="15" x14ac:dyDescent="0.2">
      <c r="AB342" s="103" t="e">
        <f>T342-HLOOKUP(V342,Minimas!$C$3:$CD$12,2,FALSE)</f>
        <v>#N/A</v>
      </c>
      <c r="AC342" s="103" t="e">
        <f>T342-HLOOKUP(V342,Minimas!$C$3:$CD$12,3,FALSE)</f>
        <v>#N/A</v>
      </c>
      <c r="AD342" s="103" t="e">
        <f>T342-HLOOKUP(V342,Minimas!$C$3:$CD$12,4,FALSE)</f>
        <v>#N/A</v>
      </c>
      <c r="AE342" s="103" t="e">
        <f>T342-HLOOKUP(V342,Minimas!$C$3:$CD$12,5,FALSE)</f>
        <v>#N/A</v>
      </c>
      <c r="AF342" s="103" t="e">
        <f>T342-HLOOKUP(V342,Minimas!$C$3:$CD$12,6,FALSE)</f>
        <v>#N/A</v>
      </c>
      <c r="AG342" s="103" t="e">
        <f>T342-HLOOKUP(V342,Minimas!$C$3:$CD$12,7,FALSE)</f>
        <v>#N/A</v>
      </c>
      <c r="AH342" s="103" t="e">
        <f>T342-HLOOKUP(V342,Minimas!$C$3:$CD$12,8,FALSE)</f>
        <v>#N/A</v>
      </c>
      <c r="AI342" s="103" t="e">
        <f>T342-HLOOKUP(V342,Minimas!$C$3:$CD$12,9,FALSE)</f>
        <v>#N/A</v>
      </c>
      <c r="AJ342" s="103" t="e">
        <f>T342-HLOOKUP(V342,Minimas!$C$3:$CD$12,10,FALSE)</f>
        <v>#N/A</v>
      </c>
      <c r="AK342" s="104" t="str">
        <f t="shared" si="88"/>
        <v xml:space="preserve"> </v>
      </c>
      <c r="AL342" s="105"/>
      <c r="AM342" s="105" t="str">
        <f t="shared" si="89"/>
        <v xml:space="preserve"> </v>
      </c>
      <c r="AN342" s="105" t="str">
        <f t="shared" si="90"/>
        <v xml:space="preserve"> </v>
      </c>
    </row>
    <row r="343" spans="28:40" ht="15" x14ac:dyDescent="0.2">
      <c r="AB343" s="103" t="e">
        <f>T343-HLOOKUP(V343,Minimas!$C$3:$CD$12,2,FALSE)</f>
        <v>#N/A</v>
      </c>
      <c r="AC343" s="103" t="e">
        <f>T343-HLOOKUP(V343,Minimas!$C$3:$CD$12,3,FALSE)</f>
        <v>#N/A</v>
      </c>
      <c r="AD343" s="103" t="e">
        <f>T343-HLOOKUP(V343,Minimas!$C$3:$CD$12,4,FALSE)</f>
        <v>#N/A</v>
      </c>
      <c r="AE343" s="103" t="e">
        <f>T343-HLOOKUP(V343,Minimas!$C$3:$CD$12,5,FALSE)</f>
        <v>#N/A</v>
      </c>
      <c r="AF343" s="103" t="e">
        <f>T343-HLOOKUP(V343,Minimas!$C$3:$CD$12,6,FALSE)</f>
        <v>#N/A</v>
      </c>
      <c r="AG343" s="103" t="e">
        <f>T343-HLOOKUP(V343,Minimas!$C$3:$CD$12,7,FALSE)</f>
        <v>#N/A</v>
      </c>
      <c r="AH343" s="103" t="e">
        <f>T343-HLOOKUP(V343,Minimas!$C$3:$CD$12,8,FALSE)</f>
        <v>#N/A</v>
      </c>
      <c r="AI343" s="103" t="e">
        <f>T343-HLOOKUP(V343,Minimas!$C$3:$CD$12,9,FALSE)</f>
        <v>#N/A</v>
      </c>
      <c r="AJ343" s="103" t="e">
        <f>T343-HLOOKUP(V343,Minimas!$C$3:$CD$12,10,FALSE)</f>
        <v>#N/A</v>
      </c>
      <c r="AK343" s="104" t="str">
        <f t="shared" si="88"/>
        <v xml:space="preserve"> </v>
      </c>
      <c r="AL343" s="105"/>
      <c r="AM343" s="105" t="str">
        <f t="shared" si="89"/>
        <v xml:space="preserve"> </v>
      </c>
      <c r="AN343" s="105" t="str">
        <f t="shared" si="90"/>
        <v xml:space="preserve"> </v>
      </c>
    </row>
    <row r="344" spans="28:40" ht="15" x14ac:dyDescent="0.2">
      <c r="AB344" s="103" t="e">
        <f>T344-HLOOKUP(V344,Minimas!$C$3:$CD$12,2,FALSE)</f>
        <v>#N/A</v>
      </c>
      <c r="AC344" s="103" t="e">
        <f>T344-HLOOKUP(V344,Minimas!$C$3:$CD$12,3,FALSE)</f>
        <v>#N/A</v>
      </c>
      <c r="AD344" s="103" t="e">
        <f>T344-HLOOKUP(V344,Minimas!$C$3:$CD$12,4,FALSE)</f>
        <v>#N/A</v>
      </c>
      <c r="AE344" s="103" t="e">
        <f>T344-HLOOKUP(V344,Minimas!$C$3:$CD$12,5,FALSE)</f>
        <v>#N/A</v>
      </c>
      <c r="AF344" s="103" t="e">
        <f>T344-HLOOKUP(V344,Minimas!$C$3:$CD$12,6,FALSE)</f>
        <v>#N/A</v>
      </c>
      <c r="AG344" s="103" t="e">
        <f>T344-HLOOKUP(V344,Minimas!$C$3:$CD$12,7,FALSE)</f>
        <v>#N/A</v>
      </c>
      <c r="AH344" s="103" t="e">
        <f>T344-HLOOKUP(V344,Minimas!$C$3:$CD$12,8,FALSE)</f>
        <v>#N/A</v>
      </c>
      <c r="AI344" s="103" t="e">
        <f>T344-HLOOKUP(V344,Minimas!$C$3:$CD$12,9,FALSE)</f>
        <v>#N/A</v>
      </c>
      <c r="AJ344" s="103" t="e">
        <f>T344-HLOOKUP(V344,Minimas!$C$3:$CD$12,10,FALSE)</f>
        <v>#N/A</v>
      </c>
      <c r="AK344" s="104" t="str">
        <f t="shared" si="88"/>
        <v xml:space="preserve"> </v>
      </c>
      <c r="AL344" s="105"/>
      <c r="AM344" s="105" t="str">
        <f t="shared" si="89"/>
        <v xml:space="preserve"> </v>
      </c>
      <c r="AN344" s="105" t="str">
        <f t="shared" si="90"/>
        <v xml:space="preserve"> </v>
      </c>
    </row>
    <row r="345" spans="28:40" ht="15" x14ac:dyDescent="0.2">
      <c r="AB345" s="103" t="e">
        <f>T345-HLOOKUP(V345,Minimas!$C$3:$CD$12,2,FALSE)</f>
        <v>#N/A</v>
      </c>
      <c r="AC345" s="103" t="e">
        <f>T345-HLOOKUP(V345,Minimas!$C$3:$CD$12,3,FALSE)</f>
        <v>#N/A</v>
      </c>
      <c r="AD345" s="103" t="e">
        <f>T345-HLOOKUP(V345,Minimas!$C$3:$CD$12,4,FALSE)</f>
        <v>#N/A</v>
      </c>
      <c r="AE345" s="103" t="e">
        <f>T345-HLOOKUP(V345,Minimas!$C$3:$CD$12,5,FALSE)</f>
        <v>#N/A</v>
      </c>
      <c r="AF345" s="103" t="e">
        <f>T345-HLOOKUP(V345,Minimas!$C$3:$CD$12,6,FALSE)</f>
        <v>#N/A</v>
      </c>
      <c r="AG345" s="103" t="e">
        <f>T345-HLOOKUP(V345,Minimas!$C$3:$CD$12,7,FALSE)</f>
        <v>#N/A</v>
      </c>
      <c r="AH345" s="103" t="e">
        <f>T345-HLOOKUP(V345,Minimas!$C$3:$CD$12,8,FALSE)</f>
        <v>#N/A</v>
      </c>
      <c r="AI345" s="103" t="e">
        <f>T345-HLOOKUP(V345,Minimas!$C$3:$CD$12,9,FALSE)</f>
        <v>#N/A</v>
      </c>
      <c r="AJ345" s="103" t="e">
        <f>T345-HLOOKUP(V345,Minimas!$C$3:$CD$12,10,FALSE)</f>
        <v>#N/A</v>
      </c>
      <c r="AK345" s="104" t="str">
        <f t="shared" si="88"/>
        <v xml:space="preserve"> </v>
      </c>
      <c r="AL345" s="105"/>
      <c r="AM345" s="105" t="str">
        <f t="shared" si="89"/>
        <v xml:space="preserve"> </v>
      </c>
      <c r="AN345" s="105" t="str">
        <f t="shared" si="90"/>
        <v xml:space="preserve"> </v>
      </c>
    </row>
    <row r="346" spans="28:40" ht="15" x14ac:dyDescent="0.2">
      <c r="AB346" s="103" t="e">
        <f>T346-HLOOKUP(V346,Minimas!$C$3:$CD$12,2,FALSE)</f>
        <v>#N/A</v>
      </c>
      <c r="AC346" s="103" t="e">
        <f>T346-HLOOKUP(V346,Minimas!$C$3:$CD$12,3,FALSE)</f>
        <v>#N/A</v>
      </c>
      <c r="AD346" s="103" t="e">
        <f>T346-HLOOKUP(V346,Minimas!$C$3:$CD$12,4,FALSE)</f>
        <v>#N/A</v>
      </c>
      <c r="AE346" s="103" t="e">
        <f>T346-HLOOKUP(V346,Minimas!$C$3:$CD$12,5,FALSE)</f>
        <v>#N/A</v>
      </c>
      <c r="AF346" s="103" t="e">
        <f>T346-HLOOKUP(V346,Minimas!$C$3:$CD$12,6,FALSE)</f>
        <v>#N/A</v>
      </c>
      <c r="AG346" s="103" t="e">
        <f>T346-HLOOKUP(V346,Minimas!$C$3:$CD$12,7,FALSE)</f>
        <v>#N/A</v>
      </c>
      <c r="AH346" s="103" t="e">
        <f>T346-HLOOKUP(V346,Minimas!$C$3:$CD$12,8,FALSE)</f>
        <v>#N/A</v>
      </c>
      <c r="AI346" s="103" t="e">
        <f>T346-HLOOKUP(V346,Minimas!$C$3:$CD$12,9,FALSE)</f>
        <v>#N/A</v>
      </c>
      <c r="AJ346" s="103" t="e">
        <f>T346-HLOOKUP(V346,Minimas!$C$3:$CD$12,10,FALSE)</f>
        <v>#N/A</v>
      </c>
      <c r="AK346" s="104" t="str">
        <f t="shared" si="88"/>
        <v xml:space="preserve"> </v>
      </c>
      <c r="AL346" s="105"/>
      <c r="AM346" s="105" t="str">
        <f t="shared" si="89"/>
        <v xml:space="preserve"> </v>
      </c>
      <c r="AN346" s="105" t="str">
        <f t="shared" si="90"/>
        <v xml:space="preserve"> </v>
      </c>
    </row>
    <row r="347" spans="28:40" ht="15" x14ac:dyDescent="0.2">
      <c r="AB347" s="103" t="e">
        <f>T347-HLOOKUP(V347,Minimas!$C$3:$CD$12,2,FALSE)</f>
        <v>#N/A</v>
      </c>
      <c r="AC347" s="103" t="e">
        <f>T347-HLOOKUP(V347,Minimas!$C$3:$CD$12,3,FALSE)</f>
        <v>#N/A</v>
      </c>
      <c r="AD347" s="103" t="e">
        <f>T347-HLOOKUP(V347,Minimas!$C$3:$CD$12,4,FALSE)</f>
        <v>#N/A</v>
      </c>
      <c r="AE347" s="103" t="e">
        <f>T347-HLOOKUP(V347,Minimas!$C$3:$CD$12,5,FALSE)</f>
        <v>#N/A</v>
      </c>
      <c r="AF347" s="103" t="e">
        <f>T347-HLOOKUP(V347,Minimas!$C$3:$CD$12,6,FALSE)</f>
        <v>#N/A</v>
      </c>
      <c r="AG347" s="103" t="e">
        <f>T347-HLOOKUP(V347,Minimas!$C$3:$CD$12,7,FALSE)</f>
        <v>#N/A</v>
      </c>
      <c r="AH347" s="103" t="e">
        <f>T347-HLOOKUP(V347,Minimas!$C$3:$CD$12,8,FALSE)</f>
        <v>#N/A</v>
      </c>
      <c r="AI347" s="103" t="e">
        <f>T347-HLOOKUP(V347,Minimas!$C$3:$CD$12,9,FALSE)</f>
        <v>#N/A</v>
      </c>
      <c r="AJ347" s="103" t="e">
        <f>T347-HLOOKUP(V347,Minimas!$C$3:$CD$12,10,FALSE)</f>
        <v>#N/A</v>
      </c>
      <c r="AK347" s="104" t="str">
        <f t="shared" si="88"/>
        <v xml:space="preserve"> </v>
      </c>
      <c r="AL347" s="105"/>
      <c r="AM347" s="105" t="str">
        <f t="shared" si="89"/>
        <v xml:space="preserve"> </v>
      </c>
      <c r="AN347" s="105" t="str">
        <f t="shared" si="90"/>
        <v xml:space="preserve"> </v>
      </c>
    </row>
    <row r="348" spans="28:40" ht="15" x14ac:dyDescent="0.2">
      <c r="AB348" s="103" t="e">
        <f>T348-HLOOKUP(V348,Minimas!$C$3:$CD$12,2,FALSE)</f>
        <v>#N/A</v>
      </c>
      <c r="AC348" s="103" t="e">
        <f>T348-HLOOKUP(V348,Minimas!$C$3:$CD$12,3,FALSE)</f>
        <v>#N/A</v>
      </c>
      <c r="AD348" s="103" t="e">
        <f>T348-HLOOKUP(V348,Minimas!$C$3:$CD$12,4,FALSE)</f>
        <v>#N/A</v>
      </c>
      <c r="AE348" s="103" t="e">
        <f>T348-HLOOKUP(V348,Minimas!$C$3:$CD$12,5,FALSE)</f>
        <v>#N/A</v>
      </c>
      <c r="AF348" s="103" t="e">
        <f>T348-HLOOKUP(V348,Minimas!$C$3:$CD$12,6,FALSE)</f>
        <v>#N/A</v>
      </c>
      <c r="AG348" s="103" t="e">
        <f>T348-HLOOKUP(V348,Minimas!$C$3:$CD$12,7,FALSE)</f>
        <v>#N/A</v>
      </c>
      <c r="AH348" s="103" t="e">
        <f>T348-HLOOKUP(V348,Minimas!$C$3:$CD$12,8,FALSE)</f>
        <v>#N/A</v>
      </c>
      <c r="AI348" s="103" t="e">
        <f>T348-HLOOKUP(V348,Minimas!$C$3:$CD$12,9,FALSE)</f>
        <v>#N/A</v>
      </c>
      <c r="AJ348" s="103" t="e">
        <f>T348-HLOOKUP(V348,Minimas!$C$3:$CD$12,10,FALSE)</f>
        <v>#N/A</v>
      </c>
      <c r="AK348" s="104" t="str">
        <f t="shared" si="88"/>
        <v xml:space="preserve"> </v>
      </c>
      <c r="AL348" s="105"/>
      <c r="AM348" s="105" t="str">
        <f t="shared" si="89"/>
        <v xml:space="preserve"> </v>
      </c>
      <c r="AN348" s="105" t="str">
        <f t="shared" si="90"/>
        <v xml:space="preserve"> </v>
      </c>
    </row>
    <row r="349" spans="28:40" ht="15" x14ac:dyDescent="0.2">
      <c r="AB349" s="103" t="e">
        <f>T349-HLOOKUP(V349,Minimas!$C$3:$CD$12,2,FALSE)</f>
        <v>#N/A</v>
      </c>
      <c r="AC349" s="103" t="e">
        <f>T349-HLOOKUP(V349,Minimas!$C$3:$CD$12,3,FALSE)</f>
        <v>#N/A</v>
      </c>
      <c r="AD349" s="103" t="e">
        <f>T349-HLOOKUP(V349,Minimas!$C$3:$CD$12,4,FALSE)</f>
        <v>#N/A</v>
      </c>
      <c r="AE349" s="103" t="e">
        <f>T349-HLOOKUP(V349,Minimas!$C$3:$CD$12,5,FALSE)</f>
        <v>#N/A</v>
      </c>
      <c r="AF349" s="103" t="e">
        <f>T349-HLOOKUP(V349,Minimas!$C$3:$CD$12,6,FALSE)</f>
        <v>#N/A</v>
      </c>
      <c r="AG349" s="103" t="e">
        <f>T349-HLOOKUP(V349,Minimas!$C$3:$CD$12,7,FALSE)</f>
        <v>#N/A</v>
      </c>
      <c r="AH349" s="103" t="e">
        <f>T349-HLOOKUP(V349,Minimas!$C$3:$CD$12,8,FALSE)</f>
        <v>#N/A</v>
      </c>
      <c r="AI349" s="103" t="e">
        <f>T349-HLOOKUP(V349,Minimas!$C$3:$CD$12,9,FALSE)</f>
        <v>#N/A</v>
      </c>
      <c r="AJ349" s="103" t="e">
        <f>T349-HLOOKUP(V349,Minimas!$C$3:$CD$12,10,FALSE)</f>
        <v>#N/A</v>
      </c>
      <c r="AK349" s="104" t="str">
        <f t="shared" si="88"/>
        <v xml:space="preserve"> </v>
      </c>
      <c r="AL349" s="105"/>
      <c r="AM349" s="105" t="str">
        <f t="shared" si="89"/>
        <v xml:space="preserve"> </v>
      </c>
      <c r="AN349" s="105" t="str">
        <f t="shared" si="90"/>
        <v xml:space="preserve"> </v>
      </c>
    </row>
    <row r="350" spans="28:40" ht="15" x14ac:dyDescent="0.2">
      <c r="AB350" s="103" t="e">
        <f>T350-HLOOKUP(V350,Minimas!$C$3:$CD$12,2,FALSE)</f>
        <v>#N/A</v>
      </c>
      <c r="AC350" s="103" t="e">
        <f>T350-HLOOKUP(V350,Minimas!$C$3:$CD$12,3,FALSE)</f>
        <v>#N/A</v>
      </c>
      <c r="AD350" s="103" t="e">
        <f>T350-HLOOKUP(V350,Minimas!$C$3:$CD$12,4,FALSE)</f>
        <v>#N/A</v>
      </c>
      <c r="AE350" s="103" t="e">
        <f>T350-HLOOKUP(V350,Minimas!$C$3:$CD$12,5,FALSE)</f>
        <v>#N/A</v>
      </c>
      <c r="AF350" s="103" t="e">
        <f>T350-HLOOKUP(V350,Minimas!$C$3:$CD$12,6,FALSE)</f>
        <v>#N/A</v>
      </c>
      <c r="AG350" s="103" t="e">
        <f>T350-HLOOKUP(V350,Minimas!$C$3:$CD$12,7,FALSE)</f>
        <v>#N/A</v>
      </c>
      <c r="AH350" s="103" t="e">
        <f>T350-HLOOKUP(V350,Minimas!$C$3:$CD$12,8,FALSE)</f>
        <v>#N/A</v>
      </c>
      <c r="AI350" s="103" t="e">
        <f>T350-HLOOKUP(V350,Minimas!$C$3:$CD$12,9,FALSE)</f>
        <v>#N/A</v>
      </c>
      <c r="AJ350" s="103" t="e">
        <f>T350-HLOOKUP(V350,Minimas!$C$3:$CD$12,10,FALSE)</f>
        <v>#N/A</v>
      </c>
      <c r="AK350" s="104" t="str">
        <f t="shared" si="88"/>
        <v xml:space="preserve"> </v>
      </c>
      <c r="AL350" s="105"/>
      <c r="AM350" s="105" t="str">
        <f t="shared" si="89"/>
        <v xml:space="preserve"> </v>
      </c>
      <c r="AN350" s="105" t="str">
        <f t="shared" si="90"/>
        <v xml:space="preserve"> </v>
      </c>
    </row>
    <row r="351" spans="28:40" ht="15" x14ac:dyDescent="0.2">
      <c r="AB351" s="103" t="e">
        <f>T351-HLOOKUP(V351,Minimas!$C$3:$CD$12,2,FALSE)</f>
        <v>#N/A</v>
      </c>
      <c r="AC351" s="103" t="e">
        <f>T351-HLOOKUP(V351,Minimas!$C$3:$CD$12,3,FALSE)</f>
        <v>#N/A</v>
      </c>
      <c r="AD351" s="103" t="e">
        <f>T351-HLOOKUP(V351,Minimas!$C$3:$CD$12,4,FALSE)</f>
        <v>#N/A</v>
      </c>
      <c r="AE351" s="103" t="e">
        <f>T351-HLOOKUP(V351,Minimas!$C$3:$CD$12,5,FALSE)</f>
        <v>#N/A</v>
      </c>
      <c r="AF351" s="103" t="e">
        <f>T351-HLOOKUP(V351,Minimas!$C$3:$CD$12,6,FALSE)</f>
        <v>#N/A</v>
      </c>
      <c r="AG351" s="103" t="e">
        <f>T351-HLOOKUP(V351,Minimas!$C$3:$CD$12,7,FALSE)</f>
        <v>#N/A</v>
      </c>
      <c r="AH351" s="103" t="e">
        <f>T351-HLOOKUP(V351,Minimas!$C$3:$CD$12,8,FALSE)</f>
        <v>#N/A</v>
      </c>
      <c r="AI351" s="103" t="e">
        <f>T351-HLOOKUP(V351,Minimas!$C$3:$CD$12,9,FALSE)</f>
        <v>#N/A</v>
      </c>
      <c r="AJ351" s="103" t="e">
        <f>T351-HLOOKUP(V351,Minimas!$C$3:$CD$12,10,FALSE)</f>
        <v>#N/A</v>
      </c>
      <c r="AK351" s="104" t="str">
        <f t="shared" si="88"/>
        <v xml:space="preserve"> </v>
      </c>
      <c r="AL351" s="105"/>
      <c r="AM351" s="105" t="str">
        <f t="shared" si="89"/>
        <v xml:space="preserve"> </v>
      </c>
      <c r="AN351" s="105" t="str">
        <f t="shared" si="90"/>
        <v xml:space="preserve"> </v>
      </c>
    </row>
    <row r="352" spans="28:40" ht="15" x14ac:dyDescent="0.2">
      <c r="AB352" s="103" t="e">
        <f>T352-HLOOKUP(V352,Minimas!$C$3:$CD$12,2,FALSE)</f>
        <v>#N/A</v>
      </c>
      <c r="AC352" s="103" t="e">
        <f>T352-HLOOKUP(V352,Minimas!$C$3:$CD$12,3,FALSE)</f>
        <v>#N/A</v>
      </c>
      <c r="AD352" s="103" t="e">
        <f>T352-HLOOKUP(V352,Minimas!$C$3:$CD$12,4,FALSE)</f>
        <v>#N/A</v>
      </c>
      <c r="AE352" s="103" t="e">
        <f>T352-HLOOKUP(V352,Minimas!$C$3:$CD$12,5,FALSE)</f>
        <v>#N/A</v>
      </c>
      <c r="AF352" s="103" t="e">
        <f>T352-HLOOKUP(V352,Minimas!$C$3:$CD$12,6,FALSE)</f>
        <v>#N/A</v>
      </c>
      <c r="AG352" s="103" t="e">
        <f>T352-HLOOKUP(V352,Minimas!$C$3:$CD$12,7,FALSE)</f>
        <v>#N/A</v>
      </c>
      <c r="AH352" s="103" t="e">
        <f>T352-HLOOKUP(V352,Minimas!$C$3:$CD$12,8,FALSE)</f>
        <v>#N/A</v>
      </c>
      <c r="AI352" s="103" t="e">
        <f>T352-HLOOKUP(V352,Minimas!$C$3:$CD$12,9,FALSE)</f>
        <v>#N/A</v>
      </c>
      <c r="AJ352" s="103" t="e">
        <f>T352-HLOOKUP(V352,Minimas!$C$3:$CD$12,10,FALSE)</f>
        <v>#N/A</v>
      </c>
      <c r="AK352" s="104" t="str">
        <f t="shared" si="88"/>
        <v xml:space="preserve"> </v>
      </c>
      <c r="AL352" s="105"/>
      <c r="AM352" s="105" t="str">
        <f t="shared" si="89"/>
        <v xml:space="preserve"> </v>
      </c>
      <c r="AN352" s="105" t="str">
        <f t="shared" si="90"/>
        <v xml:space="preserve"> </v>
      </c>
    </row>
    <row r="353" spans="28:40" ht="15" x14ac:dyDescent="0.2">
      <c r="AB353" s="103" t="e">
        <f>T353-HLOOKUP(V353,Minimas!$C$3:$CD$12,2,FALSE)</f>
        <v>#N/A</v>
      </c>
      <c r="AC353" s="103" t="e">
        <f>T353-HLOOKUP(V353,Minimas!$C$3:$CD$12,3,FALSE)</f>
        <v>#N/A</v>
      </c>
      <c r="AD353" s="103" t="e">
        <f>T353-HLOOKUP(V353,Minimas!$C$3:$CD$12,4,FALSE)</f>
        <v>#N/A</v>
      </c>
      <c r="AE353" s="103" t="e">
        <f>T353-HLOOKUP(V353,Minimas!$C$3:$CD$12,5,FALSE)</f>
        <v>#N/A</v>
      </c>
      <c r="AF353" s="103" t="e">
        <f>T353-HLOOKUP(V353,Minimas!$C$3:$CD$12,6,FALSE)</f>
        <v>#N/A</v>
      </c>
      <c r="AG353" s="103" t="e">
        <f>T353-HLOOKUP(V353,Minimas!$C$3:$CD$12,7,FALSE)</f>
        <v>#N/A</v>
      </c>
      <c r="AH353" s="103" t="e">
        <f>T353-HLOOKUP(V353,Minimas!$C$3:$CD$12,8,FALSE)</f>
        <v>#N/A</v>
      </c>
      <c r="AI353" s="103" t="e">
        <f>T353-HLOOKUP(V353,Minimas!$C$3:$CD$12,9,FALSE)</f>
        <v>#N/A</v>
      </c>
      <c r="AJ353" s="103" t="e">
        <f>T353-HLOOKUP(V353,Minimas!$C$3:$CD$12,10,FALSE)</f>
        <v>#N/A</v>
      </c>
      <c r="AK353" s="104" t="str">
        <f t="shared" si="88"/>
        <v xml:space="preserve"> </v>
      </c>
      <c r="AL353" s="105"/>
      <c r="AM353" s="105" t="str">
        <f t="shared" si="89"/>
        <v xml:space="preserve"> </v>
      </c>
      <c r="AN353" s="105" t="str">
        <f t="shared" si="90"/>
        <v xml:space="preserve"> </v>
      </c>
    </row>
    <row r="354" spans="28:40" ht="15" x14ac:dyDescent="0.2">
      <c r="AB354" s="103" t="e">
        <f>T354-HLOOKUP(V354,Minimas!$C$3:$CD$12,2,FALSE)</f>
        <v>#N/A</v>
      </c>
      <c r="AC354" s="103" t="e">
        <f>T354-HLOOKUP(V354,Minimas!$C$3:$CD$12,3,FALSE)</f>
        <v>#N/A</v>
      </c>
      <c r="AD354" s="103" t="e">
        <f>T354-HLOOKUP(V354,Minimas!$C$3:$CD$12,4,FALSE)</f>
        <v>#N/A</v>
      </c>
      <c r="AE354" s="103" t="e">
        <f>T354-HLOOKUP(V354,Minimas!$C$3:$CD$12,5,FALSE)</f>
        <v>#N/A</v>
      </c>
      <c r="AF354" s="103" t="e">
        <f>T354-HLOOKUP(V354,Minimas!$C$3:$CD$12,6,FALSE)</f>
        <v>#N/A</v>
      </c>
      <c r="AG354" s="103" t="e">
        <f>T354-HLOOKUP(V354,Minimas!$C$3:$CD$12,7,FALSE)</f>
        <v>#N/A</v>
      </c>
      <c r="AH354" s="103" t="e">
        <f>T354-HLOOKUP(V354,Minimas!$C$3:$CD$12,8,FALSE)</f>
        <v>#N/A</v>
      </c>
      <c r="AI354" s="103" t="e">
        <f>T354-HLOOKUP(V354,Minimas!$C$3:$CD$12,9,FALSE)</f>
        <v>#N/A</v>
      </c>
      <c r="AJ354" s="103" t="e">
        <f>T354-HLOOKUP(V354,Minimas!$C$3:$CD$12,10,FALSE)</f>
        <v>#N/A</v>
      </c>
      <c r="AK354" s="104" t="str">
        <f t="shared" si="88"/>
        <v xml:space="preserve"> </v>
      </c>
      <c r="AL354" s="105"/>
      <c r="AM354" s="105" t="str">
        <f t="shared" si="89"/>
        <v xml:space="preserve"> </v>
      </c>
      <c r="AN354" s="105" t="str">
        <f t="shared" si="90"/>
        <v xml:space="preserve"> </v>
      </c>
    </row>
    <row r="355" spans="28:40" ht="15" x14ac:dyDescent="0.2">
      <c r="AB355" s="103" t="e">
        <f>T355-HLOOKUP(V355,Minimas!$C$3:$CD$12,2,FALSE)</f>
        <v>#N/A</v>
      </c>
      <c r="AC355" s="103" t="e">
        <f>T355-HLOOKUP(V355,Minimas!$C$3:$CD$12,3,FALSE)</f>
        <v>#N/A</v>
      </c>
      <c r="AD355" s="103" t="e">
        <f>T355-HLOOKUP(V355,Minimas!$C$3:$CD$12,4,FALSE)</f>
        <v>#N/A</v>
      </c>
      <c r="AE355" s="103" t="e">
        <f>T355-HLOOKUP(V355,Minimas!$C$3:$CD$12,5,FALSE)</f>
        <v>#N/A</v>
      </c>
      <c r="AF355" s="103" t="e">
        <f>T355-HLOOKUP(V355,Minimas!$C$3:$CD$12,6,FALSE)</f>
        <v>#N/A</v>
      </c>
      <c r="AG355" s="103" t="e">
        <f>T355-HLOOKUP(V355,Minimas!$C$3:$CD$12,7,FALSE)</f>
        <v>#N/A</v>
      </c>
      <c r="AH355" s="103" t="e">
        <f>T355-HLOOKUP(V355,Minimas!$C$3:$CD$12,8,FALSE)</f>
        <v>#N/A</v>
      </c>
      <c r="AI355" s="103" t="e">
        <f>T355-HLOOKUP(V355,Minimas!$C$3:$CD$12,9,FALSE)</f>
        <v>#N/A</v>
      </c>
      <c r="AJ355" s="103" t="e">
        <f>T355-HLOOKUP(V355,Minimas!$C$3:$CD$12,10,FALSE)</f>
        <v>#N/A</v>
      </c>
      <c r="AK355" s="104" t="str">
        <f t="shared" si="88"/>
        <v xml:space="preserve"> </v>
      </c>
      <c r="AL355" s="105"/>
      <c r="AM355" s="105" t="str">
        <f t="shared" si="89"/>
        <v xml:space="preserve"> </v>
      </c>
      <c r="AN355" s="105" t="str">
        <f t="shared" si="90"/>
        <v xml:space="preserve"> </v>
      </c>
    </row>
    <row r="356" spans="28:40" ht="15" x14ac:dyDescent="0.2">
      <c r="AB356" s="103" t="e">
        <f>T356-HLOOKUP(V356,Minimas!$C$3:$CD$12,2,FALSE)</f>
        <v>#N/A</v>
      </c>
      <c r="AC356" s="103" t="e">
        <f>T356-HLOOKUP(V356,Minimas!$C$3:$CD$12,3,FALSE)</f>
        <v>#N/A</v>
      </c>
      <c r="AD356" s="103" t="e">
        <f>T356-HLOOKUP(V356,Minimas!$C$3:$CD$12,4,FALSE)</f>
        <v>#N/A</v>
      </c>
      <c r="AE356" s="103" t="e">
        <f>T356-HLOOKUP(V356,Minimas!$C$3:$CD$12,5,FALSE)</f>
        <v>#N/A</v>
      </c>
      <c r="AF356" s="103" t="e">
        <f>T356-HLOOKUP(V356,Minimas!$C$3:$CD$12,6,FALSE)</f>
        <v>#N/A</v>
      </c>
      <c r="AG356" s="103" t="e">
        <f>T356-HLOOKUP(V356,Minimas!$C$3:$CD$12,7,FALSE)</f>
        <v>#N/A</v>
      </c>
      <c r="AH356" s="103" t="e">
        <f>T356-HLOOKUP(V356,Minimas!$C$3:$CD$12,8,FALSE)</f>
        <v>#N/A</v>
      </c>
      <c r="AI356" s="103" t="e">
        <f>T356-HLOOKUP(V356,Minimas!$C$3:$CD$12,9,FALSE)</f>
        <v>#N/A</v>
      </c>
      <c r="AJ356" s="103" t="e">
        <f>T356-HLOOKUP(V356,Minimas!$C$3:$CD$12,10,FALSE)</f>
        <v>#N/A</v>
      </c>
      <c r="AK356" s="104" t="str">
        <f t="shared" si="88"/>
        <v xml:space="preserve"> </v>
      </c>
      <c r="AL356" s="105"/>
      <c r="AM356" s="105" t="str">
        <f t="shared" si="89"/>
        <v xml:space="preserve"> </v>
      </c>
      <c r="AN356" s="105" t="str">
        <f t="shared" si="90"/>
        <v xml:space="preserve"> </v>
      </c>
    </row>
    <row r="357" spans="28:40" ht="15" x14ac:dyDescent="0.2">
      <c r="AB357" s="103" t="e">
        <f>T357-HLOOKUP(V357,Minimas!$C$3:$CD$12,2,FALSE)</f>
        <v>#N/A</v>
      </c>
      <c r="AC357" s="103" t="e">
        <f>T357-HLOOKUP(V357,Minimas!$C$3:$CD$12,3,FALSE)</f>
        <v>#N/A</v>
      </c>
      <c r="AD357" s="103" t="e">
        <f>T357-HLOOKUP(V357,Minimas!$C$3:$CD$12,4,FALSE)</f>
        <v>#N/A</v>
      </c>
      <c r="AE357" s="103" t="e">
        <f>T357-HLOOKUP(V357,Minimas!$C$3:$CD$12,5,FALSE)</f>
        <v>#N/A</v>
      </c>
      <c r="AF357" s="103" t="e">
        <f>T357-HLOOKUP(V357,Minimas!$C$3:$CD$12,6,FALSE)</f>
        <v>#N/A</v>
      </c>
      <c r="AG357" s="103" t="e">
        <f>T357-HLOOKUP(V357,Minimas!$C$3:$CD$12,7,FALSE)</f>
        <v>#N/A</v>
      </c>
      <c r="AH357" s="103" t="e">
        <f>T357-HLOOKUP(V357,Minimas!$C$3:$CD$12,8,FALSE)</f>
        <v>#N/A</v>
      </c>
      <c r="AI357" s="103" t="e">
        <f>T357-HLOOKUP(V357,Minimas!$C$3:$CD$12,9,FALSE)</f>
        <v>#N/A</v>
      </c>
      <c r="AJ357" s="103" t="e">
        <f>T357-HLOOKUP(V357,Minimas!$C$3:$CD$12,10,FALSE)</f>
        <v>#N/A</v>
      </c>
      <c r="AK357" s="104" t="str">
        <f t="shared" si="88"/>
        <v xml:space="preserve"> </v>
      </c>
      <c r="AL357" s="105"/>
      <c r="AM357" s="105" t="str">
        <f t="shared" si="89"/>
        <v xml:space="preserve"> </v>
      </c>
      <c r="AN357" s="105" t="str">
        <f t="shared" si="90"/>
        <v xml:space="preserve"> </v>
      </c>
    </row>
    <row r="358" spans="28:40" ht="15" x14ac:dyDescent="0.2">
      <c r="AB358" s="103" t="e">
        <f>T358-HLOOKUP(V358,Minimas!$C$3:$CD$12,2,FALSE)</f>
        <v>#N/A</v>
      </c>
      <c r="AC358" s="103" t="e">
        <f>T358-HLOOKUP(V358,Minimas!$C$3:$CD$12,3,FALSE)</f>
        <v>#N/A</v>
      </c>
      <c r="AD358" s="103" t="e">
        <f>T358-HLOOKUP(V358,Minimas!$C$3:$CD$12,4,FALSE)</f>
        <v>#N/A</v>
      </c>
      <c r="AE358" s="103" t="e">
        <f>T358-HLOOKUP(V358,Minimas!$C$3:$CD$12,5,FALSE)</f>
        <v>#N/A</v>
      </c>
      <c r="AF358" s="103" t="e">
        <f>T358-HLOOKUP(V358,Minimas!$C$3:$CD$12,6,FALSE)</f>
        <v>#N/A</v>
      </c>
      <c r="AG358" s="103" t="e">
        <f>T358-HLOOKUP(V358,Minimas!$C$3:$CD$12,7,FALSE)</f>
        <v>#N/A</v>
      </c>
      <c r="AH358" s="103" t="e">
        <f>T358-HLOOKUP(V358,Minimas!$C$3:$CD$12,8,FALSE)</f>
        <v>#N/A</v>
      </c>
      <c r="AI358" s="103" t="e">
        <f>T358-HLOOKUP(V358,Minimas!$C$3:$CD$12,9,FALSE)</f>
        <v>#N/A</v>
      </c>
      <c r="AJ358" s="103" t="e">
        <f>T358-HLOOKUP(V358,Minimas!$C$3:$CD$12,10,FALSE)</f>
        <v>#N/A</v>
      </c>
      <c r="AK358" s="104" t="str">
        <f t="shared" si="88"/>
        <v xml:space="preserve"> </v>
      </c>
      <c r="AL358" s="105"/>
      <c r="AM358" s="105" t="str">
        <f t="shared" si="89"/>
        <v xml:space="preserve"> </v>
      </c>
      <c r="AN358" s="105" t="str">
        <f t="shared" si="90"/>
        <v xml:space="preserve"> </v>
      </c>
    </row>
    <row r="359" spans="28:40" ht="15" x14ac:dyDescent="0.2">
      <c r="AB359" s="103" t="e">
        <f>T359-HLOOKUP(V359,Minimas!$C$3:$CD$12,2,FALSE)</f>
        <v>#N/A</v>
      </c>
      <c r="AC359" s="103" t="e">
        <f>T359-HLOOKUP(V359,Minimas!$C$3:$CD$12,3,FALSE)</f>
        <v>#N/A</v>
      </c>
      <c r="AD359" s="103" t="e">
        <f>T359-HLOOKUP(V359,Minimas!$C$3:$CD$12,4,FALSE)</f>
        <v>#N/A</v>
      </c>
      <c r="AE359" s="103" t="e">
        <f>T359-HLOOKUP(V359,Minimas!$C$3:$CD$12,5,FALSE)</f>
        <v>#N/A</v>
      </c>
      <c r="AF359" s="103" t="e">
        <f>T359-HLOOKUP(V359,Minimas!$C$3:$CD$12,6,FALSE)</f>
        <v>#N/A</v>
      </c>
      <c r="AG359" s="103" t="e">
        <f>T359-HLOOKUP(V359,Minimas!$C$3:$CD$12,7,FALSE)</f>
        <v>#N/A</v>
      </c>
      <c r="AH359" s="103" t="e">
        <f>T359-HLOOKUP(V359,Minimas!$C$3:$CD$12,8,FALSE)</f>
        <v>#N/A</v>
      </c>
      <c r="AI359" s="103" t="e">
        <f>T359-HLOOKUP(V359,Minimas!$C$3:$CD$12,9,FALSE)</f>
        <v>#N/A</v>
      </c>
      <c r="AJ359" s="103" t="e">
        <f>T359-HLOOKUP(V359,Minimas!$C$3:$CD$12,10,FALSE)</f>
        <v>#N/A</v>
      </c>
      <c r="AK359" s="104" t="str">
        <f t="shared" si="88"/>
        <v xml:space="preserve"> </v>
      </c>
      <c r="AL359" s="105"/>
      <c r="AM359" s="105" t="str">
        <f t="shared" si="89"/>
        <v xml:space="preserve"> </v>
      </c>
      <c r="AN359" s="105" t="str">
        <f t="shared" si="90"/>
        <v xml:space="preserve"> </v>
      </c>
    </row>
    <row r="360" spans="28:40" ht="15" x14ac:dyDescent="0.2">
      <c r="AB360" s="103" t="e">
        <f>T360-HLOOKUP(V360,Minimas!$C$3:$CD$12,2,FALSE)</f>
        <v>#N/A</v>
      </c>
      <c r="AC360" s="103" t="e">
        <f>T360-HLOOKUP(V360,Minimas!$C$3:$CD$12,3,FALSE)</f>
        <v>#N/A</v>
      </c>
      <c r="AD360" s="103" t="e">
        <f>T360-HLOOKUP(V360,Minimas!$C$3:$CD$12,4,FALSE)</f>
        <v>#N/A</v>
      </c>
      <c r="AE360" s="103" t="e">
        <f>T360-HLOOKUP(V360,Minimas!$C$3:$CD$12,5,FALSE)</f>
        <v>#N/A</v>
      </c>
      <c r="AF360" s="103" t="e">
        <f>T360-HLOOKUP(V360,Minimas!$C$3:$CD$12,6,FALSE)</f>
        <v>#N/A</v>
      </c>
      <c r="AG360" s="103" t="e">
        <f>T360-HLOOKUP(V360,Minimas!$C$3:$CD$12,7,FALSE)</f>
        <v>#N/A</v>
      </c>
      <c r="AH360" s="103" t="e">
        <f>T360-HLOOKUP(V360,Minimas!$C$3:$CD$12,8,FALSE)</f>
        <v>#N/A</v>
      </c>
      <c r="AI360" s="103" t="e">
        <f>T360-HLOOKUP(V360,Minimas!$C$3:$CD$12,9,FALSE)</f>
        <v>#N/A</v>
      </c>
      <c r="AJ360" s="103" t="e">
        <f>T360-HLOOKUP(V360,Minimas!$C$3:$CD$12,10,FALSE)</f>
        <v>#N/A</v>
      </c>
      <c r="AK360" s="104" t="str">
        <f t="shared" si="88"/>
        <v xml:space="preserve"> </v>
      </c>
      <c r="AL360" s="105"/>
      <c r="AM360" s="105" t="str">
        <f t="shared" si="89"/>
        <v xml:space="preserve"> </v>
      </c>
      <c r="AN360" s="105" t="str">
        <f t="shared" si="90"/>
        <v xml:space="preserve"> </v>
      </c>
    </row>
    <row r="361" spans="28:40" ht="15" x14ac:dyDescent="0.2">
      <c r="AB361" s="103" t="e">
        <f>T361-HLOOKUP(V361,Minimas!$C$3:$CD$12,2,FALSE)</f>
        <v>#N/A</v>
      </c>
      <c r="AC361" s="103" t="e">
        <f>T361-HLOOKUP(V361,Minimas!$C$3:$CD$12,3,FALSE)</f>
        <v>#N/A</v>
      </c>
      <c r="AD361" s="103" t="e">
        <f>T361-HLOOKUP(V361,Minimas!$C$3:$CD$12,4,FALSE)</f>
        <v>#N/A</v>
      </c>
      <c r="AE361" s="103" t="e">
        <f>T361-HLOOKUP(V361,Minimas!$C$3:$CD$12,5,FALSE)</f>
        <v>#N/A</v>
      </c>
      <c r="AF361" s="103" t="e">
        <f>T361-HLOOKUP(V361,Minimas!$C$3:$CD$12,6,FALSE)</f>
        <v>#N/A</v>
      </c>
      <c r="AG361" s="103" t="e">
        <f>T361-HLOOKUP(V361,Minimas!$C$3:$CD$12,7,FALSE)</f>
        <v>#N/A</v>
      </c>
      <c r="AH361" s="103" t="e">
        <f>T361-HLOOKUP(V361,Minimas!$C$3:$CD$12,8,FALSE)</f>
        <v>#N/A</v>
      </c>
      <c r="AI361" s="103" t="e">
        <f>T361-HLOOKUP(V361,Minimas!$C$3:$CD$12,9,FALSE)</f>
        <v>#N/A</v>
      </c>
      <c r="AJ361" s="103" t="e">
        <f>T361-HLOOKUP(V361,Minimas!$C$3:$CD$12,10,FALSE)</f>
        <v>#N/A</v>
      </c>
      <c r="AK361" s="104" t="str">
        <f t="shared" si="88"/>
        <v xml:space="preserve"> </v>
      </c>
      <c r="AL361" s="105"/>
      <c r="AM361" s="105" t="str">
        <f t="shared" si="89"/>
        <v xml:space="preserve"> </v>
      </c>
      <c r="AN361" s="105" t="str">
        <f t="shared" si="90"/>
        <v xml:space="preserve"> </v>
      </c>
    </row>
    <row r="362" spans="28:40" ht="15" x14ac:dyDescent="0.2">
      <c r="AB362" s="103" t="e">
        <f>T362-HLOOKUP(V362,Minimas!$C$3:$CD$12,2,FALSE)</f>
        <v>#N/A</v>
      </c>
      <c r="AC362" s="103" t="e">
        <f>T362-HLOOKUP(V362,Minimas!$C$3:$CD$12,3,FALSE)</f>
        <v>#N/A</v>
      </c>
      <c r="AD362" s="103" t="e">
        <f>T362-HLOOKUP(V362,Minimas!$C$3:$CD$12,4,FALSE)</f>
        <v>#N/A</v>
      </c>
      <c r="AE362" s="103" t="e">
        <f>T362-HLOOKUP(V362,Minimas!$C$3:$CD$12,5,FALSE)</f>
        <v>#N/A</v>
      </c>
      <c r="AF362" s="103" t="e">
        <f>T362-HLOOKUP(V362,Minimas!$C$3:$CD$12,6,FALSE)</f>
        <v>#N/A</v>
      </c>
      <c r="AG362" s="103" t="e">
        <f>T362-HLOOKUP(V362,Minimas!$C$3:$CD$12,7,FALSE)</f>
        <v>#N/A</v>
      </c>
      <c r="AH362" s="103" t="e">
        <f>T362-HLOOKUP(V362,Minimas!$C$3:$CD$12,8,FALSE)</f>
        <v>#N/A</v>
      </c>
      <c r="AI362" s="103" t="e">
        <f>T362-HLOOKUP(V362,Minimas!$C$3:$CD$12,9,FALSE)</f>
        <v>#N/A</v>
      </c>
      <c r="AJ362" s="103" t="e">
        <f>T362-HLOOKUP(V362,Minimas!$C$3:$CD$12,10,FALSE)</f>
        <v>#N/A</v>
      </c>
      <c r="AK362" s="104" t="str">
        <f t="shared" si="88"/>
        <v xml:space="preserve"> </v>
      </c>
      <c r="AL362" s="105"/>
      <c r="AM362" s="105" t="str">
        <f t="shared" si="89"/>
        <v xml:space="preserve"> </v>
      </c>
      <c r="AN362" s="105" t="str">
        <f t="shared" si="90"/>
        <v xml:space="preserve"> </v>
      </c>
    </row>
    <row r="363" spans="28:40" ht="15" x14ac:dyDescent="0.2">
      <c r="AB363" s="103" t="e">
        <f>T363-HLOOKUP(V363,Minimas!$C$3:$CD$12,2,FALSE)</f>
        <v>#N/A</v>
      </c>
      <c r="AC363" s="103" t="e">
        <f>T363-HLOOKUP(V363,Minimas!$C$3:$CD$12,3,FALSE)</f>
        <v>#N/A</v>
      </c>
      <c r="AD363" s="103" t="e">
        <f>T363-HLOOKUP(V363,Minimas!$C$3:$CD$12,4,FALSE)</f>
        <v>#N/A</v>
      </c>
      <c r="AE363" s="103" t="e">
        <f>T363-HLOOKUP(V363,Minimas!$C$3:$CD$12,5,FALSE)</f>
        <v>#N/A</v>
      </c>
      <c r="AF363" s="103" t="e">
        <f>T363-HLOOKUP(V363,Minimas!$C$3:$CD$12,6,FALSE)</f>
        <v>#N/A</v>
      </c>
      <c r="AG363" s="103" t="e">
        <f>T363-HLOOKUP(V363,Minimas!$C$3:$CD$12,7,FALSE)</f>
        <v>#N/A</v>
      </c>
      <c r="AH363" s="103" t="e">
        <f>T363-HLOOKUP(V363,Minimas!$C$3:$CD$12,8,FALSE)</f>
        <v>#N/A</v>
      </c>
      <c r="AI363" s="103" t="e">
        <f>T363-HLOOKUP(V363,Minimas!$C$3:$CD$12,9,FALSE)</f>
        <v>#N/A</v>
      </c>
      <c r="AJ363" s="103" t="e">
        <f>T363-HLOOKUP(V363,Minimas!$C$3:$CD$12,10,FALSE)</f>
        <v>#N/A</v>
      </c>
      <c r="AK363" s="104" t="str">
        <f t="shared" si="88"/>
        <v xml:space="preserve"> </v>
      </c>
      <c r="AL363" s="105"/>
      <c r="AM363" s="105" t="str">
        <f t="shared" si="89"/>
        <v xml:space="preserve"> </v>
      </c>
      <c r="AN363" s="105" t="str">
        <f t="shared" si="90"/>
        <v xml:space="preserve"> </v>
      </c>
    </row>
    <row r="364" spans="28:40" ht="15" x14ac:dyDescent="0.2">
      <c r="AB364" s="103" t="e">
        <f>T364-HLOOKUP(V364,Minimas!$C$3:$CD$12,2,FALSE)</f>
        <v>#N/A</v>
      </c>
      <c r="AC364" s="103" t="e">
        <f>T364-HLOOKUP(V364,Minimas!$C$3:$CD$12,3,FALSE)</f>
        <v>#N/A</v>
      </c>
      <c r="AD364" s="103" t="e">
        <f>T364-HLOOKUP(V364,Minimas!$C$3:$CD$12,4,FALSE)</f>
        <v>#N/A</v>
      </c>
      <c r="AE364" s="103" t="e">
        <f>T364-HLOOKUP(V364,Minimas!$C$3:$CD$12,5,FALSE)</f>
        <v>#N/A</v>
      </c>
      <c r="AF364" s="103" t="e">
        <f>T364-HLOOKUP(V364,Minimas!$C$3:$CD$12,6,FALSE)</f>
        <v>#N/A</v>
      </c>
      <c r="AG364" s="103" t="e">
        <f>T364-HLOOKUP(V364,Minimas!$C$3:$CD$12,7,FALSE)</f>
        <v>#N/A</v>
      </c>
      <c r="AH364" s="103" t="e">
        <f>T364-HLOOKUP(V364,Minimas!$C$3:$CD$12,8,FALSE)</f>
        <v>#N/A</v>
      </c>
      <c r="AI364" s="103" t="e">
        <f>T364-HLOOKUP(V364,Minimas!$C$3:$CD$12,9,FALSE)</f>
        <v>#N/A</v>
      </c>
      <c r="AJ364" s="103" t="e">
        <f>T364-HLOOKUP(V364,Minimas!$C$3:$CD$12,10,FALSE)</f>
        <v>#N/A</v>
      </c>
      <c r="AK364" s="104" t="str">
        <f t="shared" si="88"/>
        <v xml:space="preserve"> </v>
      </c>
      <c r="AL364" s="105"/>
      <c r="AM364" s="105" t="str">
        <f t="shared" si="89"/>
        <v xml:space="preserve"> </v>
      </c>
      <c r="AN364" s="105" t="str">
        <f t="shared" si="90"/>
        <v xml:space="preserve"> </v>
      </c>
    </row>
    <row r="365" spans="28:40" ht="15" x14ac:dyDescent="0.2">
      <c r="AB365" s="103" t="e">
        <f>T365-HLOOKUP(V365,Minimas!$C$3:$CD$12,2,FALSE)</f>
        <v>#N/A</v>
      </c>
      <c r="AC365" s="103" t="e">
        <f>T365-HLOOKUP(V365,Minimas!$C$3:$CD$12,3,FALSE)</f>
        <v>#N/A</v>
      </c>
      <c r="AD365" s="103" t="e">
        <f>T365-HLOOKUP(V365,Minimas!$C$3:$CD$12,4,FALSE)</f>
        <v>#N/A</v>
      </c>
      <c r="AE365" s="103" t="e">
        <f>T365-HLOOKUP(V365,Minimas!$C$3:$CD$12,5,FALSE)</f>
        <v>#N/A</v>
      </c>
      <c r="AF365" s="103" t="e">
        <f>T365-HLOOKUP(V365,Minimas!$C$3:$CD$12,6,FALSE)</f>
        <v>#N/A</v>
      </c>
      <c r="AG365" s="103" t="e">
        <f>T365-HLOOKUP(V365,Minimas!$C$3:$CD$12,7,FALSE)</f>
        <v>#N/A</v>
      </c>
      <c r="AH365" s="103" t="e">
        <f>T365-HLOOKUP(V365,Minimas!$C$3:$CD$12,8,FALSE)</f>
        <v>#N/A</v>
      </c>
      <c r="AI365" s="103" t="e">
        <f>T365-HLOOKUP(V365,Minimas!$C$3:$CD$12,9,FALSE)</f>
        <v>#N/A</v>
      </c>
      <c r="AJ365" s="103" t="e">
        <f>T365-HLOOKUP(V365,Minimas!$C$3:$CD$12,10,FALSE)</f>
        <v>#N/A</v>
      </c>
      <c r="AK365" s="104" t="str">
        <f t="shared" si="88"/>
        <v xml:space="preserve"> </v>
      </c>
      <c r="AL365" s="105"/>
      <c r="AM365" s="105" t="str">
        <f t="shared" si="89"/>
        <v xml:space="preserve"> </v>
      </c>
      <c r="AN365" s="105" t="str">
        <f t="shared" si="90"/>
        <v xml:space="preserve"> </v>
      </c>
    </row>
    <row r="366" spans="28:40" ht="15" x14ac:dyDescent="0.2">
      <c r="AB366" s="103" t="e">
        <f>T366-HLOOKUP(V366,Minimas!$C$3:$CD$12,2,FALSE)</f>
        <v>#N/A</v>
      </c>
      <c r="AC366" s="103" t="e">
        <f>T366-HLOOKUP(V366,Minimas!$C$3:$CD$12,3,FALSE)</f>
        <v>#N/A</v>
      </c>
      <c r="AD366" s="103" t="e">
        <f>T366-HLOOKUP(V366,Minimas!$C$3:$CD$12,4,FALSE)</f>
        <v>#N/A</v>
      </c>
      <c r="AE366" s="103" t="e">
        <f>T366-HLOOKUP(V366,Minimas!$C$3:$CD$12,5,FALSE)</f>
        <v>#N/A</v>
      </c>
      <c r="AF366" s="103" t="e">
        <f>T366-HLOOKUP(V366,Minimas!$C$3:$CD$12,6,FALSE)</f>
        <v>#N/A</v>
      </c>
      <c r="AG366" s="103" t="e">
        <f>T366-HLOOKUP(V366,Minimas!$C$3:$CD$12,7,FALSE)</f>
        <v>#N/A</v>
      </c>
      <c r="AH366" s="103" t="e">
        <f>T366-HLOOKUP(V366,Minimas!$C$3:$CD$12,8,FALSE)</f>
        <v>#N/A</v>
      </c>
      <c r="AI366" s="103" t="e">
        <f>T366-HLOOKUP(V366,Minimas!$C$3:$CD$12,9,FALSE)</f>
        <v>#N/A</v>
      </c>
      <c r="AJ366" s="103" t="e">
        <f>T366-HLOOKUP(V366,Minimas!$C$3:$CD$12,10,FALSE)</f>
        <v>#N/A</v>
      </c>
      <c r="AK366" s="104" t="str">
        <f t="shared" si="88"/>
        <v xml:space="preserve"> </v>
      </c>
      <c r="AL366" s="105"/>
      <c r="AM366" s="105" t="str">
        <f t="shared" si="89"/>
        <v xml:space="preserve"> </v>
      </c>
      <c r="AN366" s="105" t="str">
        <f t="shared" si="90"/>
        <v xml:space="preserve"> </v>
      </c>
    </row>
    <row r="367" spans="28:40" ht="15" x14ac:dyDescent="0.2">
      <c r="AB367" s="103" t="e">
        <f>T367-HLOOKUP(V367,Minimas!$C$3:$CD$12,2,FALSE)</f>
        <v>#N/A</v>
      </c>
      <c r="AC367" s="103" t="e">
        <f>T367-HLOOKUP(V367,Minimas!$C$3:$CD$12,3,FALSE)</f>
        <v>#N/A</v>
      </c>
      <c r="AD367" s="103" t="e">
        <f>T367-HLOOKUP(V367,Minimas!$C$3:$CD$12,4,FALSE)</f>
        <v>#N/A</v>
      </c>
      <c r="AE367" s="103" t="e">
        <f>T367-HLOOKUP(V367,Minimas!$C$3:$CD$12,5,FALSE)</f>
        <v>#N/A</v>
      </c>
      <c r="AF367" s="103" t="e">
        <f>T367-HLOOKUP(V367,Minimas!$C$3:$CD$12,6,FALSE)</f>
        <v>#N/A</v>
      </c>
      <c r="AG367" s="103" t="e">
        <f>T367-HLOOKUP(V367,Minimas!$C$3:$CD$12,7,FALSE)</f>
        <v>#N/A</v>
      </c>
      <c r="AH367" s="103" t="e">
        <f>T367-HLOOKUP(V367,Minimas!$C$3:$CD$12,8,FALSE)</f>
        <v>#N/A</v>
      </c>
      <c r="AI367" s="103" t="e">
        <f>T367-HLOOKUP(V367,Minimas!$C$3:$CD$12,9,FALSE)</f>
        <v>#N/A</v>
      </c>
      <c r="AJ367" s="103" t="e">
        <f>T367-HLOOKUP(V367,Minimas!$C$3:$CD$12,10,FALSE)</f>
        <v>#N/A</v>
      </c>
      <c r="AK367" s="104" t="str">
        <f t="shared" si="88"/>
        <v xml:space="preserve"> </v>
      </c>
      <c r="AL367" s="105"/>
      <c r="AM367" s="105" t="str">
        <f t="shared" si="89"/>
        <v xml:space="preserve"> </v>
      </c>
      <c r="AN367" s="105" t="str">
        <f t="shared" si="90"/>
        <v xml:space="preserve"> </v>
      </c>
    </row>
    <row r="368" spans="28:40" ht="15" x14ac:dyDescent="0.2">
      <c r="AB368" s="103" t="e">
        <f>T368-HLOOKUP(V368,Minimas!$C$3:$CD$12,2,FALSE)</f>
        <v>#N/A</v>
      </c>
      <c r="AC368" s="103" t="e">
        <f>T368-HLOOKUP(V368,Minimas!$C$3:$CD$12,3,FALSE)</f>
        <v>#N/A</v>
      </c>
      <c r="AD368" s="103" t="e">
        <f>T368-HLOOKUP(V368,Minimas!$C$3:$CD$12,4,FALSE)</f>
        <v>#N/A</v>
      </c>
      <c r="AE368" s="103" t="e">
        <f>T368-HLOOKUP(V368,Minimas!$C$3:$CD$12,5,FALSE)</f>
        <v>#N/A</v>
      </c>
      <c r="AF368" s="103" t="e">
        <f>T368-HLOOKUP(V368,Minimas!$C$3:$CD$12,6,FALSE)</f>
        <v>#N/A</v>
      </c>
      <c r="AG368" s="103" t="e">
        <f>T368-HLOOKUP(V368,Minimas!$C$3:$CD$12,7,FALSE)</f>
        <v>#N/A</v>
      </c>
      <c r="AH368" s="103" t="e">
        <f>T368-HLOOKUP(V368,Minimas!$C$3:$CD$12,8,FALSE)</f>
        <v>#N/A</v>
      </c>
      <c r="AI368" s="103" t="e">
        <f>T368-HLOOKUP(V368,Minimas!$C$3:$CD$12,9,FALSE)</f>
        <v>#N/A</v>
      </c>
      <c r="AJ368" s="103" t="e">
        <f>T368-HLOOKUP(V368,Minimas!$C$3:$CD$12,10,FALSE)</f>
        <v>#N/A</v>
      </c>
      <c r="AK368" s="104" t="str">
        <f t="shared" si="88"/>
        <v xml:space="preserve"> </v>
      </c>
      <c r="AL368" s="105"/>
      <c r="AM368" s="105" t="str">
        <f t="shared" si="89"/>
        <v xml:space="preserve"> </v>
      </c>
      <c r="AN368" s="105" t="str">
        <f t="shared" si="90"/>
        <v xml:space="preserve"> </v>
      </c>
    </row>
    <row r="369" spans="28:40" ht="15" x14ac:dyDescent="0.2">
      <c r="AB369" s="103" t="e">
        <f>T369-HLOOKUP(V369,Minimas!$C$3:$CD$12,2,FALSE)</f>
        <v>#N/A</v>
      </c>
      <c r="AC369" s="103" t="e">
        <f>T369-HLOOKUP(V369,Minimas!$C$3:$CD$12,3,FALSE)</f>
        <v>#N/A</v>
      </c>
      <c r="AD369" s="103" t="e">
        <f>T369-HLOOKUP(V369,Minimas!$C$3:$CD$12,4,FALSE)</f>
        <v>#N/A</v>
      </c>
      <c r="AE369" s="103" t="e">
        <f>T369-HLOOKUP(V369,Minimas!$C$3:$CD$12,5,FALSE)</f>
        <v>#N/A</v>
      </c>
      <c r="AF369" s="103" t="e">
        <f>T369-HLOOKUP(V369,Minimas!$C$3:$CD$12,6,FALSE)</f>
        <v>#N/A</v>
      </c>
      <c r="AG369" s="103" t="e">
        <f>T369-HLOOKUP(V369,Minimas!$C$3:$CD$12,7,FALSE)</f>
        <v>#N/A</v>
      </c>
      <c r="AH369" s="103" t="e">
        <f>T369-HLOOKUP(V369,Minimas!$C$3:$CD$12,8,FALSE)</f>
        <v>#N/A</v>
      </c>
      <c r="AI369" s="103" t="e">
        <f>T369-HLOOKUP(V369,Minimas!$C$3:$CD$12,9,FALSE)</f>
        <v>#N/A</v>
      </c>
      <c r="AJ369" s="103" t="e">
        <f>T369-HLOOKUP(V369,Minimas!$C$3:$CD$12,10,FALSE)</f>
        <v>#N/A</v>
      </c>
      <c r="AK369" s="104" t="str">
        <f t="shared" si="88"/>
        <v xml:space="preserve"> </v>
      </c>
      <c r="AL369" s="105"/>
      <c r="AM369" s="105" t="str">
        <f t="shared" si="89"/>
        <v xml:space="preserve"> </v>
      </c>
      <c r="AN369" s="105" t="str">
        <f t="shared" si="90"/>
        <v xml:space="preserve"> </v>
      </c>
    </row>
    <row r="370" spans="28:40" ht="15" x14ac:dyDescent="0.2">
      <c r="AB370" s="103" t="e">
        <f>T370-HLOOKUP(V370,Minimas!$C$3:$CD$12,2,FALSE)</f>
        <v>#N/A</v>
      </c>
      <c r="AC370" s="103" t="e">
        <f>T370-HLOOKUP(V370,Minimas!$C$3:$CD$12,3,FALSE)</f>
        <v>#N/A</v>
      </c>
      <c r="AD370" s="103" t="e">
        <f>T370-HLOOKUP(V370,Minimas!$C$3:$CD$12,4,FALSE)</f>
        <v>#N/A</v>
      </c>
      <c r="AE370" s="103" t="e">
        <f>T370-HLOOKUP(V370,Minimas!$C$3:$CD$12,5,FALSE)</f>
        <v>#N/A</v>
      </c>
      <c r="AF370" s="103" t="e">
        <f>T370-HLOOKUP(V370,Minimas!$C$3:$CD$12,6,FALSE)</f>
        <v>#N/A</v>
      </c>
      <c r="AG370" s="103" t="e">
        <f>T370-HLOOKUP(V370,Minimas!$C$3:$CD$12,7,FALSE)</f>
        <v>#N/A</v>
      </c>
      <c r="AH370" s="103" t="e">
        <f>T370-HLOOKUP(V370,Minimas!$C$3:$CD$12,8,FALSE)</f>
        <v>#N/A</v>
      </c>
      <c r="AI370" s="103" t="e">
        <f>T370-HLOOKUP(V370,Minimas!$C$3:$CD$12,9,FALSE)</f>
        <v>#N/A</v>
      </c>
      <c r="AJ370" s="103" t="e">
        <f>T370-HLOOKUP(V370,Minimas!$C$3:$CD$12,10,FALSE)</f>
        <v>#N/A</v>
      </c>
      <c r="AK370" s="104" t="str">
        <f t="shared" si="88"/>
        <v xml:space="preserve"> </v>
      </c>
      <c r="AL370" s="105"/>
      <c r="AM370" s="105" t="str">
        <f t="shared" si="89"/>
        <v xml:space="preserve"> </v>
      </c>
      <c r="AN370" s="105" t="str">
        <f t="shared" si="90"/>
        <v xml:space="preserve"> </v>
      </c>
    </row>
    <row r="371" spans="28:40" ht="15" x14ac:dyDescent="0.2">
      <c r="AB371" s="103" t="e">
        <f>T371-HLOOKUP(V371,Minimas!$C$3:$CD$12,2,FALSE)</f>
        <v>#N/A</v>
      </c>
      <c r="AC371" s="103" t="e">
        <f>T371-HLOOKUP(V371,Minimas!$C$3:$CD$12,3,FALSE)</f>
        <v>#N/A</v>
      </c>
      <c r="AD371" s="103" t="e">
        <f>T371-HLOOKUP(V371,Minimas!$C$3:$CD$12,4,FALSE)</f>
        <v>#N/A</v>
      </c>
      <c r="AE371" s="103" t="e">
        <f>T371-HLOOKUP(V371,Minimas!$C$3:$CD$12,5,FALSE)</f>
        <v>#N/A</v>
      </c>
      <c r="AF371" s="103" t="e">
        <f>T371-HLOOKUP(V371,Minimas!$C$3:$CD$12,6,FALSE)</f>
        <v>#N/A</v>
      </c>
      <c r="AG371" s="103" t="e">
        <f>T371-HLOOKUP(V371,Minimas!$C$3:$CD$12,7,FALSE)</f>
        <v>#N/A</v>
      </c>
      <c r="AH371" s="103" t="e">
        <f>T371-HLOOKUP(V371,Minimas!$C$3:$CD$12,8,FALSE)</f>
        <v>#N/A</v>
      </c>
      <c r="AI371" s="103" t="e">
        <f>T371-HLOOKUP(V371,Minimas!$C$3:$CD$12,9,FALSE)</f>
        <v>#N/A</v>
      </c>
      <c r="AJ371" s="103" t="e">
        <f>T371-HLOOKUP(V371,Minimas!$C$3:$CD$12,10,FALSE)</f>
        <v>#N/A</v>
      </c>
      <c r="AK371" s="104" t="str">
        <f t="shared" si="88"/>
        <v xml:space="preserve"> </v>
      </c>
      <c r="AL371" s="105"/>
      <c r="AM371" s="105" t="str">
        <f t="shared" si="89"/>
        <v xml:space="preserve"> </v>
      </c>
      <c r="AN371" s="105" t="str">
        <f t="shared" si="90"/>
        <v xml:space="preserve"> </v>
      </c>
    </row>
    <row r="372" spans="28:40" ht="15" x14ac:dyDescent="0.2">
      <c r="AB372" s="103" t="e">
        <f>T372-HLOOKUP(V372,Minimas!$C$3:$CD$12,2,FALSE)</f>
        <v>#N/A</v>
      </c>
      <c r="AC372" s="103" t="e">
        <f>T372-HLOOKUP(V372,Minimas!$C$3:$CD$12,3,FALSE)</f>
        <v>#N/A</v>
      </c>
      <c r="AD372" s="103" t="e">
        <f>T372-HLOOKUP(V372,Minimas!$C$3:$CD$12,4,FALSE)</f>
        <v>#N/A</v>
      </c>
      <c r="AE372" s="103" t="e">
        <f>T372-HLOOKUP(V372,Minimas!$C$3:$CD$12,5,FALSE)</f>
        <v>#N/A</v>
      </c>
      <c r="AF372" s="103" t="e">
        <f>T372-HLOOKUP(V372,Minimas!$C$3:$CD$12,6,FALSE)</f>
        <v>#N/A</v>
      </c>
      <c r="AG372" s="103" t="e">
        <f>T372-HLOOKUP(V372,Minimas!$C$3:$CD$12,7,FALSE)</f>
        <v>#N/A</v>
      </c>
      <c r="AH372" s="103" t="e">
        <f>T372-HLOOKUP(V372,Minimas!$C$3:$CD$12,8,FALSE)</f>
        <v>#N/A</v>
      </c>
      <c r="AI372" s="103" t="e">
        <f>T372-HLOOKUP(V372,Minimas!$C$3:$CD$12,9,FALSE)</f>
        <v>#N/A</v>
      </c>
      <c r="AJ372" s="103" t="e">
        <f>T372-HLOOKUP(V372,Minimas!$C$3:$CD$12,10,FALSE)</f>
        <v>#N/A</v>
      </c>
      <c r="AK372" s="104" t="str">
        <f t="shared" si="88"/>
        <v xml:space="preserve"> </v>
      </c>
      <c r="AL372" s="105"/>
      <c r="AM372" s="105" t="str">
        <f t="shared" si="89"/>
        <v xml:space="preserve"> </v>
      </c>
      <c r="AN372" s="105" t="str">
        <f t="shared" si="90"/>
        <v xml:space="preserve"> </v>
      </c>
    </row>
    <row r="373" spans="28:40" ht="15" x14ac:dyDescent="0.2">
      <c r="AB373" s="103" t="e">
        <f>T373-HLOOKUP(V373,Minimas!$C$3:$CD$12,2,FALSE)</f>
        <v>#N/A</v>
      </c>
      <c r="AC373" s="103" t="e">
        <f>T373-HLOOKUP(V373,Minimas!$C$3:$CD$12,3,FALSE)</f>
        <v>#N/A</v>
      </c>
      <c r="AD373" s="103" t="e">
        <f>T373-HLOOKUP(V373,Minimas!$C$3:$CD$12,4,FALSE)</f>
        <v>#N/A</v>
      </c>
      <c r="AE373" s="103" t="e">
        <f>T373-HLOOKUP(V373,Minimas!$C$3:$CD$12,5,FALSE)</f>
        <v>#N/A</v>
      </c>
      <c r="AF373" s="103" t="e">
        <f>T373-HLOOKUP(V373,Minimas!$C$3:$CD$12,6,FALSE)</f>
        <v>#N/A</v>
      </c>
      <c r="AG373" s="103" t="e">
        <f>T373-HLOOKUP(V373,Minimas!$C$3:$CD$12,7,FALSE)</f>
        <v>#N/A</v>
      </c>
      <c r="AH373" s="103" t="e">
        <f>T373-HLOOKUP(V373,Minimas!$C$3:$CD$12,8,FALSE)</f>
        <v>#N/A</v>
      </c>
      <c r="AI373" s="103" t="e">
        <f>T373-HLOOKUP(V373,Minimas!$C$3:$CD$12,9,FALSE)</f>
        <v>#N/A</v>
      </c>
      <c r="AJ373" s="103" t="e">
        <f>T373-HLOOKUP(V373,Minimas!$C$3:$CD$12,10,FALSE)</f>
        <v>#N/A</v>
      </c>
      <c r="AK373" s="104" t="str">
        <f t="shared" si="88"/>
        <v xml:space="preserve"> </v>
      </c>
      <c r="AL373" s="105"/>
      <c r="AM373" s="105" t="str">
        <f t="shared" si="89"/>
        <v xml:space="preserve"> </v>
      </c>
      <c r="AN373" s="105" t="str">
        <f t="shared" si="90"/>
        <v xml:space="preserve"> </v>
      </c>
    </row>
    <row r="374" spans="28:40" ht="15" x14ac:dyDescent="0.2">
      <c r="AB374" s="103" t="e">
        <f>T374-HLOOKUP(V374,Minimas!$C$3:$CD$12,2,FALSE)</f>
        <v>#N/A</v>
      </c>
      <c r="AC374" s="103" t="e">
        <f>T374-HLOOKUP(V374,Minimas!$C$3:$CD$12,3,FALSE)</f>
        <v>#N/A</v>
      </c>
      <c r="AD374" s="103" t="e">
        <f>T374-HLOOKUP(V374,Minimas!$C$3:$CD$12,4,FALSE)</f>
        <v>#N/A</v>
      </c>
      <c r="AE374" s="103" t="e">
        <f>T374-HLOOKUP(V374,Minimas!$C$3:$CD$12,5,FALSE)</f>
        <v>#N/A</v>
      </c>
      <c r="AF374" s="103" t="e">
        <f>T374-HLOOKUP(V374,Minimas!$C$3:$CD$12,6,FALSE)</f>
        <v>#N/A</v>
      </c>
      <c r="AG374" s="103" t="e">
        <f>T374-HLOOKUP(V374,Minimas!$C$3:$CD$12,7,FALSE)</f>
        <v>#N/A</v>
      </c>
      <c r="AH374" s="103" t="e">
        <f>T374-HLOOKUP(V374,Minimas!$C$3:$CD$12,8,FALSE)</f>
        <v>#N/A</v>
      </c>
      <c r="AI374" s="103" t="e">
        <f>T374-HLOOKUP(V374,Minimas!$C$3:$CD$12,9,FALSE)</f>
        <v>#N/A</v>
      </c>
      <c r="AJ374" s="103" t="e">
        <f>T374-HLOOKUP(V374,Minimas!$C$3:$CD$12,10,FALSE)</f>
        <v>#N/A</v>
      </c>
      <c r="AK374" s="104" t="str">
        <f t="shared" si="88"/>
        <v xml:space="preserve"> </v>
      </c>
      <c r="AL374" s="105"/>
      <c r="AM374" s="105" t="str">
        <f t="shared" si="89"/>
        <v xml:space="preserve"> </v>
      </c>
      <c r="AN374" s="105" t="str">
        <f t="shared" si="90"/>
        <v xml:space="preserve"> </v>
      </c>
    </row>
    <row r="375" spans="28:40" ht="15" x14ac:dyDescent="0.2">
      <c r="AB375" s="103" t="e">
        <f>T375-HLOOKUP(V375,Minimas!$C$3:$CD$12,2,FALSE)</f>
        <v>#N/A</v>
      </c>
      <c r="AC375" s="103" t="e">
        <f>T375-HLOOKUP(V375,Minimas!$C$3:$CD$12,3,FALSE)</f>
        <v>#N/A</v>
      </c>
      <c r="AD375" s="103" t="e">
        <f>T375-HLOOKUP(V375,Minimas!$C$3:$CD$12,4,FALSE)</f>
        <v>#N/A</v>
      </c>
      <c r="AE375" s="103" t="e">
        <f>T375-HLOOKUP(V375,Minimas!$C$3:$CD$12,5,FALSE)</f>
        <v>#N/A</v>
      </c>
      <c r="AF375" s="103" t="e">
        <f>T375-HLOOKUP(V375,Minimas!$C$3:$CD$12,6,FALSE)</f>
        <v>#N/A</v>
      </c>
      <c r="AG375" s="103" t="e">
        <f>T375-HLOOKUP(V375,Minimas!$C$3:$CD$12,7,FALSE)</f>
        <v>#N/A</v>
      </c>
      <c r="AH375" s="103" t="e">
        <f>T375-HLOOKUP(V375,Minimas!$C$3:$CD$12,8,FALSE)</f>
        <v>#N/A</v>
      </c>
      <c r="AI375" s="103" t="e">
        <f>T375-HLOOKUP(V375,Minimas!$C$3:$CD$12,9,FALSE)</f>
        <v>#N/A</v>
      </c>
      <c r="AJ375" s="103" t="e">
        <f>T375-HLOOKUP(V375,Minimas!$C$3:$CD$12,10,FALSE)</f>
        <v>#N/A</v>
      </c>
      <c r="AK375" s="104" t="str">
        <f t="shared" si="88"/>
        <v xml:space="preserve"> </v>
      </c>
      <c r="AL375" s="105"/>
      <c r="AM375" s="105" t="str">
        <f t="shared" si="89"/>
        <v xml:space="preserve"> </v>
      </c>
      <c r="AN375" s="105" t="str">
        <f t="shared" si="90"/>
        <v xml:space="preserve"> </v>
      </c>
    </row>
    <row r="376" spans="28:40" ht="15" x14ac:dyDescent="0.2">
      <c r="AB376" s="103" t="e">
        <f>T376-HLOOKUP(V376,Minimas!$C$3:$CD$12,2,FALSE)</f>
        <v>#N/A</v>
      </c>
      <c r="AC376" s="103" t="e">
        <f>T376-HLOOKUP(V376,Minimas!$C$3:$CD$12,3,FALSE)</f>
        <v>#N/A</v>
      </c>
      <c r="AD376" s="103" t="e">
        <f>T376-HLOOKUP(V376,Minimas!$C$3:$CD$12,4,FALSE)</f>
        <v>#N/A</v>
      </c>
      <c r="AE376" s="103" t="e">
        <f>T376-HLOOKUP(V376,Minimas!$C$3:$CD$12,5,FALSE)</f>
        <v>#N/A</v>
      </c>
      <c r="AF376" s="103" t="e">
        <f>T376-HLOOKUP(V376,Minimas!$C$3:$CD$12,6,FALSE)</f>
        <v>#N/A</v>
      </c>
      <c r="AG376" s="103" t="e">
        <f>T376-HLOOKUP(V376,Minimas!$C$3:$CD$12,7,FALSE)</f>
        <v>#N/A</v>
      </c>
      <c r="AH376" s="103" t="e">
        <f>T376-HLOOKUP(V376,Minimas!$C$3:$CD$12,8,FALSE)</f>
        <v>#N/A</v>
      </c>
      <c r="AI376" s="103" t="e">
        <f>T376-HLOOKUP(V376,Minimas!$C$3:$CD$12,9,FALSE)</f>
        <v>#N/A</v>
      </c>
      <c r="AJ376" s="103" t="e">
        <f>T376-HLOOKUP(V376,Minimas!$C$3:$CD$12,10,FALSE)</f>
        <v>#N/A</v>
      </c>
      <c r="AK376" s="104" t="str">
        <f t="shared" si="88"/>
        <v xml:space="preserve"> </v>
      </c>
      <c r="AL376" s="105"/>
      <c r="AM376" s="105" t="str">
        <f t="shared" si="89"/>
        <v xml:space="preserve"> </v>
      </c>
      <c r="AN376" s="105" t="str">
        <f t="shared" si="90"/>
        <v xml:space="preserve"> </v>
      </c>
    </row>
    <row r="377" spans="28:40" ht="15" x14ac:dyDescent="0.2">
      <c r="AB377" s="103" t="e">
        <f>T377-HLOOKUP(V377,Minimas!$C$3:$CD$12,2,FALSE)</f>
        <v>#N/A</v>
      </c>
      <c r="AC377" s="103" t="e">
        <f>T377-HLOOKUP(V377,Minimas!$C$3:$CD$12,3,FALSE)</f>
        <v>#N/A</v>
      </c>
      <c r="AD377" s="103" t="e">
        <f>T377-HLOOKUP(V377,Minimas!$C$3:$CD$12,4,FALSE)</f>
        <v>#N/A</v>
      </c>
      <c r="AE377" s="103" t="e">
        <f>T377-HLOOKUP(V377,Minimas!$C$3:$CD$12,5,FALSE)</f>
        <v>#N/A</v>
      </c>
      <c r="AF377" s="103" t="e">
        <f>T377-HLOOKUP(V377,Minimas!$C$3:$CD$12,6,FALSE)</f>
        <v>#N/A</v>
      </c>
      <c r="AG377" s="103" t="e">
        <f>T377-HLOOKUP(V377,Minimas!$C$3:$CD$12,7,FALSE)</f>
        <v>#N/A</v>
      </c>
      <c r="AH377" s="103" t="e">
        <f>T377-HLOOKUP(V377,Minimas!$C$3:$CD$12,8,FALSE)</f>
        <v>#N/A</v>
      </c>
      <c r="AI377" s="103" t="e">
        <f>T377-HLOOKUP(V377,Minimas!$C$3:$CD$12,9,FALSE)</f>
        <v>#N/A</v>
      </c>
      <c r="AJ377" s="103" t="e">
        <f>T377-HLOOKUP(V377,Minimas!$C$3:$CD$12,10,FALSE)</f>
        <v>#N/A</v>
      </c>
      <c r="AK377" s="104" t="str">
        <f t="shared" si="88"/>
        <v xml:space="preserve"> </v>
      </c>
      <c r="AL377" s="105"/>
      <c r="AM377" s="105" t="str">
        <f t="shared" si="89"/>
        <v xml:space="preserve"> </v>
      </c>
      <c r="AN377" s="105" t="str">
        <f t="shared" si="90"/>
        <v xml:space="preserve"> </v>
      </c>
    </row>
    <row r="378" spans="28:40" ht="15" x14ac:dyDescent="0.2">
      <c r="AB378" s="103" t="e">
        <f>T378-HLOOKUP(V378,Minimas!$C$3:$CD$12,2,FALSE)</f>
        <v>#N/A</v>
      </c>
      <c r="AC378" s="103" t="e">
        <f>T378-HLOOKUP(V378,Minimas!$C$3:$CD$12,3,FALSE)</f>
        <v>#N/A</v>
      </c>
      <c r="AD378" s="103" t="e">
        <f>T378-HLOOKUP(V378,Minimas!$C$3:$CD$12,4,FALSE)</f>
        <v>#N/A</v>
      </c>
      <c r="AE378" s="103" t="e">
        <f>T378-HLOOKUP(V378,Minimas!$C$3:$CD$12,5,FALSE)</f>
        <v>#N/A</v>
      </c>
      <c r="AF378" s="103" t="e">
        <f>T378-HLOOKUP(V378,Minimas!$C$3:$CD$12,6,FALSE)</f>
        <v>#N/A</v>
      </c>
      <c r="AG378" s="103" t="e">
        <f>T378-HLOOKUP(V378,Minimas!$C$3:$CD$12,7,FALSE)</f>
        <v>#N/A</v>
      </c>
      <c r="AH378" s="103" t="e">
        <f>T378-HLOOKUP(V378,Minimas!$C$3:$CD$12,8,FALSE)</f>
        <v>#N/A</v>
      </c>
      <c r="AI378" s="103" t="e">
        <f>T378-HLOOKUP(V378,Minimas!$C$3:$CD$12,9,FALSE)</f>
        <v>#N/A</v>
      </c>
      <c r="AJ378" s="103" t="e">
        <f>T378-HLOOKUP(V378,Minimas!$C$3:$CD$12,10,FALSE)</f>
        <v>#N/A</v>
      </c>
      <c r="AK378" s="104" t="str">
        <f t="shared" si="88"/>
        <v xml:space="preserve"> </v>
      </c>
      <c r="AL378" s="105"/>
      <c r="AM378" s="105" t="str">
        <f t="shared" si="89"/>
        <v xml:space="preserve"> </v>
      </c>
      <c r="AN378" s="105" t="str">
        <f t="shared" si="90"/>
        <v xml:space="preserve"> </v>
      </c>
    </row>
    <row r="379" spans="28:40" ht="15" x14ac:dyDescent="0.2">
      <c r="AB379" s="103" t="e">
        <f>T379-HLOOKUP(V379,Minimas!$C$3:$CD$12,2,FALSE)</f>
        <v>#N/A</v>
      </c>
      <c r="AC379" s="103" t="e">
        <f>T379-HLOOKUP(V379,Minimas!$C$3:$CD$12,3,FALSE)</f>
        <v>#N/A</v>
      </c>
      <c r="AD379" s="103" t="e">
        <f>T379-HLOOKUP(V379,Minimas!$C$3:$CD$12,4,FALSE)</f>
        <v>#N/A</v>
      </c>
      <c r="AE379" s="103" t="e">
        <f>T379-HLOOKUP(V379,Minimas!$C$3:$CD$12,5,FALSE)</f>
        <v>#N/A</v>
      </c>
      <c r="AF379" s="103" t="e">
        <f>T379-HLOOKUP(V379,Minimas!$C$3:$CD$12,6,FALSE)</f>
        <v>#N/A</v>
      </c>
      <c r="AG379" s="103" t="e">
        <f>T379-HLOOKUP(V379,Minimas!$C$3:$CD$12,7,FALSE)</f>
        <v>#N/A</v>
      </c>
      <c r="AH379" s="103" t="e">
        <f>T379-HLOOKUP(V379,Minimas!$C$3:$CD$12,8,FALSE)</f>
        <v>#N/A</v>
      </c>
      <c r="AI379" s="103" t="e">
        <f>T379-HLOOKUP(V379,Minimas!$C$3:$CD$12,9,FALSE)</f>
        <v>#N/A</v>
      </c>
      <c r="AJ379" s="103" t="e">
        <f>T379-HLOOKUP(V379,Minimas!$C$3:$CD$12,10,FALSE)</f>
        <v>#N/A</v>
      </c>
      <c r="AK379" s="104" t="str">
        <f t="shared" si="88"/>
        <v xml:space="preserve"> </v>
      </c>
      <c r="AL379" s="105"/>
      <c r="AM379" s="105" t="str">
        <f t="shared" si="89"/>
        <v xml:space="preserve"> </v>
      </c>
      <c r="AN379" s="105" t="str">
        <f t="shared" si="90"/>
        <v xml:space="preserve"> </v>
      </c>
    </row>
    <row r="380" spans="28:40" ht="15" x14ac:dyDescent="0.2">
      <c r="AB380" s="103" t="e">
        <f>T380-HLOOKUP(V380,Minimas!$C$3:$CD$12,2,FALSE)</f>
        <v>#N/A</v>
      </c>
      <c r="AC380" s="103" t="e">
        <f>T380-HLOOKUP(V380,Minimas!$C$3:$CD$12,3,FALSE)</f>
        <v>#N/A</v>
      </c>
      <c r="AD380" s="103" t="e">
        <f>T380-HLOOKUP(V380,Minimas!$C$3:$CD$12,4,FALSE)</f>
        <v>#N/A</v>
      </c>
      <c r="AE380" s="103" t="e">
        <f>T380-HLOOKUP(V380,Minimas!$C$3:$CD$12,5,FALSE)</f>
        <v>#N/A</v>
      </c>
      <c r="AF380" s="103" t="e">
        <f>T380-HLOOKUP(V380,Minimas!$C$3:$CD$12,6,FALSE)</f>
        <v>#N/A</v>
      </c>
      <c r="AG380" s="103" t="e">
        <f>T380-HLOOKUP(V380,Minimas!$C$3:$CD$12,7,FALSE)</f>
        <v>#N/A</v>
      </c>
      <c r="AH380" s="103" t="e">
        <f>T380-HLOOKUP(V380,Minimas!$C$3:$CD$12,8,FALSE)</f>
        <v>#N/A</v>
      </c>
      <c r="AI380" s="103" t="e">
        <f>T380-HLOOKUP(V380,Minimas!$C$3:$CD$12,9,FALSE)</f>
        <v>#N/A</v>
      </c>
      <c r="AJ380" s="103" t="e">
        <f>T380-HLOOKUP(V380,Minimas!$C$3:$CD$12,10,FALSE)</f>
        <v>#N/A</v>
      </c>
      <c r="AK380" s="104" t="str">
        <f t="shared" si="88"/>
        <v xml:space="preserve"> </v>
      </c>
      <c r="AL380" s="105"/>
      <c r="AM380" s="105" t="str">
        <f t="shared" si="89"/>
        <v xml:space="preserve"> </v>
      </c>
      <c r="AN380" s="105" t="str">
        <f t="shared" si="90"/>
        <v xml:space="preserve"> </v>
      </c>
    </row>
    <row r="381" spans="28:40" ht="15" x14ac:dyDescent="0.2">
      <c r="AB381" s="103" t="e">
        <f>T381-HLOOKUP(V381,Minimas!$C$3:$CD$12,2,FALSE)</f>
        <v>#N/A</v>
      </c>
      <c r="AC381" s="103" t="e">
        <f>T381-HLOOKUP(V381,Minimas!$C$3:$CD$12,3,FALSE)</f>
        <v>#N/A</v>
      </c>
      <c r="AD381" s="103" t="e">
        <f>T381-HLOOKUP(V381,Minimas!$C$3:$CD$12,4,FALSE)</f>
        <v>#N/A</v>
      </c>
      <c r="AE381" s="103" t="e">
        <f>T381-HLOOKUP(V381,Minimas!$C$3:$CD$12,5,FALSE)</f>
        <v>#N/A</v>
      </c>
      <c r="AF381" s="103" t="e">
        <f>T381-HLOOKUP(V381,Minimas!$C$3:$CD$12,6,FALSE)</f>
        <v>#N/A</v>
      </c>
      <c r="AG381" s="103" t="e">
        <f>T381-HLOOKUP(V381,Minimas!$C$3:$CD$12,7,FALSE)</f>
        <v>#N/A</v>
      </c>
      <c r="AH381" s="103" t="e">
        <f>T381-HLOOKUP(V381,Minimas!$C$3:$CD$12,8,FALSE)</f>
        <v>#N/A</v>
      </c>
      <c r="AI381" s="103" t="e">
        <f>T381-HLOOKUP(V381,Minimas!$C$3:$CD$12,9,FALSE)</f>
        <v>#N/A</v>
      </c>
      <c r="AJ381" s="103" t="e">
        <f>T381-HLOOKUP(V381,Minimas!$C$3:$CD$12,10,FALSE)</f>
        <v>#N/A</v>
      </c>
      <c r="AK381" s="104" t="str">
        <f t="shared" si="88"/>
        <v xml:space="preserve"> </v>
      </c>
      <c r="AL381" s="105"/>
      <c r="AM381" s="105" t="str">
        <f t="shared" si="89"/>
        <v xml:space="preserve"> </v>
      </c>
      <c r="AN381" s="105" t="str">
        <f t="shared" si="90"/>
        <v xml:space="preserve"> </v>
      </c>
    </row>
    <row r="382" spans="28:40" ht="15" x14ac:dyDescent="0.2">
      <c r="AB382" s="103" t="e">
        <f>T382-HLOOKUP(V382,Minimas!$C$3:$CD$12,2,FALSE)</f>
        <v>#N/A</v>
      </c>
      <c r="AC382" s="103" t="e">
        <f>T382-HLOOKUP(V382,Minimas!$C$3:$CD$12,3,FALSE)</f>
        <v>#N/A</v>
      </c>
      <c r="AD382" s="103" t="e">
        <f>T382-HLOOKUP(V382,Minimas!$C$3:$CD$12,4,FALSE)</f>
        <v>#N/A</v>
      </c>
      <c r="AE382" s="103" t="e">
        <f>T382-HLOOKUP(V382,Minimas!$C$3:$CD$12,5,FALSE)</f>
        <v>#N/A</v>
      </c>
      <c r="AF382" s="103" t="e">
        <f>T382-HLOOKUP(V382,Minimas!$C$3:$CD$12,6,FALSE)</f>
        <v>#N/A</v>
      </c>
      <c r="AG382" s="103" t="e">
        <f>T382-HLOOKUP(V382,Minimas!$C$3:$CD$12,7,FALSE)</f>
        <v>#N/A</v>
      </c>
      <c r="AH382" s="103" t="e">
        <f>T382-HLOOKUP(V382,Minimas!$C$3:$CD$12,8,FALSE)</f>
        <v>#N/A</v>
      </c>
      <c r="AI382" s="103" t="e">
        <f>T382-HLOOKUP(V382,Minimas!$C$3:$CD$12,9,FALSE)</f>
        <v>#N/A</v>
      </c>
      <c r="AJ382" s="103" t="e">
        <f>T382-HLOOKUP(V382,Minimas!$C$3:$CD$12,10,FALSE)</f>
        <v>#N/A</v>
      </c>
      <c r="AK382" s="104" t="str">
        <f t="shared" si="88"/>
        <v xml:space="preserve"> </v>
      </c>
      <c r="AL382" s="105"/>
      <c r="AM382" s="105" t="str">
        <f t="shared" si="89"/>
        <v xml:space="preserve"> </v>
      </c>
      <c r="AN382" s="105" t="str">
        <f t="shared" si="90"/>
        <v xml:space="preserve"> </v>
      </c>
    </row>
    <row r="383" spans="28:40" ht="15" x14ac:dyDescent="0.2">
      <c r="AB383" s="103" t="e">
        <f>T383-HLOOKUP(V383,Minimas!$C$3:$CD$12,2,FALSE)</f>
        <v>#N/A</v>
      </c>
      <c r="AC383" s="103" t="e">
        <f>T383-HLOOKUP(V383,Minimas!$C$3:$CD$12,3,FALSE)</f>
        <v>#N/A</v>
      </c>
      <c r="AD383" s="103" t="e">
        <f>T383-HLOOKUP(V383,Minimas!$C$3:$CD$12,4,FALSE)</f>
        <v>#N/A</v>
      </c>
      <c r="AE383" s="103" t="e">
        <f>T383-HLOOKUP(V383,Minimas!$C$3:$CD$12,5,FALSE)</f>
        <v>#N/A</v>
      </c>
      <c r="AF383" s="103" t="e">
        <f>T383-HLOOKUP(V383,Minimas!$C$3:$CD$12,6,FALSE)</f>
        <v>#N/A</v>
      </c>
      <c r="AG383" s="103" t="e">
        <f>T383-HLOOKUP(V383,Minimas!$C$3:$CD$12,7,FALSE)</f>
        <v>#N/A</v>
      </c>
      <c r="AH383" s="103" t="e">
        <f>T383-HLOOKUP(V383,Minimas!$C$3:$CD$12,8,FALSE)</f>
        <v>#N/A</v>
      </c>
      <c r="AI383" s="103" t="e">
        <f>T383-HLOOKUP(V383,Minimas!$C$3:$CD$12,9,FALSE)</f>
        <v>#N/A</v>
      </c>
      <c r="AJ383" s="103" t="e">
        <f>T383-HLOOKUP(V383,Minimas!$C$3:$CD$12,10,FALSE)</f>
        <v>#N/A</v>
      </c>
      <c r="AK383" s="104" t="str">
        <f t="shared" si="88"/>
        <v xml:space="preserve"> </v>
      </c>
      <c r="AL383" s="105"/>
      <c r="AM383" s="105" t="str">
        <f t="shared" si="89"/>
        <v xml:space="preserve"> </v>
      </c>
      <c r="AN383" s="105" t="str">
        <f t="shared" si="90"/>
        <v xml:space="preserve"> </v>
      </c>
    </row>
    <row r="384" spans="28:40" ht="15" x14ac:dyDescent="0.2">
      <c r="AB384" s="103" t="e">
        <f>T384-HLOOKUP(V384,Minimas!$C$3:$CD$12,2,FALSE)</f>
        <v>#N/A</v>
      </c>
      <c r="AC384" s="103" t="e">
        <f>T384-HLOOKUP(V384,Minimas!$C$3:$CD$12,3,FALSE)</f>
        <v>#N/A</v>
      </c>
      <c r="AD384" s="103" t="e">
        <f>T384-HLOOKUP(V384,Minimas!$C$3:$CD$12,4,FALSE)</f>
        <v>#N/A</v>
      </c>
      <c r="AE384" s="103" t="e">
        <f>T384-HLOOKUP(V384,Minimas!$C$3:$CD$12,5,FALSE)</f>
        <v>#N/A</v>
      </c>
      <c r="AF384" s="103" t="e">
        <f>T384-HLOOKUP(V384,Minimas!$C$3:$CD$12,6,FALSE)</f>
        <v>#N/A</v>
      </c>
      <c r="AG384" s="103" t="e">
        <f>T384-HLOOKUP(V384,Minimas!$C$3:$CD$12,7,FALSE)</f>
        <v>#N/A</v>
      </c>
      <c r="AH384" s="103" t="e">
        <f>T384-HLOOKUP(V384,Minimas!$C$3:$CD$12,8,FALSE)</f>
        <v>#N/A</v>
      </c>
      <c r="AI384" s="103" t="e">
        <f>T384-HLOOKUP(V384,Minimas!$C$3:$CD$12,9,FALSE)</f>
        <v>#N/A</v>
      </c>
      <c r="AJ384" s="103" t="e">
        <f>T384-HLOOKUP(V384,Minimas!$C$3:$CD$12,10,FALSE)</f>
        <v>#N/A</v>
      </c>
      <c r="AK384" s="104" t="str">
        <f t="shared" si="88"/>
        <v xml:space="preserve"> </v>
      </c>
      <c r="AL384" s="105"/>
      <c r="AM384" s="105" t="str">
        <f t="shared" si="89"/>
        <v xml:space="preserve"> </v>
      </c>
      <c r="AN384" s="105" t="str">
        <f t="shared" si="90"/>
        <v xml:space="preserve"> </v>
      </c>
    </row>
    <row r="385" spans="28:40" ht="15" x14ac:dyDescent="0.2">
      <c r="AB385" s="103" t="e">
        <f>T385-HLOOKUP(V385,Minimas!$C$3:$CD$12,2,FALSE)</f>
        <v>#N/A</v>
      </c>
      <c r="AC385" s="103" t="e">
        <f>T385-HLOOKUP(V385,Minimas!$C$3:$CD$12,3,FALSE)</f>
        <v>#N/A</v>
      </c>
      <c r="AD385" s="103" t="e">
        <f>T385-HLOOKUP(V385,Minimas!$C$3:$CD$12,4,FALSE)</f>
        <v>#N/A</v>
      </c>
      <c r="AE385" s="103" t="e">
        <f>T385-HLOOKUP(V385,Minimas!$C$3:$CD$12,5,FALSE)</f>
        <v>#N/A</v>
      </c>
      <c r="AF385" s="103" t="e">
        <f>T385-HLOOKUP(V385,Minimas!$C$3:$CD$12,6,FALSE)</f>
        <v>#N/A</v>
      </c>
      <c r="AG385" s="103" t="e">
        <f>T385-HLOOKUP(V385,Minimas!$C$3:$CD$12,7,FALSE)</f>
        <v>#N/A</v>
      </c>
      <c r="AH385" s="103" t="e">
        <f>T385-HLOOKUP(V385,Minimas!$C$3:$CD$12,8,FALSE)</f>
        <v>#N/A</v>
      </c>
      <c r="AI385" s="103" t="e">
        <f>T385-HLOOKUP(V385,Minimas!$C$3:$CD$12,9,FALSE)</f>
        <v>#N/A</v>
      </c>
      <c r="AJ385" s="103" t="e">
        <f>T385-HLOOKUP(V385,Minimas!$C$3:$CD$12,10,FALSE)</f>
        <v>#N/A</v>
      </c>
      <c r="AK385" s="104" t="str">
        <f t="shared" si="88"/>
        <v xml:space="preserve"> </v>
      </c>
      <c r="AL385" s="105"/>
      <c r="AM385" s="105" t="str">
        <f t="shared" si="89"/>
        <v xml:space="preserve"> </v>
      </c>
      <c r="AN385" s="105" t="str">
        <f t="shared" si="90"/>
        <v xml:space="preserve"> </v>
      </c>
    </row>
    <row r="386" spans="28:40" ht="15" x14ac:dyDescent="0.2">
      <c r="AB386" s="103" t="e">
        <f>T386-HLOOKUP(V386,Minimas!$C$3:$CD$12,2,FALSE)</f>
        <v>#N/A</v>
      </c>
      <c r="AC386" s="103" t="e">
        <f>T386-HLOOKUP(V386,Minimas!$C$3:$CD$12,3,FALSE)</f>
        <v>#N/A</v>
      </c>
      <c r="AD386" s="103" t="e">
        <f>T386-HLOOKUP(V386,Minimas!$C$3:$CD$12,4,FALSE)</f>
        <v>#N/A</v>
      </c>
      <c r="AE386" s="103" t="e">
        <f>T386-HLOOKUP(V386,Minimas!$C$3:$CD$12,5,FALSE)</f>
        <v>#N/A</v>
      </c>
      <c r="AF386" s="103" t="e">
        <f>T386-HLOOKUP(V386,Minimas!$C$3:$CD$12,6,FALSE)</f>
        <v>#N/A</v>
      </c>
      <c r="AG386" s="103" t="e">
        <f>T386-HLOOKUP(V386,Minimas!$C$3:$CD$12,7,FALSE)</f>
        <v>#N/A</v>
      </c>
      <c r="AH386" s="103" t="e">
        <f>T386-HLOOKUP(V386,Minimas!$C$3:$CD$12,8,FALSE)</f>
        <v>#N/A</v>
      </c>
      <c r="AI386" s="103" t="e">
        <f>T386-HLOOKUP(V386,Minimas!$C$3:$CD$12,9,FALSE)</f>
        <v>#N/A</v>
      </c>
      <c r="AJ386" s="103" t="e">
        <f>T386-HLOOKUP(V386,Minimas!$C$3:$CD$12,10,FALSE)</f>
        <v>#N/A</v>
      </c>
      <c r="AK386" s="104" t="str">
        <f t="shared" si="88"/>
        <v xml:space="preserve"> </v>
      </c>
      <c r="AL386" s="105"/>
      <c r="AM386" s="105" t="str">
        <f t="shared" si="89"/>
        <v xml:space="preserve"> </v>
      </c>
      <c r="AN386" s="105" t="str">
        <f t="shared" si="90"/>
        <v xml:space="preserve"> </v>
      </c>
    </row>
    <row r="387" spans="28:40" ht="15" x14ac:dyDescent="0.2">
      <c r="AB387" s="103" t="e">
        <f>T387-HLOOKUP(V387,Minimas!$C$3:$CD$12,2,FALSE)</f>
        <v>#N/A</v>
      </c>
      <c r="AC387" s="103" t="e">
        <f>T387-HLOOKUP(V387,Minimas!$C$3:$CD$12,3,FALSE)</f>
        <v>#N/A</v>
      </c>
      <c r="AD387" s="103" t="e">
        <f>T387-HLOOKUP(V387,Minimas!$C$3:$CD$12,4,FALSE)</f>
        <v>#N/A</v>
      </c>
      <c r="AE387" s="103" t="e">
        <f>T387-HLOOKUP(V387,Minimas!$C$3:$CD$12,5,FALSE)</f>
        <v>#N/A</v>
      </c>
      <c r="AF387" s="103" t="e">
        <f>T387-HLOOKUP(V387,Minimas!$C$3:$CD$12,6,FALSE)</f>
        <v>#N/A</v>
      </c>
      <c r="AG387" s="103" t="e">
        <f>T387-HLOOKUP(V387,Minimas!$C$3:$CD$12,7,FALSE)</f>
        <v>#N/A</v>
      </c>
      <c r="AH387" s="103" t="e">
        <f>T387-HLOOKUP(V387,Minimas!$C$3:$CD$12,8,FALSE)</f>
        <v>#N/A</v>
      </c>
      <c r="AI387" s="103" t="e">
        <f>T387-HLOOKUP(V387,Minimas!$C$3:$CD$12,9,FALSE)</f>
        <v>#N/A</v>
      </c>
      <c r="AJ387" s="103" t="e">
        <f>T387-HLOOKUP(V387,Minimas!$C$3:$CD$12,10,FALSE)</f>
        <v>#N/A</v>
      </c>
      <c r="AK387" s="104" t="str">
        <f t="shared" si="88"/>
        <v xml:space="preserve"> </v>
      </c>
      <c r="AL387" s="105"/>
      <c r="AM387" s="105" t="str">
        <f t="shared" si="89"/>
        <v xml:space="preserve"> </v>
      </c>
      <c r="AN387" s="105" t="str">
        <f t="shared" si="90"/>
        <v xml:space="preserve"> </v>
      </c>
    </row>
    <row r="388" spans="28:40" ht="15" x14ac:dyDescent="0.2">
      <c r="AB388" s="103" t="e">
        <f>T388-HLOOKUP(V388,Minimas!$C$3:$CD$12,2,FALSE)</f>
        <v>#N/A</v>
      </c>
      <c r="AC388" s="103" t="e">
        <f>T388-HLOOKUP(V388,Minimas!$C$3:$CD$12,3,FALSE)</f>
        <v>#N/A</v>
      </c>
      <c r="AD388" s="103" t="e">
        <f>T388-HLOOKUP(V388,Minimas!$C$3:$CD$12,4,FALSE)</f>
        <v>#N/A</v>
      </c>
      <c r="AE388" s="103" t="e">
        <f>T388-HLOOKUP(V388,Minimas!$C$3:$CD$12,5,FALSE)</f>
        <v>#N/A</v>
      </c>
      <c r="AF388" s="103" t="e">
        <f>T388-HLOOKUP(V388,Minimas!$C$3:$CD$12,6,FALSE)</f>
        <v>#N/A</v>
      </c>
      <c r="AG388" s="103" t="e">
        <f>T388-HLOOKUP(V388,Minimas!$C$3:$CD$12,7,FALSE)</f>
        <v>#N/A</v>
      </c>
      <c r="AH388" s="103" t="e">
        <f>T388-HLOOKUP(V388,Minimas!$C$3:$CD$12,8,FALSE)</f>
        <v>#N/A</v>
      </c>
      <c r="AI388" s="103" t="e">
        <f>T388-HLOOKUP(V388,Minimas!$C$3:$CD$12,9,FALSE)</f>
        <v>#N/A</v>
      </c>
      <c r="AJ388" s="103" t="e">
        <f>T388-HLOOKUP(V388,Minimas!$C$3:$CD$12,10,FALSE)</f>
        <v>#N/A</v>
      </c>
      <c r="AK388" s="104" t="str">
        <f t="shared" si="88"/>
        <v xml:space="preserve"> </v>
      </c>
      <c r="AL388" s="105"/>
      <c r="AM388" s="105" t="str">
        <f t="shared" si="89"/>
        <v xml:space="preserve"> </v>
      </c>
      <c r="AN388" s="105" t="str">
        <f t="shared" si="90"/>
        <v xml:space="preserve"> </v>
      </c>
    </row>
    <row r="389" spans="28:40" ht="15" x14ac:dyDescent="0.2">
      <c r="AB389" s="103" t="e">
        <f>T389-HLOOKUP(V389,Minimas!$C$3:$CD$12,2,FALSE)</f>
        <v>#N/A</v>
      </c>
      <c r="AC389" s="103" t="e">
        <f>T389-HLOOKUP(V389,Minimas!$C$3:$CD$12,3,FALSE)</f>
        <v>#N/A</v>
      </c>
      <c r="AD389" s="103" t="e">
        <f>T389-HLOOKUP(V389,Minimas!$C$3:$CD$12,4,FALSE)</f>
        <v>#N/A</v>
      </c>
      <c r="AE389" s="103" t="e">
        <f>T389-HLOOKUP(V389,Minimas!$C$3:$CD$12,5,FALSE)</f>
        <v>#N/A</v>
      </c>
      <c r="AF389" s="103" t="e">
        <f>T389-HLOOKUP(V389,Minimas!$C$3:$CD$12,6,FALSE)</f>
        <v>#N/A</v>
      </c>
      <c r="AG389" s="103" t="e">
        <f>T389-HLOOKUP(V389,Minimas!$C$3:$CD$12,7,FALSE)</f>
        <v>#N/A</v>
      </c>
      <c r="AH389" s="103" t="e">
        <f>T389-HLOOKUP(V389,Minimas!$C$3:$CD$12,8,FALSE)</f>
        <v>#N/A</v>
      </c>
      <c r="AI389" s="103" t="e">
        <f>T389-HLOOKUP(V389,Minimas!$C$3:$CD$12,9,FALSE)</f>
        <v>#N/A</v>
      </c>
      <c r="AJ389" s="103" t="e">
        <f>T389-HLOOKUP(V389,Minimas!$C$3:$CD$12,10,FALSE)</f>
        <v>#N/A</v>
      </c>
      <c r="AK389" s="104" t="str">
        <f t="shared" si="88"/>
        <v xml:space="preserve"> </v>
      </c>
      <c r="AL389" s="105"/>
      <c r="AM389" s="105" t="str">
        <f t="shared" si="89"/>
        <v xml:space="preserve"> </v>
      </c>
      <c r="AN389" s="105" t="str">
        <f t="shared" si="90"/>
        <v xml:space="preserve"> </v>
      </c>
    </row>
    <row r="390" spans="28:40" ht="15" x14ac:dyDescent="0.2">
      <c r="AB390" s="103" t="e">
        <f>T390-HLOOKUP(V390,Minimas!$C$3:$CD$12,2,FALSE)</f>
        <v>#N/A</v>
      </c>
      <c r="AC390" s="103" t="e">
        <f>T390-HLOOKUP(V390,Minimas!$C$3:$CD$12,3,FALSE)</f>
        <v>#N/A</v>
      </c>
      <c r="AD390" s="103" t="e">
        <f>T390-HLOOKUP(V390,Minimas!$C$3:$CD$12,4,FALSE)</f>
        <v>#N/A</v>
      </c>
      <c r="AE390" s="103" t="e">
        <f>T390-HLOOKUP(V390,Minimas!$C$3:$CD$12,5,FALSE)</f>
        <v>#N/A</v>
      </c>
      <c r="AF390" s="103" t="e">
        <f>T390-HLOOKUP(V390,Minimas!$C$3:$CD$12,6,FALSE)</f>
        <v>#N/A</v>
      </c>
      <c r="AG390" s="103" t="e">
        <f>T390-HLOOKUP(V390,Minimas!$C$3:$CD$12,7,FALSE)</f>
        <v>#N/A</v>
      </c>
      <c r="AH390" s="103" t="e">
        <f>T390-HLOOKUP(V390,Minimas!$C$3:$CD$12,8,FALSE)</f>
        <v>#N/A</v>
      </c>
      <c r="AI390" s="103" t="e">
        <f>T390-HLOOKUP(V390,Minimas!$C$3:$CD$12,9,FALSE)</f>
        <v>#N/A</v>
      </c>
      <c r="AJ390" s="103" t="e">
        <f>T390-HLOOKUP(V390,Minimas!$C$3:$CD$12,10,FALSE)</f>
        <v>#N/A</v>
      </c>
      <c r="AK390" s="104" t="str">
        <f t="shared" si="88"/>
        <v xml:space="preserve"> </v>
      </c>
      <c r="AL390" s="105"/>
      <c r="AM390" s="105" t="str">
        <f t="shared" si="89"/>
        <v xml:space="preserve"> </v>
      </c>
      <c r="AN390" s="105" t="str">
        <f t="shared" si="90"/>
        <v xml:space="preserve"> </v>
      </c>
    </row>
    <row r="391" spans="28:40" ht="15" x14ac:dyDescent="0.2">
      <c r="AB391" s="103" t="e">
        <f>T391-HLOOKUP(V391,Minimas!$C$3:$CD$12,2,FALSE)</f>
        <v>#N/A</v>
      </c>
      <c r="AC391" s="103" t="e">
        <f>T391-HLOOKUP(V391,Minimas!$C$3:$CD$12,3,FALSE)</f>
        <v>#N/A</v>
      </c>
      <c r="AD391" s="103" t="e">
        <f>T391-HLOOKUP(V391,Minimas!$C$3:$CD$12,4,FALSE)</f>
        <v>#N/A</v>
      </c>
      <c r="AE391" s="103" t="e">
        <f>T391-HLOOKUP(V391,Minimas!$C$3:$CD$12,5,FALSE)</f>
        <v>#N/A</v>
      </c>
      <c r="AF391" s="103" t="e">
        <f>T391-HLOOKUP(V391,Minimas!$C$3:$CD$12,6,FALSE)</f>
        <v>#N/A</v>
      </c>
      <c r="AG391" s="103" t="e">
        <f>T391-HLOOKUP(V391,Minimas!$C$3:$CD$12,7,FALSE)</f>
        <v>#N/A</v>
      </c>
      <c r="AH391" s="103" t="e">
        <f>T391-HLOOKUP(V391,Minimas!$C$3:$CD$12,8,FALSE)</f>
        <v>#N/A</v>
      </c>
      <c r="AI391" s="103" t="e">
        <f>T391-HLOOKUP(V391,Minimas!$C$3:$CD$12,9,FALSE)</f>
        <v>#N/A</v>
      </c>
      <c r="AJ391" s="103" t="e">
        <f>T391-HLOOKUP(V391,Minimas!$C$3:$CD$12,10,FALSE)</f>
        <v>#N/A</v>
      </c>
      <c r="AK391" s="104" t="str">
        <f t="shared" si="88"/>
        <v xml:space="preserve"> </v>
      </c>
      <c r="AL391" s="105"/>
      <c r="AM391" s="105" t="str">
        <f t="shared" si="89"/>
        <v xml:space="preserve"> </v>
      </c>
      <c r="AN391" s="105" t="str">
        <f t="shared" si="90"/>
        <v xml:space="preserve"> </v>
      </c>
    </row>
    <row r="392" spans="28:40" ht="15" x14ac:dyDescent="0.2">
      <c r="AB392" s="103" t="e">
        <f>T392-HLOOKUP(V392,Minimas!$C$3:$CD$12,2,FALSE)</f>
        <v>#N/A</v>
      </c>
      <c r="AC392" s="103" t="e">
        <f>T392-HLOOKUP(V392,Minimas!$C$3:$CD$12,3,FALSE)</f>
        <v>#N/A</v>
      </c>
      <c r="AD392" s="103" t="e">
        <f>T392-HLOOKUP(V392,Minimas!$C$3:$CD$12,4,FALSE)</f>
        <v>#N/A</v>
      </c>
      <c r="AE392" s="103" t="e">
        <f>T392-HLOOKUP(V392,Minimas!$C$3:$CD$12,5,FALSE)</f>
        <v>#N/A</v>
      </c>
      <c r="AF392" s="103" t="e">
        <f>T392-HLOOKUP(V392,Minimas!$C$3:$CD$12,6,FALSE)</f>
        <v>#N/A</v>
      </c>
      <c r="AG392" s="103" t="e">
        <f>T392-HLOOKUP(V392,Minimas!$C$3:$CD$12,7,FALSE)</f>
        <v>#N/A</v>
      </c>
      <c r="AH392" s="103" t="e">
        <f>T392-HLOOKUP(V392,Minimas!$C$3:$CD$12,8,FALSE)</f>
        <v>#N/A</v>
      </c>
      <c r="AI392" s="103" t="e">
        <f>T392-HLOOKUP(V392,Minimas!$C$3:$CD$12,9,FALSE)</f>
        <v>#N/A</v>
      </c>
      <c r="AJ392" s="103" t="e">
        <f>T392-HLOOKUP(V392,Minimas!$C$3:$CD$12,10,FALSE)</f>
        <v>#N/A</v>
      </c>
      <c r="AK392" s="104" t="str">
        <f t="shared" si="88"/>
        <v xml:space="preserve"> </v>
      </c>
      <c r="AL392" s="105"/>
      <c r="AM392" s="105" t="str">
        <f t="shared" si="89"/>
        <v xml:space="preserve"> </v>
      </c>
      <c r="AN392" s="105" t="str">
        <f t="shared" si="90"/>
        <v xml:space="preserve"> </v>
      </c>
    </row>
    <row r="393" spans="28:40" ht="15" x14ac:dyDescent="0.2">
      <c r="AB393" s="103" t="e">
        <f>T393-HLOOKUP(V393,Minimas!$C$3:$CD$12,2,FALSE)</f>
        <v>#N/A</v>
      </c>
      <c r="AC393" s="103" t="e">
        <f>T393-HLOOKUP(V393,Minimas!$C$3:$CD$12,3,FALSE)</f>
        <v>#N/A</v>
      </c>
      <c r="AD393" s="103" t="e">
        <f>T393-HLOOKUP(V393,Minimas!$C$3:$CD$12,4,FALSE)</f>
        <v>#N/A</v>
      </c>
      <c r="AE393" s="103" t="e">
        <f>T393-HLOOKUP(V393,Minimas!$C$3:$CD$12,5,FALSE)</f>
        <v>#N/A</v>
      </c>
      <c r="AF393" s="103" t="e">
        <f>T393-HLOOKUP(V393,Minimas!$C$3:$CD$12,6,FALSE)</f>
        <v>#N/A</v>
      </c>
      <c r="AG393" s="103" t="e">
        <f>T393-HLOOKUP(V393,Minimas!$C$3:$CD$12,7,FALSE)</f>
        <v>#N/A</v>
      </c>
      <c r="AH393" s="103" t="e">
        <f>T393-HLOOKUP(V393,Minimas!$C$3:$CD$12,8,FALSE)</f>
        <v>#N/A</v>
      </c>
      <c r="AI393" s="103" t="e">
        <f>T393-HLOOKUP(V393,Minimas!$C$3:$CD$12,9,FALSE)</f>
        <v>#N/A</v>
      </c>
      <c r="AJ393" s="103" t="e">
        <f>T393-HLOOKUP(V393,Minimas!$C$3:$CD$12,10,FALSE)</f>
        <v>#N/A</v>
      </c>
      <c r="AK393" s="104" t="str">
        <f t="shared" si="88"/>
        <v xml:space="preserve"> </v>
      </c>
      <c r="AL393" s="105"/>
      <c r="AM393" s="105" t="str">
        <f t="shared" si="89"/>
        <v xml:space="preserve"> </v>
      </c>
      <c r="AN393" s="105" t="str">
        <f t="shared" si="90"/>
        <v xml:space="preserve"> </v>
      </c>
    </row>
    <row r="394" spans="28:40" ht="15" x14ac:dyDescent="0.2">
      <c r="AB394" s="103" t="e">
        <f>T394-HLOOKUP(V394,Minimas!$C$3:$CD$12,2,FALSE)</f>
        <v>#N/A</v>
      </c>
      <c r="AC394" s="103" t="e">
        <f>T394-HLOOKUP(V394,Minimas!$C$3:$CD$12,3,FALSE)</f>
        <v>#N/A</v>
      </c>
      <c r="AD394" s="103" t="e">
        <f>T394-HLOOKUP(V394,Minimas!$C$3:$CD$12,4,FALSE)</f>
        <v>#N/A</v>
      </c>
      <c r="AE394" s="103" t="e">
        <f>T394-HLOOKUP(V394,Minimas!$C$3:$CD$12,5,FALSE)</f>
        <v>#N/A</v>
      </c>
      <c r="AF394" s="103" t="e">
        <f>T394-HLOOKUP(V394,Minimas!$C$3:$CD$12,6,FALSE)</f>
        <v>#N/A</v>
      </c>
      <c r="AG394" s="103" t="e">
        <f>T394-HLOOKUP(V394,Minimas!$C$3:$CD$12,7,FALSE)</f>
        <v>#N/A</v>
      </c>
      <c r="AH394" s="103" t="e">
        <f>T394-HLOOKUP(V394,Minimas!$C$3:$CD$12,8,FALSE)</f>
        <v>#N/A</v>
      </c>
      <c r="AI394" s="103" t="e">
        <f>T394-HLOOKUP(V394,Minimas!$C$3:$CD$12,9,FALSE)</f>
        <v>#N/A</v>
      </c>
      <c r="AJ394" s="103" t="e">
        <f>T394-HLOOKUP(V394,Minimas!$C$3:$CD$12,10,FALSE)</f>
        <v>#N/A</v>
      </c>
      <c r="AK394" s="104" t="str">
        <f t="shared" si="88"/>
        <v xml:space="preserve"> </v>
      </c>
      <c r="AL394" s="105"/>
      <c r="AM394" s="105" t="str">
        <f t="shared" si="89"/>
        <v xml:space="preserve"> </v>
      </c>
      <c r="AN394" s="105" t="str">
        <f t="shared" si="90"/>
        <v xml:space="preserve"> </v>
      </c>
    </row>
    <row r="395" spans="28:40" ht="15" x14ac:dyDescent="0.2">
      <c r="AB395" s="103" t="e">
        <f>T395-HLOOKUP(V395,Minimas!$C$3:$CD$12,2,FALSE)</f>
        <v>#N/A</v>
      </c>
      <c r="AC395" s="103" t="e">
        <f>T395-HLOOKUP(V395,Minimas!$C$3:$CD$12,3,FALSE)</f>
        <v>#N/A</v>
      </c>
      <c r="AD395" s="103" t="e">
        <f>T395-HLOOKUP(V395,Minimas!$C$3:$CD$12,4,FALSE)</f>
        <v>#N/A</v>
      </c>
      <c r="AE395" s="103" t="e">
        <f>T395-HLOOKUP(V395,Minimas!$C$3:$CD$12,5,FALSE)</f>
        <v>#N/A</v>
      </c>
      <c r="AF395" s="103" t="e">
        <f>T395-HLOOKUP(V395,Minimas!$C$3:$CD$12,6,FALSE)</f>
        <v>#N/A</v>
      </c>
      <c r="AG395" s="103" t="e">
        <f>T395-HLOOKUP(V395,Minimas!$C$3:$CD$12,7,FALSE)</f>
        <v>#N/A</v>
      </c>
      <c r="AH395" s="103" t="e">
        <f>T395-HLOOKUP(V395,Minimas!$C$3:$CD$12,8,FALSE)</f>
        <v>#N/A</v>
      </c>
      <c r="AI395" s="103" t="e">
        <f>T395-HLOOKUP(V395,Minimas!$C$3:$CD$12,9,FALSE)</f>
        <v>#N/A</v>
      </c>
      <c r="AJ395" s="103" t="e">
        <f>T395-HLOOKUP(V395,Minimas!$C$3:$CD$12,10,FALSE)</f>
        <v>#N/A</v>
      </c>
      <c r="AK395" s="104" t="str">
        <f t="shared" si="88"/>
        <v xml:space="preserve"> </v>
      </c>
      <c r="AL395" s="105"/>
      <c r="AM395" s="105" t="str">
        <f t="shared" si="89"/>
        <v xml:space="preserve"> </v>
      </c>
      <c r="AN395" s="105" t="str">
        <f t="shared" si="90"/>
        <v xml:space="preserve"> </v>
      </c>
    </row>
    <row r="396" spans="28:40" ht="15" x14ac:dyDescent="0.2">
      <c r="AB396" s="103" t="e">
        <f>T396-HLOOKUP(V396,Minimas!$C$3:$CD$12,2,FALSE)</f>
        <v>#N/A</v>
      </c>
      <c r="AC396" s="103" t="e">
        <f>T396-HLOOKUP(V396,Minimas!$C$3:$CD$12,3,FALSE)</f>
        <v>#N/A</v>
      </c>
      <c r="AD396" s="103" t="e">
        <f>T396-HLOOKUP(V396,Minimas!$C$3:$CD$12,4,FALSE)</f>
        <v>#N/A</v>
      </c>
      <c r="AE396" s="103" t="e">
        <f>T396-HLOOKUP(V396,Minimas!$C$3:$CD$12,5,FALSE)</f>
        <v>#N/A</v>
      </c>
      <c r="AF396" s="103" t="e">
        <f>T396-HLOOKUP(V396,Minimas!$C$3:$CD$12,6,FALSE)</f>
        <v>#N/A</v>
      </c>
      <c r="AG396" s="103" t="e">
        <f>T396-HLOOKUP(V396,Minimas!$C$3:$CD$12,7,FALSE)</f>
        <v>#N/A</v>
      </c>
      <c r="AH396" s="103" t="e">
        <f>T396-HLOOKUP(V396,Minimas!$C$3:$CD$12,8,FALSE)</f>
        <v>#N/A</v>
      </c>
      <c r="AI396" s="103" t="e">
        <f>T396-HLOOKUP(V396,Minimas!$C$3:$CD$12,9,FALSE)</f>
        <v>#N/A</v>
      </c>
      <c r="AJ396" s="103" t="e">
        <f>T396-HLOOKUP(V396,Minimas!$C$3:$CD$12,10,FALSE)</f>
        <v>#N/A</v>
      </c>
      <c r="AK396" s="104" t="str">
        <f t="shared" si="88"/>
        <v xml:space="preserve"> </v>
      </c>
      <c r="AL396" s="105"/>
      <c r="AM396" s="105" t="str">
        <f t="shared" si="89"/>
        <v xml:space="preserve"> </v>
      </c>
      <c r="AN396" s="105" t="str">
        <f t="shared" si="90"/>
        <v xml:space="preserve"> </v>
      </c>
    </row>
    <row r="397" spans="28:40" ht="15" x14ac:dyDescent="0.2">
      <c r="AB397" s="103" t="e">
        <f>T397-HLOOKUP(V397,Minimas!$C$3:$CD$12,2,FALSE)</f>
        <v>#N/A</v>
      </c>
      <c r="AC397" s="103" t="e">
        <f>T397-HLOOKUP(V397,Minimas!$C$3:$CD$12,3,FALSE)</f>
        <v>#N/A</v>
      </c>
      <c r="AD397" s="103" t="e">
        <f>T397-HLOOKUP(V397,Minimas!$C$3:$CD$12,4,FALSE)</f>
        <v>#N/A</v>
      </c>
      <c r="AE397" s="103" t="e">
        <f>T397-HLOOKUP(V397,Minimas!$C$3:$CD$12,5,FALSE)</f>
        <v>#N/A</v>
      </c>
      <c r="AF397" s="103" t="e">
        <f>T397-HLOOKUP(V397,Minimas!$C$3:$CD$12,6,FALSE)</f>
        <v>#N/A</v>
      </c>
      <c r="AG397" s="103" t="e">
        <f>T397-HLOOKUP(V397,Minimas!$C$3:$CD$12,7,FALSE)</f>
        <v>#N/A</v>
      </c>
      <c r="AH397" s="103" t="e">
        <f>T397-HLOOKUP(V397,Minimas!$C$3:$CD$12,8,FALSE)</f>
        <v>#N/A</v>
      </c>
      <c r="AI397" s="103" t="e">
        <f>T397-HLOOKUP(V397,Minimas!$C$3:$CD$12,9,FALSE)</f>
        <v>#N/A</v>
      </c>
      <c r="AJ397" s="103" t="e">
        <f>T397-HLOOKUP(V397,Minimas!$C$3:$CD$12,10,FALSE)</f>
        <v>#N/A</v>
      </c>
      <c r="AK397" s="104" t="str">
        <f t="shared" si="88"/>
        <v xml:space="preserve"> </v>
      </c>
      <c r="AL397" s="105"/>
      <c r="AM397" s="105" t="str">
        <f t="shared" si="89"/>
        <v xml:space="preserve"> </v>
      </c>
      <c r="AN397" s="105" t="str">
        <f t="shared" si="90"/>
        <v xml:space="preserve"> </v>
      </c>
    </row>
    <row r="398" spans="28:40" ht="15" x14ac:dyDescent="0.2">
      <c r="AB398" s="103" t="e">
        <f>T398-HLOOKUP(V398,Minimas!$C$3:$CD$12,2,FALSE)</f>
        <v>#N/A</v>
      </c>
      <c r="AC398" s="103" t="e">
        <f>T398-HLOOKUP(V398,Minimas!$C$3:$CD$12,3,FALSE)</f>
        <v>#N/A</v>
      </c>
      <c r="AD398" s="103" t="e">
        <f>T398-HLOOKUP(V398,Minimas!$C$3:$CD$12,4,FALSE)</f>
        <v>#N/A</v>
      </c>
      <c r="AE398" s="103" t="e">
        <f>T398-HLOOKUP(V398,Minimas!$C$3:$CD$12,5,FALSE)</f>
        <v>#N/A</v>
      </c>
      <c r="AF398" s="103" t="e">
        <f>T398-HLOOKUP(V398,Minimas!$C$3:$CD$12,6,FALSE)</f>
        <v>#N/A</v>
      </c>
      <c r="AG398" s="103" t="e">
        <f>T398-HLOOKUP(V398,Minimas!$C$3:$CD$12,7,FALSE)</f>
        <v>#N/A</v>
      </c>
      <c r="AH398" s="103" t="e">
        <f>T398-HLOOKUP(V398,Minimas!$C$3:$CD$12,8,FALSE)</f>
        <v>#N/A</v>
      </c>
      <c r="AI398" s="103" t="e">
        <f>T398-HLOOKUP(V398,Minimas!$C$3:$CD$12,9,FALSE)</f>
        <v>#N/A</v>
      </c>
      <c r="AJ398" s="103" t="e">
        <f>T398-HLOOKUP(V398,Minimas!$C$3:$CD$12,10,FALSE)</f>
        <v>#N/A</v>
      </c>
      <c r="AK398" s="104" t="str">
        <f t="shared" si="88"/>
        <v xml:space="preserve"> </v>
      </c>
      <c r="AL398" s="105"/>
      <c r="AM398" s="105" t="str">
        <f t="shared" si="89"/>
        <v xml:space="preserve"> </v>
      </c>
      <c r="AN398" s="105" t="str">
        <f t="shared" si="90"/>
        <v xml:space="preserve"> </v>
      </c>
    </row>
    <row r="399" spans="28:40" ht="15" x14ac:dyDescent="0.2">
      <c r="AB399" s="103" t="e">
        <f>T399-HLOOKUP(V399,Minimas!$C$3:$CD$12,2,FALSE)</f>
        <v>#N/A</v>
      </c>
      <c r="AC399" s="103" t="e">
        <f>T399-HLOOKUP(V399,Minimas!$C$3:$CD$12,3,FALSE)</f>
        <v>#N/A</v>
      </c>
      <c r="AD399" s="103" t="e">
        <f>T399-HLOOKUP(V399,Minimas!$C$3:$CD$12,4,FALSE)</f>
        <v>#N/A</v>
      </c>
      <c r="AE399" s="103" t="e">
        <f>T399-HLOOKUP(V399,Minimas!$C$3:$CD$12,5,FALSE)</f>
        <v>#N/A</v>
      </c>
      <c r="AF399" s="103" t="e">
        <f>T399-HLOOKUP(V399,Minimas!$C$3:$CD$12,6,FALSE)</f>
        <v>#N/A</v>
      </c>
      <c r="AG399" s="103" t="e">
        <f>T399-HLOOKUP(V399,Minimas!$C$3:$CD$12,7,FALSE)</f>
        <v>#N/A</v>
      </c>
      <c r="AH399" s="103" t="e">
        <f>T399-HLOOKUP(V399,Minimas!$C$3:$CD$12,8,FALSE)</f>
        <v>#N/A</v>
      </c>
      <c r="AI399" s="103" t="e">
        <f>T399-HLOOKUP(V399,Minimas!$C$3:$CD$12,9,FALSE)</f>
        <v>#N/A</v>
      </c>
      <c r="AJ399" s="103" t="e">
        <f>T399-HLOOKUP(V399,Minimas!$C$3:$CD$12,10,FALSE)</f>
        <v>#N/A</v>
      </c>
      <c r="AK399" s="104" t="str">
        <f t="shared" ref="AK399:AK403" si="91">IF(E399=0," ",IF(AJ399&gt;=0,$AJ$5,IF(AI399&gt;=0,$AI$5,IF(AH399&gt;=0,$AH$5,IF(AG399&gt;=0,$AG$5,IF(AF399&gt;=0,$AF$5,IF(AE399&gt;=0,$AE$5,IF(AD399&gt;=0,$AD$5,IF(AC399&gt;=0,$AC$5,$AB$5)))))))))</f>
        <v xml:space="preserve"> </v>
      </c>
      <c r="AL399" s="105"/>
      <c r="AM399" s="105" t="str">
        <f t="shared" ref="AM399:AM403" si="92">IF(AK399="","",AK399)</f>
        <v xml:space="preserve"> </v>
      </c>
      <c r="AN399" s="105" t="str">
        <f t="shared" ref="AN399:AN403" si="93">IF(E399=0," ",IF(AJ399&gt;=0,AJ399,IF(AI399&gt;=0,AI399,IF(AH399&gt;=0,AH399,IF(AG399&gt;=0,AG399,IF(AF399&gt;=0,AF399,IF(AE399&gt;=0,AE399,IF(AD399&gt;=0,AD399,IF(AC399&gt;=0,AC399,AB399)))))))))</f>
        <v xml:space="preserve"> </v>
      </c>
    </row>
    <row r="400" spans="28:40" ht="15" x14ac:dyDescent="0.2">
      <c r="AB400" s="103" t="e">
        <f>T400-HLOOKUP(V400,Minimas!$C$3:$CD$12,2,FALSE)</f>
        <v>#N/A</v>
      </c>
      <c r="AC400" s="103" t="e">
        <f>T400-HLOOKUP(V400,Minimas!$C$3:$CD$12,3,FALSE)</f>
        <v>#N/A</v>
      </c>
      <c r="AD400" s="103" t="e">
        <f>T400-HLOOKUP(V400,Minimas!$C$3:$CD$12,4,FALSE)</f>
        <v>#N/A</v>
      </c>
      <c r="AE400" s="103" t="e">
        <f>T400-HLOOKUP(V400,Minimas!$C$3:$CD$12,5,FALSE)</f>
        <v>#N/A</v>
      </c>
      <c r="AF400" s="103" t="e">
        <f>T400-HLOOKUP(V400,Minimas!$C$3:$CD$12,6,FALSE)</f>
        <v>#N/A</v>
      </c>
      <c r="AG400" s="103" t="e">
        <f>T400-HLOOKUP(V400,Minimas!$C$3:$CD$12,7,FALSE)</f>
        <v>#N/A</v>
      </c>
      <c r="AH400" s="103" t="e">
        <f>T400-HLOOKUP(V400,Minimas!$C$3:$CD$12,8,FALSE)</f>
        <v>#N/A</v>
      </c>
      <c r="AI400" s="103" t="e">
        <f>T400-HLOOKUP(V400,Minimas!$C$3:$CD$12,9,FALSE)</f>
        <v>#N/A</v>
      </c>
      <c r="AJ400" s="103" t="e">
        <f>T400-HLOOKUP(V400,Minimas!$C$3:$CD$12,10,FALSE)</f>
        <v>#N/A</v>
      </c>
      <c r="AK400" s="104" t="str">
        <f t="shared" si="91"/>
        <v xml:space="preserve"> </v>
      </c>
      <c r="AL400" s="105"/>
      <c r="AM400" s="105" t="str">
        <f t="shared" si="92"/>
        <v xml:space="preserve"> </v>
      </c>
      <c r="AN400" s="105" t="str">
        <f t="shared" si="93"/>
        <v xml:space="preserve"> </v>
      </c>
    </row>
    <row r="401" spans="28:40" ht="15" x14ac:dyDescent="0.2">
      <c r="AB401" s="103" t="e">
        <f>T401-HLOOKUP(V401,Minimas!$C$3:$CD$12,2,FALSE)</f>
        <v>#N/A</v>
      </c>
      <c r="AC401" s="103" t="e">
        <f>T401-HLOOKUP(V401,Minimas!$C$3:$CD$12,3,FALSE)</f>
        <v>#N/A</v>
      </c>
      <c r="AD401" s="103" t="e">
        <f>T401-HLOOKUP(V401,Minimas!$C$3:$CD$12,4,FALSE)</f>
        <v>#N/A</v>
      </c>
      <c r="AE401" s="103" t="e">
        <f>T401-HLOOKUP(V401,Minimas!$C$3:$CD$12,5,FALSE)</f>
        <v>#N/A</v>
      </c>
      <c r="AF401" s="103" t="e">
        <f>T401-HLOOKUP(V401,Minimas!$C$3:$CD$12,6,FALSE)</f>
        <v>#N/A</v>
      </c>
      <c r="AG401" s="103" t="e">
        <f>T401-HLOOKUP(V401,Minimas!$C$3:$CD$12,7,FALSE)</f>
        <v>#N/A</v>
      </c>
      <c r="AH401" s="103" t="e">
        <f>T401-HLOOKUP(V401,Minimas!$C$3:$CD$12,8,FALSE)</f>
        <v>#N/A</v>
      </c>
      <c r="AI401" s="103" t="e">
        <f>T401-HLOOKUP(V401,Minimas!$C$3:$CD$12,9,FALSE)</f>
        <v>#N/A</v>
      </c>
      <c r="AJ401" s="103" t="e">
        <f>T401-HLOOKUP(V401,Minimas!$C$3:$CD$12,10,FALSE)</f>
        <v>#N/A</v>
      </c>
      <c r="AK401" s="104" t="str">
        <f t="shared" si="91"/>
        <v xml:space="preserve"> </v>
      </c>
      <c r="AL401" s="105"/>
      <c r="AM401" s="105" t="str">
        <f t="shared" si="92"/>
        <v xml:space="preserve"> </v>
      </c>
      <c r="AN401" s="105" t="str">
        <f t="shared" si="93"/>
        <v xml:space="preserve"> </v>
      </c>
    </row>
    <row r="402" spans="28:40" ht="15" x14ac:dyDescent="0.2">
      <c r="AB402" s="103" t="e">
        <f>T402-HLOOKUP(V402,Minimas!$C$3:$CD$12,2,FALSE)</f>
        <v>#N/A</v>
      </c>
      <c r="AC402" s="103" t="e">
        <f>T402-HLOOKUP(V402,Minimas!$C$3:$CD$12,3,FALSE)</f>
        <v>#N/A</v>
      </c>
      <c r="AD402" s="103" t="e">
        <f>T402-HLOOKUP(V402,Minimas!$C$3:$CD$12,4,FALSE)</f>
        <v>#N/A</v>
      </c>
      <c r="AE402" s="103" t="e">
        <f>T402-HLOOKUP(V402,Minimas!$C$3:$CD$12,5,FALSE)</f>
        <v>#N/A</v>
      </c>
      <c r="AF402" s="103" t="e">
        <f>T402-HLOOKUP(V402,Minimas!$C$3:$CD$12,6,FALSE)</f>
        <v>#N/A</v>
      </c>
      <c r="AG402" s="103" t="e">
        <f>T402-HLOOKUP(V402,Minimas!$C$3:$CD$12,7,FALSE)</f>
        <v>#N/A</v>
      </c>
      <c r="AH402" s="103" t="e">
        <f>T402-HLOOKUP(V402,Minimas!$C$3:$CD$12,8,FALSE)</f>
        <v>#N/A</v>
      </c>
      <c r="AI402" s="103" t="e">
        <f>T402-HLOOKUP(V402,Minimas!$C$3:$CD$12,9,FALSE)</f>
        <v>#N/A</v>
      </c>
      <c r="AJ402" s="103" t="e">
        <f>T402-HLOOKUP(V402,Minimas!$C$3:$CD$12,10,FALSE)</f>
        <v>#N/A</v>
      </c>
      <c r="AK402" s="104" t="str">
        <f t="shared" si="91"/>
        <v xml:space="preserve"> </v>
      </c>
      <c r="AL402" s="105"/>
      <c r="AM402" s="105" t="str">
        <f t="shared" si="92"/>
        <v xml:space="preserve"> </v>
      </c>
      <c r="AN402" s="105" t="str">
        <f t="shared" si="93"/>
        <v xml:space="preserve"> </v>
      </c>
    </row>
    <row r="403" spans="28:40" ht="15" x14ac:dyDescent="0.2">
      <c r="AB403" s="103" t="e">
        <f>T403-HLOOKUP(V403,Minimas!$C$3:$CD$12,2,FALSE)</f>
        <v>#N/A</v>
      </c>
      <c r="AC403" s="103" t="e">
        <f>T403-HLOOKUP(V403,Minimas!$C$3:$CD$12,3,FALSE)</f>
        <v>#N/A</v>
      </c>
      <c r="AD403" s="103" t="e">
        <f>T403-HLOOKUP(V403,Minimas!$C$3:$CD$12,4,FALSE)</f>
        <v>#N/A</v>
      </c>
      <c r="AE403" s="103" t="e">
        <f>T403-HLOOKUP(V403,Minimas!$C$3:$CD$12,5,FALSE)</f>
        <v>#N/A</v>
      </c>
      <c r="AF403" s="103" t="e">
        <f>T403-HLOOKUP(V403,Minimas!$C$3:$CD$12,6,FALSE)</f>
        <v>#N/A</v>
      </c>
      <c r="AG403" s="103" t="e">
        <f>T403-HLOOKUP(V403,Minimas!$C$3:$CD$12,7,FALSE)</f>
        <v>#N/A</v>
      </c>
      <c r="AH403" s="103" t="e">
        <f>T403-HLOOKUP(V403,Minimas!$C$3:$CD$12,8,FALSE)</f>
        <v>#N/A</v>
      </c>
      <c r="AI403" s="103" t="e">
        <f>T403-HLOOKUP(V403,Minimas!$C$3:$CD$12,9,FALSE)</f>
        <v>#N/A</v>
      </c>
      <c r="AJ403" s="103" t="e">
        <f>T403-HLOOKUP(V403,Minimas!$C$3:$CD$12,10,FALSE)</f>
        <v>#N/A</v>
      </c>
      <c r="AK403" s="104" t="str">
        <f t="shared" si="91"/>
        <v xml:space="preserve"> </v>
      </c>
      <c r="AL403" s="105"/>
      <c r="AM403" s="105" t="str">
        <f t="shared" si="92"/>
        <v xml:space="preserve"> </v>
      </c>
      <c r="AN403" s="105" t="str">
        <f t="shared" si="93"/>
        <v xml:space="preserve"> </v>
      </c>
    </row>
  </sheetData>
  <mergeCells count="6">
    <mergeCell ref="F5:G5"/>
    <mergeCell ref="D2:K2"/>
    <mergeCell ref="N2:S3"/>
    <mergeCell ref="V2:W2"/>
    <mergeCell ref="D3:K3"/>
    <mergeCell ref="V3:W3"/>
  </mergeCells>
  <conditionalFormatting sqref="L9:N20 L66:N66 P9:R20 P66:R66">
    <cfRule type="cellIs" dxfId="278" priority="564" operator="lessThan">
      <formula>0</formula>
    </cfRule>
  </conditionalFormatting>
  <conditionalFormatting sqref="L9:N14 L66:N66 P9:R13 P66:R66">
    <cfRule type="cellIs" dxfId="277" priority="563" operator="lessThan">
      <formula>0</formula>
    </cfRule>
  </conditionalFormatting>
  <conditionalFormatting sqref="L15:N15">
    <cfRule type="cellIs" dxfId="276" priority="562" operator="lessThan">
      <formula>0</formula>
    </cfRule>
  </conditionalFormatting>
  <conditionalFormatting sqref="L16:N16">
    <cfRule type="cellIs" dxfId="275" priority="561" operator="lessThan">
      <formula>0</formula>
    </cfRule>
  </conditionalFormatting>
  <conditionalFormatting sqref="L17:N17">
    <cfRule type="cellIs" dxfId="274" priority="560" operator="lessThan">
      <formula>0</formula>
    </cfRule>
  </conditionalFormatting>
  <conditionalFormatting sqref="L18:N18">
    <cfRule type="cellIs" dxfId="273" priority="559" operator="lessThan">
      <formula>0</formula>
    </cfRule>
  </conditionalFormatting>
  <conditionalFormatting sqref="L19:N19">
    <cfRule type="cellIs" dxfId="272" priority="558" operator="lessThan">
      <formula>0</formula>
    </cfRule>
  </conditionalFormatting>
  <conditionalFormatting sqref="L20:N20">
    <cfRule type="cellIs" dxfId="271" priority="557" operator="lessThan">
      <formula>0</formula>
    </cfRule>
  </conditionalFormatting>
  <conditionalFormatting sqref="P14:R14">
    <cfRule type="cellIs" dxfId="270" priority="555" operator="lessThan">
      <formula>0</formula>
    </cfRule>
  </conditionalFormatting>
  <conditionalFormatting sqref="P15:R15">
    <cfRule type="cellIs" dxfId="269" priority="554" operator="lessThan">
      <formula>0</formula>
    </cfRule>
  </conditionalFormatting>
  <conditionalFormatting sqref="P16:R16">
    <cfRule type="cellIs" dxfId="268" priority="553" operator="lessThan">
      <formula>0</formula>
    </cfRule>
  </conditionalFormatting>
  <conditionalFormatting sqref="P17:R17">
    <cfRule type="cellIs" dxfId="267" priority="552" operator="lessThan">
      <formula>0</formula>
    </cfRule>
  </conditionalFormatting>
  <conditionalFormatting sqref="P18:R18">
    <cfRule type="cellIs" dxfId="266" priority="551" operator="lessThan">
      <formula>0</formula>
    </cfRule>
  </conditionalFormatting>
  <conditionalFormatting sqref="P19:R19">
    <cfRule type="cellIs" dxfId="265" priority="550" operator="lessThan">
      <formula>0</formula>
    </cfRule>
  </conditionalFormatting>
  <conditionalFormatting sqref="P20:R20">
    <cfRule type="cellIs" dxfId="264" priority="549" operator="lessThan">
      <formula>0</formula>
    </cfRule>
  </conditionalFormatting>
  <conditionalFormatting sqref="L21:N66">
    <cfRule type="cellIs" dxfId="263" priority="512" operator="lessThan">
      <formula>0</formula>
    </cfRule>
  </conditionalFormatting>
  <conditionalFormatting sqref="L21:N30">
    <cfRule type="cellIs" dxfId="262" priority="511" operator="lessThan">
      <formula>0</formula>
    </cfRule>
  </conditionalFormatting>
  <conditionalFormatting sqref="L38:N39 L30:N36">
    <cfRule type="cellIs" dxfId="261" priority="510" operator="lessThan">
      <formula>0</formula>
    </cfRule>
  </conditionalFormatting>
  <conditionalFormatting sqref="L37:N37">
    <cfRule type="cellIs" dxfId="260" priority="509" operator="lessThan">
      <formula>0</formula>
    </cfRule>
  </conditionalFormatting>
  <conditionalFormatting sqref="L29:N29">
    <cfRule type="cellIs" dxfId="259" priority="508" operator="lessThan">
      <formula>0</formula>
    </cfRule>
  </conditionalFormatting>
  <conditionalFormatting sqref="L27:N27">
    <cfRule type="cellIs" dxfId="258" priority="507" operator="lessThan">
      <formula>0</formula>
    </cfRule>
  </conditionalFormatting>
  <conditionalFormatting sqref="L28:N29">
    <cfRule type="cellIs" dxfId="257" priority="506" operator="lessThan">
      <formula>0</formula>
    </cfRule>
  </conditionalFormatting>
  <conditionalFormatting sqref="L30:N35">
    <cfRule type="cellIs" dxfId="256" priority="505" operator="lessThan">
      <formula>0</formula>
    </cfRule>
  </conditionalFormatting>
  <conditionalFormatting sqref="L36:N41">
    <cfRule type="cellIs" dxfId="255" priority="504" operator="lessThan">
      <formula>0</formula>
    </cfRule>
  </conditionalFormatting>
  <conditionalFormatting sqref="L42:N44">
    <cfRule type="cellIs" dxfId="254" priority="503" operator="lessThan">
      <formula>0</formula>
    </cfRule>
  </conditionalFormatting>
  <conditionalFormatting sqref="L45:N46">
    <cfRule type="cellIs" dxfId="253" priority="502" operator="lessThan">
      <formula>0</formula>
    </cfRule>
  </conditionalFormatting>
  <conditionalFormatting sqref="L47:N48">
    <cfRule type="cellIs" dxfId="252" priority="501" operator="lessThan">
      <formula>0</formula>
    </cfRule>
  </conditionalFormatting>
  <conditionalFormatting sqref="L49:N54">
    <cfRule type="cellIs" dxfId="251" priority="500" operator="lessThan">
      <formula>0</formula>
    </cfRule>
  </conditionalFormatting>
  <conditionalFormatting sqref="L55:N55">
    <cfRule type="cellIs" dxfId="250" priority="499" operator="lessThan">
      <formula>0</formula>
    </cfRule>
  </conditionalFormatting>
  <conditionalFormatting sqref="L56:N57">
    <cfRule type="cellIs" dxfId="249" priority="498" operator="lessThan">
      <formula>0</formula>
    </cfRule>
  </conditionalFormatting>
  <conditionalFormatting sqref="L58:N60">
    <cfRule type="cellIs" dxfId="248" priority="497" operator="lessThan">
      <formula>0</formula>
    </cfRule>
  </conditionalFormatting>
  <conditionalFormatting sqref="L61:N61">
    <cfRule type="cellIs" dxfId="247" priority="496" operator="lessThan">
      <formula>0</formula>
    </cfRule>
  </conditionalFormatting>
  <conditionalFormatting sqref="P21:R66">
    <cfRule type="cellIs" dxfId="246" priority="495" operator="lessThan">
      <formula>0</formula>
    </cfRule>
  </conditionalFormatting>
  <conditionalFormatting sqref="P21:R30">
    <cfRule type="cellIs" dxfId="245" priority="494" operator="lessThan">
      <formula>0</formula>
    </cfRule>
  </conditionalFormatting>
  <conditionalFormatting sqref="P38:R39 P30:R36">
    <cfRule type="cellIs" dxfId="244" priority="493" operator="lessThan">
      <formula>0</formula>
    </cfRule>
  </conditionalFormatting>
  <conditionalFormatting sqref="P37:R37">
    <cfRule type="cellIs" dxfId="243" priority="492" operator="lessThan">
      <formula>0</formula>
    </cfRule>
  </conditionalFormatting>
  <conditionalFormatting sqref="P29:R29">
    <cfRule type="cellIs" dxfId="242" priority="491" operator="lessThan">
      <formula>0</formula>
    </cfRule>
  </conditionalFormatting>
  <conditionalFormatting sqref="P27:R27">
    <cfRule type="cellIs" dxfId="241" priority="490" operator="lessThan">
      <formula>0</formula>
    </cfRule>
  </conditionalFormatting>
  <conditionalFormatting sqref="P28:R29">
    <cfRule type="cellIs" dxfId="240" priority="489" operator="lessThan">
      <formula>0</formula>
    </cfRule>
  </conditionalFormatting>
  <conditionalFormatting sqref="P30:R35">
    <cfRule type="cellIs" dxfId="239" priority="488" operator="lessThan">
      <formula>0</formula>
    </cfRule>
  </conditionalFormatting>
  <conditionalFormatting sqref="P36:R41">
    <cfRule type="cellIs" dxfId="238" priority="487" operator="lessThan">
      <formula>0</formula>
    </cfRule>
  </conditionalFormatting>
  <conditionalFormatting sqref="P42:R44">
    <cfRule type="cellIs" dxfId="237" priority="486" operator="lessThan">
      <formula>0</formula>
    </cfRule>
  </conditionalFormatting>
  <conditionalFormatting sqref="P45:R46">
    <cfRule type="cellIs" dxfId="236" priority="485" operator="lessThan">
      <formula>0</formula>
    </cfRule>
  </conditionalFormatting>
  <conditionalFormatting sqref="P47:R48">
    <cfRule type="cellIs" dxfId="235" priority="484" operator="lessThan">
      <formula>0</formula>
    </cfRule>
  </conditionalFormatting>
  <conditionalFormatting sqref="P49:R54">
    <cfRule type="cellIs" dxfId="234" priority="483" operator="lessThan">
      <formula>0</formula>
    </cfRule>
  </conditionalFormatting>
  <conditionalFormatting sqref="P55:R55">
    <cfRule type="cellIs" dxfId="233" priority="482" operator="lessThan">
      <formula>0</formula>
    </cfRule>
  </conditionalFormatting>
  <conditionalFormatting sqref="P56:R57">
    <cfRule type="cellIs" dxfId="232" priority="481" operator="lessThan">
      <formula>0</formula>
    </cfRule>
  </conditionalFormatting>
  <conditionalFormatting sqref="P58:R60">
    <cfRule type="cellIs" dxfId="231" priority="480" operator="lessThan">
      <formula>0</formula>
    </cfRule>
  </conditionalFormatting>
  <conditionalFormatting sqref="P61:R61">
    <cfRule type="cellIs" dxfId="230" priority="479" operator="lessThan">
      <formula>0</formula>
    </cfRule>
  </conditionalFormatting>
  <conditionalFormatting sqref="L7:N7">
    <cfRule type="cellIs" dxfId="229" priority="478" operator="lessThan">
      <formula>0</formula>
    </cfRule>
  </conditionalFormatting>
  <conditionalFormatting sqref="L7:N7">
    <cfRule type="cellIs" dxfId="228" priority="477" operator="lessThan">
      <formula>0</formula>
    </cfRule>
  </conditionalFormatting>
  <conditionalFormatting sqref="P7:R7">
    <cfRule type="cellIs" dxfId="227" priority="476" operator="lessThan">
      <formula>0</formula>
    </cfRule>
  </conditionalFormatting>
  <conditionalFormatting sqref="P7:R7">
    <cfRule type="cellIs" dxfId="226" priority="475" operator="lessThan">
      <formula>0</formula>
    </cfRule>
  </conditionalFormatting>
  <conditionalFormatting sqref="L8:N8">
    <cfRule type="cellIs" dxfId="225" priority="474" operator="lessThan">
      <formula>0</formula>
    </cfRule>
  </conditionalFormatting>
  <conditionalFormatting sqref="L8:N8">
    <cfRule type="cellIs" dxfId="224" priority="473" operator="lessThan">
      <formula>0</formula>
    </cfRule>
  </conditionalFormatting>
  <conditionalFormatting sqref="P8:R8">
    <cfRule type="cellIs" dxfId="223" priority="472" operator="lessThan">
      <formula>0</formula>
    </cfRule>
  </conditionalFormatting>
  <conditionalFormatting sqref="P8:R8">
    <cfRule type="cellIs" dxfId="222" priority="471" operator="lessThan">
      <formula>0</formula>
    </cfRule>
  </conditionalFormatting>
  <conditionalFormatting sqref="L67:N67">
    <cfRule type="cellIs" dxfId="221" priority="466" operator="lessThan">
      <formula>0</formula>
    </cfRule>
  </conditionalFormatting>
  <conditionalFormatting sqref="P67:R67">
    <cfRule type="cellIs" dxfId="220" priority="465" operator="lessThan">
      <formula>0</formula>
    </cfRule>
  </conditionalFormatting>
  <conditionalFormatting sqref="L68:N68">
    <cfRule type="cellIs" dxfId="219" priority="464" operator="lessThan">
      <formula>0</formula>
    </cfRule>
  </conditionalFormatting>
  <conditionalFormatting sqref="P68:R68">
    <cfRule type="cellIs" dxfId="218" priority="463" operator="lessThan">
      <formula>0</formula>
    </cfRule>
  </conditionalFormatting>
  <conditionalFormatting sqref="L69:N69">
    <cfRule type="cellIs" dxfId="217" priority="462" operator="lessThan">
      <formula>0</formula>
    </cfRule>
  </conditionalFormatting>
  <conditionalFormatting sqref="P69:R69">
    <cfRule type="cellIs" dxfId="216" priority="461" operator="lessThan">
      <formula>0</formula>
    </cfRule>
  </conditionalFormatting>
  <conditionalFormatting sqref="L70:N70">
    <cfRule type="cellIs" dxfId="215" priority="460" operator="lessThan">
      <formula>0</formula>
    </cfRule>
  </conditionalFormatting>
  <conditionalFormatting sqref="P70:R70">
    <cfRule type="cellIs" dxfId="214" priority="459" operator="lessThan">
      <formula>0</formula>
    </cfRule>
  </conditionalFormatting>
  <conditionalFormatting sqref="L71:N71">
    <cfRule type="cellIs" dxfId="213" priority="458" operator="lessThan">
      <formula>0</formula>
    </cfRule>
  </conditionalFormatting>
  <conditionalFormatting sqref="P71:R71">
    <cfRule type="cellIs" dxfId="212" priority="457" operator="lessThan">
      <formula>0</formula>
    </cfRule>
  </conditionalFormatting>
  <conditionalFormatting sqref="L72:N72">
    <cfRule type="cellIs" dxfId="211" priority="456" operator="lessThan">
      <formula>0</formula>
    </cfRule>
  </conditionalFormatting>
  <conditionalFormatting sqref="P72:R72">
    <cfRule type="cellIs" dxfId="210" priority="455" operator="lessThan">
      <formula>0</formula>
    </cfRule>
  </conditionalFormatting>
  <conditionalFormatting sqref="L73:N73">
    <cfRule type="cellIs" dxfId="209" priority="454" operator="lessThan">
      <formula>0</formula>
    </cfRule>
  </conditionalFormatting>
  <conditionalFormatting sqref="P73:R73">
    <cfRule type="cellIs" dxfId="208" priority="453" operator="lessThan">
      <formula>0</formula>
    </cfRule>
  </conditionalFormatting>
  <conditionalFormatting sqref="L74:N74">
    <cfRule type="cellIs" dxfId="207" priority="452" operator="lessThan">
      <formula>0</formula>
    </cfRule>
  </conditionalFormatting>
  <conditionalFormatting sqref="P74:R74">
    <cfRule type="cellIs" dxfId="206" priority="451" operator="lessThan">
      <formula>0</formula>
    </cfRule>
  </conditionalFormatting>
  <conditionalFormatting sqref="L75:N75">
    <cfRule type="cellIs" dxfId="205" priority="450" operator="lessThan">
      <formula>0</formula>
    </cfRule>
  </conditionalFormatting>
  <conditionalFormatting sqref="P75:R75">
    <cfRule type="cellIs" dxfId="204" priority="449" operator="lessThan">
      <formula>0</formula>
    </cfRule>
  </conditionalFormatting>
  <conditionalFormatting sqref="L76:N76">
    <cfRule type="cellIs" dxfId="203" priority="448" operator="lessThan">
      <formula>0</formula>
    </cfRule>
  </conditionalFormatting>
  <conditionalFormatting sqref="P76:R76">
    <cfRule type="cellIs" dxfId="202" priority="447" operator="lessThan">
      <formula>0</formula>
    </cfRule>
  </conditionalFormatting>
  <conditionalFormatting sqref="L77:N77">
    <cfRule type="cellIs" dxfId="201" priority="446" operator="lessThan">
      <formula>0</formula>
    </cfRule>
  </conditionalFormatting>
  <conditionalFormatting sqref="P77:R77">
    <cfRule type="cellIs" dxfId="200" priority="445" operator="lessThan">
      <formula>0</formula>
    </cfRule>
  </conditionalFormatting>
  <conditionalFormatting sqref="L78:N78">
    <cfRule type="cellIs" dxfId="199" priority="444" operator="lessThan">
      <formula>0</formula>
    </cfRule>
  </conditionalFormatting>
  <conditionalFormatting sqref="P78:R78">
    <cfRule type="cellIs" dxfId="198" priority="443" operator="lessThan">
      <formula>0</formula>
    </cfRule>
  </conditionalFormatting>
  <conditionalFormatting sqref="L79:N79">
    <cfRule type="cellIs" dxfId="197" priority="442" operator="lessThan">
      <formula>0</formula>
    </cfRule>
  </conditionalFormatting>
  <conditionalFormatting sqref="P79:R79">
    <cfRule type="cellIs" dxfId="196" priority="441" operator="lessThan">
      <formula>0</formula>
    </cfRule>
  </conditionalFormatting>
  <conditionalFormatting sqref="L80:N80">
    <cfRule type="cellIs" dxfId="195" priority="440" operator="lessThan">
      <formula>0</formula>
    </cfRule>
  </conditionalFormatting>
  <conditionalFormatting sqref="P80:R80">
    <cfRule type="cellIs" dxfId="194" priority="439" operator="lessThan">
      <formula>0</formula>
    </cfRule>
  </conditionalFormatting>
  <conditionalFormatting sqref="L81:N81">
    <cfRule type="cellIs" dxfId="193" priority="438" operator="lessThan">
      <formula>0</formula>
    </cfRule>
  </conditionalFormatting>
  <conditionalFormatting sqref="P81:R81">
    <cfRule type="cellIs" dxfId="192" priority="437" operator="lessThan">
      <formula>0</formula>
    </cfRule>
  </conditionalFormatting>
  <conditionalFormatting sqref="L82:N82">
    <cfRule type="cellIs" dxfId="191" priority="436" operator="lessThan">
      <formula>0</formula>
    </cfRule>
  </conditionalFormatting>
  <conditionalFormatting sqref="P82:R82">
    <cfRule type="cellIs" dxfId="190" priority="435" operator="lessThan">
      <formula>0</formula>
    </cfRule>
  </conditionalFormatting>
  <conditionalFormatting sqref="L83:N83">
    <cfRule type="cellIs" dxfId="189" priority="434" operator="lessThan">
      <formula>0</formula>
    </cfRule>
  </conditionalFormatting>
  <conditionalFormatting sqref="P83:R83">
    <cfRule type="cellIs" dxfId="188" priority="433" operator="lessThan">
      <formula>0</formula>
    </cfRule>
  </conditionalFormatting>
  <conditionalFormatting sqref="L84:N84">
    <cfRule type="cellIs" dxfId="187" priority="432" operator="lessThan">
      <formula>0</formula>
    </cfRule>
  </conditionalFormatting>
  <conditionalFormatting sqref="P84:R84">
    <cfRule type="cellIs" dxfId="186" priority="431" operator="lessThan">
      <formula>0</formula>
    </cfRule>
  </conditionalFormatting>
  <conditionalFormatting sqref="L85:N85">
    <cfRule type="cellIs" dxfId="185" priority="430" operator="lessThan">
      <formula>0</formula>
    </cfRule>
  </conditionalFormatting>
  <conditionalFormatting sqref="P85:R85">
    <cfRule type="cellIs" dxfId="184" priority="429" operator="lessThan">
      <formula>0</formula>
    </cfRule>
  </conditionalFormatting>
  <conditionalFormatting sqref="L86:N86">
    <cfRule type="cellIs" dxfId="183" priority="428" operator="lessThan">
      <formula>0</formula>
    </cfRule>
  </conditionalFormatting>
  <conditionalFormatting sqref="P86:R86">
    <cfRule type="cellIs" dxfId="182" priority="427" operator="lessThan">
      <formula>0</formula>
    </cfRule>
  </conditionalFormatting>
  <conditionalFormatting sqref="L87:N87">
    <cfRule type="cellIs" dxfId="181" priority="426" operator="lessThan">
      <formula>0</formula>
    </cfRule>
  </conditionalFormatting>
  <conditionalFormatting sqref="P87:R87">
    <cfRule type="cellIs" dxfId="180" priority="425" operator="lessThan">
      <formula>0</formula>
    </cfRule>
  </conditionalFormatting>
  <conditionalFormatting sqref="L88:N88">
    <cfRule type="cellIs" dxfId="179" priority="424" operator="lessThan">
      <formula>0</formula>
    </cfRule>
  </conditionalFormatting>
  <conditionalFormatting sqref="P88:R88">
    <cfRule type="cellIs" dxfId="178" priority="423" operator="lessThan">
      <formula>0</formula>
    </cfRule>
  </conditionalFormatting>
  <conditionalFormatting sqref="L89:N89">
    <cfRule type="cellIs" dxfId="177" priority="422" operator="lessThan">
      <formula>0</formula>
    </cfRule>
  </conditionalFormatting>
  <conditionalFormatting sqref="P89:R89">
    <cfRule type="cellIs" dxfId="176" priority="421" operator="lessThan">
      <formula>0</formula>
    </cfRule>
  </conditionalFormatting>
  <conditionalFormatting sqref="L90:N113">
    <cfRule type="cellIs" dxfId="175" priority="420" operator="lessThan">
      <formula>0</formula>
    </cfRule>
  </conditionalFormatting>
  <conditionalFormatting sqref="P90:R113">
    <cfRule type="cellIs" dxfId="174" priority="419" operator="lessThan">
      <formula>0</formula>
    </cfRule>
  </conditionalFormatting>
  <conditionalFormatting sqref="L91:N91">
    <cfRule type="cellIs" dxfId="173" priority="304" operator="lessThan">
      <formula>0</formula>
    </cfRule>
  </conditionalFormatting>
  <conditionalFormatting sqref="P91:R91">
    <cfRule type="cellIs" dxfId="172" priority="303" operator="lessThan">
      <formula>0</formula>
    </cfRule>
  </conditionalFormatting>
  <conditionalFormatting sqref="L92:N92">
    <cfRule type="cellIs" dxfId="171" priority="302" operator="lessThan">
      <formula>0</formula>
    </cfRule>
  </conditionalFormatting>
  <conditionalFormatting sqref="P92:R92">
    <cfRule type="cellIs" dxfId="170" priority="301" operator="lessThan">
      <formula>0</formula>
    </cfRule>
  </conditionalFormatting>
  <conditionalFormatting sqref="L63:N63">
    <cfRule type="cellIs" dxfId="169" priority="300" operator="lessThan">
      <formula>0</formula>
    </cfRule>
  </conditionalFormatting>
  <conditionalFormatting sqref="P63:R63">
    <cfRule type="cellIs" dxfId="168" priority="299" operator="lessThan">
      <formula>0</formula>
    </cfRule>
  </conditionalFormatting>
  <conditionalFormatting sqref="L64:N64">
    <cfRule type="cellIs" dxfId="167" priority="298" operator="lessThan">
      <formula>0</formula>
    </cfRule>
  </conditionalFormatting>
  <conditionalFormatting sqref="P64:R64">
    <cfRule type="cellIs" dxfId="166" priority="297" operator="lessThan">
      <formula>0</formula>
    </cfRule>
  </conditionalFormatting>
  <conditionalFormatting sqref="L65:N65">
    <cfRule type="cellIs" dxfId="165" priority="296" operator="lessThan">
      <formula>0</formula>
    </cfRule>
  </conditionalFormatting>
  <conditionalFormatting sqref="P65:R65">
    <cfRule type="cellIs" dxfId="164" priority="295" operator="lessThan">
      <formula>0</formula>
    </cfRule>
  </conditionalFormatting>
  <conditionalFormatting sqref="L144:N144">
    <cfRule type="cellIs" dxfId="163" priority="294" operator="lessThan">
      <formula>0</formula>
    </cfRule>
  </conditionalFormatting>
  <conditionalFormatting sqref="P144:R144">
    <cfRule type="cellIs" dxfId="162" priority="293" operator="lessThan">
      <formula>0</formula>
    </cfRule>
  </conditionalFormatting>
  <conditionalFormatting sqref="L145:N145">
    <cfRule type="cellIs" dxfId="161" priority="292" operator="lessThan">
      <formula>0</formula>
    </cfRule>
  </conditionalFormatting>
  <conditionalFormatting sqref="P145:R145">
    <cfRule type="cellIs" dxfId="160" priority="291" operator="lessThan">
      <formula>0</formula>
    </cfRule>
  </conditionalFormatting>
  <conditionalFormatting sqref="L146:N146">
    <cfRule type="cellIs" dxfId="159" priority="290" operator="lessThan">
      <formula>0</formula>
    </cfRule>
  </conditionalFormatting>
  <conditionalFormatting sqref="P146:R146">
    <cfRule type="cellIs" dxfId="158" priority="289" operator="lessThan">
      <formula>0</formula>
    </cfRule>
  </conditionalFormatting>
  <conditionalFormatting sqref="L147:N147">
    <cfRule type="cellIs" dxfId="157" priority="288" operator="lessThan">
      <formula>0</formula>
    </cfRule>
  </conditionalFormatting>
  <conditionalFormatting sqref="P147:R147">
    <cfRule type="cellIs" dxfId="156" priority="287" operator="lessThan">
      <formula>0</formula>
    </cfRule>
  </conditionalFormatting>
  <conditionalFormatting sqref="L148:N148">
    <cfRule type="cellIs" dxfId="155" priority="286" operator="lessThan">
      <formula>0</formula>
    </cfRule>
  </conditionalFormatting>
  <conditionalFormatting sqref="P148:R148">
    <cfRule type="cellIs" dxfId="154" priority="285" operator="lessThan">
      <formula>0</formula>
    </cfRule>
  </conditionalFormatting>
  <conditionalFormatting sqref="L149:N149">
    <cfRule type="cellIs" dxfId="153" priority="284" operator="lessThan">
      <formula>0</formula>
    </cfRule>
  </conditionalFormatting>
  <conditionalFormatting sqref="P149:R149">
    <cfRule type="cellIs" dxfId="152" priority="283" operator="lessThan">
      <formula>0</formula>
    </cfRule>
  </conditionalFormatting>
  <conditionalFormatting sqref="L150:N150">
    <cfRule type="cellIs" dxfId="151" priority="282" operator="lessThan">
      <formula>0</formula>
    </cfRule>
  </conditionalFormatting>
  <conditionalFormatting sqref="P150:R150">
    <cfRule type="cellIs" dxfId="150" priority="281" operator="lessThan">
      <formula>0</formula>
    </cfRule>
  </conditionalFormatting>
  <conditionalFormatting sqref="L151:N151">
    <cfRule type="cellIs" dxfId="149" priority="280" operator="lessThan">
      <formula>0</formula>
    </cfRule>
  </conditionalFormatting>
  <conditionalFormatting sqref="P151:R151">
    <cfRule type="cellIs" dxfId="148" priority="279" operator="lessThan">
      <formula>0</formula>
    </cfRule>
  </conditionalFormatting>
  <conditionalFormatting sqref="L152:N152">
    <cfRule type="cellIs" dxfId="147" priority="278" operator="lessThan">
      <formula>0</formula>
    </cfRule>
  </conditionalFormatting>
  <conditionalFormatting sqref="P152:R152">
    <cfRule type="cellIs" dxfId="146" priority="277" operator="lessThan">
      <formula>0</formula>
    </cfRule>
  </conditionalFormatting>
  <conditionalFormatting sqref="L153:N153">
    <cfRule type="cellIs" dxfId="145" priority="276" operator="lessThan">
      <formula>0</formula>
    </cfRule>
  </conditionalFormatting>
  <conditionalFormatting sqref="P153:R153">
    <cfRule type="cellIs" dxfId="144" priority="275" operator="lessThan">
      <formula>0</formula>
    </cfRule>
  </conditionalFormatting>
  <conditionalFormatting sqref="L154:N154">
    <cfRule type="cellIs" dxfId="143" priority="274" operator="lessThan">
      <formula>0</formula>
    </cfRule>
  </conditionalFormatting>
  <conditionalFormatting sqref="P154:R154">
    <cfRule type="cellIs" dxfId="142" priority="273" operator="lessThan">
      <formula>0</formula>
    </cfRule>
  </conditionalFormatting>
  <conditionalFormatting sqref="L155:N155">
    <cfRule type="cellIs" dxfId="141" priority="272" operator="lessThan">
      <formula>0</formula>
    </cfRule>
  </conditionalFormatting>
  <conditionalFormatting sqref="P155:R155">
    <cfRule type="cellIs" dxfId="140" priority="271" operator="lessThan">
      <formula>0</formula>
    </cfRule>
  </conditionalFormatting>
  <conditionalFormatting sqref="L156:N156">
    <cfRule type="cellIs" dxfId="139" priority="270" operator="lessThan">
      <formula>0</formula>
    </cfRule>
  </conditionalFormatting>
  <conditionalFormatting sqref="P156:R156">
    <cfRule type="cellIs" dxfId="138" priority="269" operator="lessThan">
      <formula>0</formula>
    </cfRule>
  </conditionalFormatting>
  <conditionalFormatting sqref="L157:N157">
    <cfRule type="cellIs" dxfId="137" priority="268" operator="lessThan">
      <formula>0</formula>
    </cfRule>
  </conditionalFormatting>
  <conditionalFormatting sqref="P157:R157">
    <cfRule type="cellIs" dxfId="136" priority="267" operator="lessThan">
      <formula>0</formula>
    </cfRule>
  </conditionalFormatting>
  <conditionalFormatting sqref="L158:N158">
    <cfRule type="cellIs" dxfId="135" priority="266" operator="lessThan">
      <formula>0</formula>
    </cfRule>
  </conditionalFormatting>
  <conditionalFormatting sqref="P158:R158">
    <cfRule type="cellIs" dxfId="134" priority="265" operator="lessThan">
      <formula>0</formula>
    </cfRule>
  </conditionalFormatting>
  <conditionalFormatting sqref="L224:N224">
    <cfRule type="cellIs" dxfId="133" priority="134" operator="lessThan">
      <formula>0</formula>
    </cfRule>
  </conditionalFormatting>
  <conditionalFormatting sqref="P224:R224">
    <cfRule type="cellIs" dxfId="132" priority="133" operator="lessThan">
      <formula>0</formula>
    </cfRule>
  </conditionalFormatting>
  <conditionalFormatting sqref="L225:N225">
    <cfRule type="cellIs" dxfId="131" priority="132" operator="lessThan">
      <formula>0</formula>
    </cfRule>
  </conditionalFormatting>
  <conditionalFormatting sqref="P225:R225">
    <cfRule type="cellIs" dxfId="130" priority="131" operator="lessThan">
      <formula>0</formula>
    </cfRule>
  </conditionalFormatting>
  <conditionalFormatting sqref="L226:N226">
    <cfRule type="cellIs" dxfId="129" priority="130" operator="lessThan">
      <formula>0</formula>
    </cfRule>
  </conditionalFormatting>
  <conditionalFormatting sqref="P226:R226">
    <cfRule type="cellIs" dxfId="128" priority="129" operator="lessThan">
      <formula>0</formula>
    </cfRule>
  </conditionalFormatting>
  <conditionalFormatting sqref="L227:N227">
    <cfRule type="cellIs" dxfId="127" priority="128" operator="lessThan">
      <formula>0</formula>
    </cfRule>
  </conditionalFormatting>
  <conditionalFormatting sqref="P227:R227">
    <cfRule type="cellIs" dxfId="126" priority="127" operator="lessThan">
      <formula>0</formula>
    </cfRule>
  </conditionalFormatting>
  <conditionalFormatting sqref="L228:N228">
    <cfRule type="cellIs" dxfId="125" priority="126" operator="lessThan">
      <formula>0</formula>
    </cfRule>
  </conditionalFormatting>
  <conditionalFormatting sqref="P228:R228">
    <cfRule type="cellIs" dxfId="124" priority="125" operator="lessThan">
      <formula>0</formula>
    </cfRule>
  </conditionalFormatting>
  <conditionalFormatting sqref="L229:N229">
    <cfRule type="cellIs" dxfId="123" priority="124" operator="lessThan">
      <formula>0</formula>
    </cfRule>
  </conditionalFormatting>
  <conditionalFormatting sqref="P229:R229">
    <cfRule type="cellIs" dxfId="122" priority="123" operator="lessThan">
      <formula>0</formula>
    </cfRule>
  </conditionalFormatting>
  <conditionalFormatting sqref="L230:N230">
    <cfRule type="cellIs" dxfId="121" priority="122" operator="lessThan">
      <formula>0</formula>
    </cfRule>
  </conditionalFormatting>
  <conditionalFormatting sqref="P230:R230">
    <cfRule type="cellIs" dxfId="120" priority="121" operator="lessThan">
      <formula>0</formula>
    </cfRule>
  </conditionalFormatting>
  <conditionalFormatting sqref="L231:N231">
    <cfRule type="cellIs" dxfId="119" priority="120" operator="lessThan">
      <formula>0</formula>
    </cfRule>
  </conditionalFormatting>
  <conditionalFormatting sqref="P231:R231">
    <cfRule type="cellIs" dxfId="118" priority="119" operator="lessThan">
      <formula>0</formula>
    </cfRule>
  </conditionalFormatting>
  <conditionalFormatting sqref="L232:N232">
    <cfRule type="cellIs" dxfId="117" priority="118" operator="lessThan">
      <formula>0</formula>
    </cfRule>
  </conditionalFormatting>
  <conditionalFormatting sqref="P232:R232">
    <cfRule type="cellIs" dxfId="116" priority="117" operator="lessThan">
      <formula>0</formula>
    </cfRule>
  </conditionalFormatting>
  <conditionalFormatting sqref="L233:N233">
    <cfRule type="cellIs" dxfId="115" priority="116" operator="lessThan">
      <formula>0</formula>
    </cfRule>
  </conditionalFormatting>
  <conditionalFormatting sqref="P233:R233">
    <cfRule type="cellIs" dxfId="114" priority="115" operator="lessThan">
      <formula>0</formula>
    </cfRule>
  </conditionalFormatting>
  <conditionalFormatting sqref="L234:N234">
    <cfRule type="cellIs" dxfId="113" priority="114" operator="lessThan">
      <formula>0</formula>
    </cfRule>
  </conditionalFormatting>
  <conditionalFormatting sqref="P234:R234">
    <cfRule type="cellIs" dxfId="112" priority="113" operator="lessThan">
      <formula>0</formula>
    </cfRule>
  </conditionalFormatting>
  <conditionalFormatting sqref="L235:N235">
    <cfRule type="cellIs" dxfId="111" priority="112" operator="lessThan">
      <formula>0</formula>
    </cfRule>
  </conditionalFormatting>
  <conditionalFormatting sqref="P235:R235">
    <cfRule type="cellIs" dxfId="110" priority="111" operator="lessThan">
      <formula>0</formula>
    </cfRule>
  </conditionalFormatting>
  <conditionalFormatting sqref="L236:N236">
    <cfRule type="cellIs" dxfId="109" priority="110" operator="lessThan">
      <formula>0</formula>
    </cfRule>
  </conditionalFormatting>
  <conditionalFormatting sqref="P236:R236">
    <cfRule type="cellIs" dxfId="108" priority="109" operator="lessThan">
      <formula>0</formula>
    </cfRule>
  </conditionalFormatting>
  <conditionalFormatting sqref="L237:N237">
    <cfRule type="cellIs" dxfId="107" priority="108" operator="lessThan">
      <formula>0</formula>
    </cfRule>
  </conditionalFormatting>
  <conditionalFormatting sqref="P237:R237">
    <cfRule type="cellIs" dxfId="106" priority="107" operator="lessThan">
      <formula>0</formula>
    </cfRule>
  </conditionalFormatting>
  <conditionalFormatting sqref="L238:N238">
    <cfRule type="cellIs" dxfId="105" priority="106" operator="lessThan">
      <formula>0</formula>
    </cfRule>
  </conditionalFormatting>
  <conditionalFormatting sqref="P238:R238">
    <cfRule type="cellIs" dxfId="104" priority="105" operator="lessThan">
      <formula>0</formula>
    </cfRule>
  </conditionalFormatting>
  <conditionalFormatting sqref="L239:N239">
    <cfRule type="cellIs" dxfId="103" priority="104" operator="lessThan">
      <formula>0</formula>
    </cfRule>
  </conditionalFormatting>
  <conditionalFormatting sqref="P239:R239">
    <cfRule type="cellIs" dxfId="102" priority="103" operator="lessThan">
      <formula>0</formula>
    </cfRule>
  </conditionalFormatting>
  <conditionalFormatting sqref="L240:N240">
    <cfRule type="cellIs" dxfId="101" priority="102" operator="lessThan">
      <formula>0</formula>
    </cfRule>
  </conditionalFormatting>
  <conditionalFormatting sqref="P240:R240">
    <cfRule type="cellIs" dxfId="100" priority="101" operator="lessThan">
      <formula>0</formula>
    </cfRule>
  </conditionalFormatting>
  <conditionalFormatting sqref="L241:N241">
    <cfRule type="cellIs" dxfId="99" priority="100" operator="lessThan">
      <formula>0</formula>
    </cfRule>
  </conditionalFormatting>
  <conditionalFormatting sqref="P241:R241">
    <cfRule type="cellIs" dxfId="98" priority="99" operator="lessThan">
      <formula>0</formula>
    </cfRule>
  </conditionalFormatting>
  <conditionalFormatting sqref="L242:N242">
    <cfRule type="cellIs" dxfId="97" priority="98" operator="lessThan">
      <formula>0</formula>
    </cfRule>
  </conditionalFormatting>
  <conditionalFormatting sqref="P242:R242">
    <cfRule type="cellIs" dxfId="96" priority="97" operator="lessThan">
      <formula>0</formula>
    </cfRule>
  </conditionalFormatting>
  <conditionalFormatting sqref="L243:N243">
    <cfRule type="cellIs" dxfId="95" priority="96" operator="lessThan">
      <formula>0</formula>
    </cfRule>
  </conditionalFormatting>
  <conditionalFormatting sqref="P243:R243">
    <cfRule type="cellIs" dxfId="94" priority="95" operator="lessThan">
      <formula>0</formula>
    </cfRule>
  </conditionalFormatting>
  <conditionalFormatting sqref="L244:N244">
    <cfRule type="cellIs" dxfId="93" priority="94" operator="lessThan">
      <formula>0</formula>
    </cfRule>
  </conditionalFormatting>
  <conditionalFormatting sqref="P244:R244">
    <cfRule type="cellIs" dxfId="92" priority="93" operator="lessThan">
      <formula>0</formula>
    </cfRule>
  </conditionalFormatting>
  <conditionalFormatting sqref="L245:N245">
    <cfRule type="cellIs" dxfId="91" priority="92" operator="lessThan">
      <formula>0</formula>
    </cfRule>
  </conditionalFormatting>
  <conditionalFormatting sqref="P245:R245">
    <cfRule type="cellIs" dxfId="90" priority="91" operator="lessThan">
      <formula>0</formula>
    </cfRule>
  </conditionalFormatting>
  <conditionalFormatting sqref="L246:N246">
    <cfRule type="cellIs" dxfId="89" priority="90" operator="lessThan">
      <formula>0</formula>
    </cfRule>
  </conditionalFormatting>
  <conditionalFormatting sqref="P246:R246">
    <cfRule type="cellIs" dxfId="88" priority="89" operator="lessThan">
      <formula>0</formula>
    </cfRule>
  </conditionalFormatting>
  <conditionalFormatting sqref="L247:N247">
    <cfRule type="cellIs" dxfId="87" priority="88" operator="lessThan">
      <formula>0</formula>
    </cfRule>
  </conditionalFormatting>
  <conditionalFormatting sqref="P247:R247">
    <cfRule type="cellIs" dxfId="86" priority="87" operator="lessThan">
      <formula>0</formula>
    </cfRule>
  </conditionalFormatting>
  <conditionalFormatting sqref="L248:N248">
    <cfRule type="cellIs" dxfId="85" priority="86" operator="lessThan">
      <formula>0</formula>
    </cfRule>
  </conditionalFormatting>
  <conditionalFormatting sqref="P248:R248">
    <cfRule type="cellIs" dxfId="84" priority="85" operator="lessThan">
      <formula>0</formula>
    </cfRule>
  </conditionalFormatting>
  <conditionalFormatting sqref="L249:N249">
    <cfRule type="cellIs" dxfId="83" priority="84" operator="lessThan">
      <formula>0</formula>
    </cfRule>
  </conditionalFormatting>
  <conditionalFormatting sqref="P249:R249">
    <cfRule type="cellIs" dxfId="82" priority="83" operator="lessThan">
      <formula>0</formula>
    </cfRule>
  </conditionalFormatting>
  <conditionalFormatting sqref="L250:N250">
    <cfRule type="cellIs" dxfId="81" priority="82" operator="lessThan">
      <formula>0</formula>
    </cfRule>
  </conditionalFormatting>
  <conditionalFormatting sqref="P250:R250">
    <cfRule type="cellIs" dxfId="80" priority="81" operator="lessThan">
      <formula>0</formula>
    </cfRule>
  </conditionalFormatting>
  <conditionalFormatting sqref="L251:N251">
    <cfRule type="cellIs" dxfId="79" priority="80" operator="lessThan">
      <formula>0</formula>
    </cfRule>
  </conditionalFormatting>
  <conditionalFormatting sqref="P251:R251">
    <cfRule type="cellIs" dxfId="78" priority="79" operator="lessThan">
      <formula>0</formula>
    </cfRule>
  </conditionalFormatting>
  <conditionalFormatting sqref="L252:N252">
    <cfRule type="cellIs" dxfId="77" priority="78" operator="lessThan">
      <formula>0</formula>
    </cfRule>
  </conditionalFormatting>
  <conditionalFormatting sqref="P252:R252">
    <cfRule type="cellIs" dxfId="76" priority="77" operator="lessThan">
      <formula>0</formula>
    </cfRule>
  </conditionalFormatting>
  <conditionalFormatting sqref="L253:N253">
    <cfRule type="cellIs" dxfId="75" priority="76" operator="lessThan">
      <formula>0</formula>
    </cfRule>
  </conditionalFormatting>
  <conditionalFormatting sqref="P253:R253">
    <cfRule type="cellIs" dxfId="74" priority="75" operator="lessThan">
      <formula>0</formula>
    </cfRule>
  </conditionalFormatting>
  <conditionalFormatting sqref="L254:N254">
    <cfRule type="cellIs" dxfId="73" priority="74" operator="lessThan">
      <formula>0</formula>
    </cfRule>
  </conditionalFormatting>
  <conditionalFormatting sqref="P254:R254">
    <cfRule type="cellIs" dxfId="72" priority="73" operator="lessThan">
      <formula>0</formula>
    </cfRule>
  </conditionalFormatting>
  <conditionalFormatting sqref="L255:N255">
    <cfRule type="cellIs" dxfId="71" priority="72" operator="lessThan">
      <formula>0</formula>
    </cfRule>
  </conditionalFormatting>
  <conditionalFormatting sqref="P255:R255">
    <cfRule type="cellIs" dxfId="70" priority="71" operator="lessThan">
      <formula>0</formula>
    </cfRule>
  </conditionalFormatting>
  <conditionalFormatting sqref="L256:N256">
    <cfRule type="cellIs" dxfId="69" priority="70" operator="lessThan">
      <formula>0</formula>
    </cfRule>
  </conditionalFormatting>
  <conditionalFormatting sqref="P256:R256">
    <cfRule type="cellIs" dxfId="68" priority="69" operator="lessThan">
      <formula>0</formula>
    </cfRule>
  </conditionalFormatting>
  <conditionalFormatting sqref="L257:N257">
    <cfRule type="cellIs" dxfId="67" priority="68" operator="lessThan">
      <formula>0</formula>
    </cfRule>
  </conditionalFormatting>
  <conditionalFormatting sqref="P257:R257">
    <cfRule type="cellIs" dxfId="66" priority="67" operator="lessThan">
      <formula>0</formula>
    </cfRule>
  </conditionalFormatting>
  <conditionalFormatting sqref="L258:N258">
    <cfRule type="cellIs" dxfId="65" priority="66" operator="lessThan">
      <formula>0</formula>
    </cfRule>
  </conditionalFormatting>
  <conditionalFormatting sqref="P258:R258">
    <cfRule type="cellIs" dxfId="64" priority="65" operator="lessThan">
      <formula>0</formula>
    </cfRule>
  </conditionalFormatting>
  <conditionalFormatting sqref="L259:N259">
    <cfRule type="cellIs" dxfId="63" priority="64" operator="lessThan">
      <formula>0</formula>
    </cfRule>
  </conditionalFormatting>
  <conditionalFormatting sqref="P259:R259">
    <cfRule type="cellIs" dxfId="62" priority="63" operator="lessThan">
      <formula>0</formula>
    </cfRule>
  </conditionalFormatting>
  <conditionalFormatting sqref="L260:N260">
    <cfRule type="cellIs" dxfId="61" priority="62" operator="lessThan">
      <formula>0</formula>
    </cfRule>
  </conditionalFormatting>
  <conditionalFormatting sqref="P260:R260">
    <cfRule type="cellIs" dxfId="60" priority="61" operator="lessThan">
      <formula>0</formula>
    </cfRule>
  </conditionalFormatting>
  <conditionalFormatting sqref="L261:N261">
    <cfRule type="cellIs" dxfId="59" priority="60" operator="lessThan">
      <formula>0</formula>
    </cfRule>
  </conditionalFormatting>
  <conditionalFormatting sqref="P261:R261">
    <cfRule type="cellIs" dxfId="58" priority="59" operator="lessThan">
      <formula>0</formula>
    </cfRule>
  </conditionalFormatting>
  <conditionalFormatting sqref="L262:N262">
    <cfRule type="cellIs" dxfId="57" priority="58" operator="lessThan">
      <formula>0</formula>
    </cfRule>
  </conditionalFormatting>
  <conditionalFormatting sqref="P262:R262">
    <cfRule type="cellIs" dxfId="56" priority="57" operator="lessThan">
      <formula>0</formula>
    </cfRule>
  </conditionalFormatting>
  <conditionalFormatting sqref="L263:N263">
    <cfRule type="cellIs" dxfId="55" priority="56" operator="lessThan">
      <formula>0</formula>
    </cfRule>
  </conditionalFormatting>
  <conditionalFormatting sqref="P263:R263">
    <cfRule type="cellIs" dxfId="54" priority="55" operator="lessThan">
      <formula>0</formula>
    </cfRule>
  </conditionalFormatting>
  <conditionalFormatting sqref="L264:N264">
    <cfRule type="cellIs" dxfId="53" priority="54" operator="lessThan">
      <formula>0</formula>
    </cfRule>
  </conditionalFormatting>
  <conditionalFormatting sqref="P264:R264">
    <cfRule type="cellIs" dxfId="52" priority="53" operator="lessThan">
      <formula>0</formula>
    </cfRule>
  </conditionalFormatting>
  <conditionalFormatting sqref="L265:N265">
    <cfRule type="cellIs" dxfId="51" priority="52" operator="lessThan">
      <formula>0</formula>
    </cfRule>
  </conditionalFormatting>
  <conditionalFormatting sqref="P265:R265">
    <cfRule type="cellIs" dxfId="50" priority="51" operator="lessThan">
      <formula>0</formula>
    </cfRule>
  </conditionalFormatting>
  <conditionalFormatting sqref="L266:N266">
    <cfRule type="cellIs" dxfId="49" priority="50" operator="lessThan">
      <formula>0</formula>
    </cfRule>
  </conditionalFormatting>
  <conditionalFormatting sqref="P266:R266">
    <cfRule type="cellIs" dxfId="48" priority="49" operator="lessThan">
      <formula>0</formula>
    </cfRule>
  </conditionalFormatting>
  <conditionalFormatting sqref="L267:N267">
    <cfRule type="cellIs" dxfId="47" priority="48" operator="lessThan">
      <formula>0</formula>
    </cfRule>
  </conditionalFormatting>
  <conditionalFormatting sqref="P267:R267">
    <cfRule type="cellIs" dxfId="46" priority="47" operator="lessThan">
      <formula>0</formula>
    </cfRule>
  </conditionalFormatting>
  <conditionalFormatting sqref="L268:N268">
    <cfRule type="cellIs" dxfId="45" priority="46" operator="lessThan">
      <formula>0</formula>
    </cfRule>
  </conditionalFormatting>
  <conditionalFormatting sqref="P268:R268">
    <cfRule type="cellIs" dxfId="44" priority="45" operator="lessThan">
      <formula>0</formula>
    </cfRule>
  </conditionalFormatting>
  <conditionalFormatting sqref="L269:N269">
    <cfRule type="cellIs" dxfId="43" priority="44" operator="lessThan">
      <formula>0</formula>
    </cfRule>
  </conditionalFormatting>
  <conditionalFormatting sqref="P269:R269">
    <cfRule type="cellIs" dxfId="42" priority="43" operator="lessThan">
      <formula>0</formula>
    </cfRule>
  </conditionalFormatting>
  <conditionalFormatting sqref="L270:N270">
    <cfRule type="cellIs" dxfId="41" priority="42" operator="lessThan">
      <formula>0</formula>
    </cfRule>
  </conditionalFormatting>
  <conditionalFormatting sqref="P270:R270">
    <cfRule type="cellIs" dxfId="40" priority="41" operator="lessThan">
      <formula>0</formula>
    </cfRule>
  </conditionalFormatting>
  <conditionalFormatting sqref="L271:N271">
    <cfRule type="cellIs" dxfId="39" priority="40" operator="lessThan">
      <formula>0</formula>
    </cfRule>
  </conditionalFormatting>
  <conditionalFormatting sqref="P271:R271">
    <cfRule type="cellIs" dxfId="38" priority="39" operator="lessThan">
      <formula>0</formula>
    </cfRule>
  </conditionalFormatting>
  <conditionalFormatting sqref="L272:N272">
    <cfRule type="cellIs" dxfId="37" priority="38" operator="lessThan">
      <formula>0</formula>
    </cfRule>
  </conditionalFormatting>
  <conditionalFormatting sqref="P272:R272">
    <cfRule type="cellIs" dxfId="36" priority="37" operator="lessThan">
      <formula>0</formula>
    </cfRule>
  </conditionalFormatting>
  <conditionalFormatting sqref="L273:N273">
    <cfRule type="cellIs" dxfId="35" priority="36" operator="lessThan">
      <formula>0</formula>
    </cfRule>
  </conditionalFormatting>
  <conditionalFormatting sqref="P273:R273">
    <cfRule type="cellIs" dxfId="34" priority="35" operator="lessThan">
      <formula>0</formula>
    </cfRule>
  </conditionalFormatting>
  <conditionalFormatting sqref="L114:N118 P114:R118">
    <cfRule type="cellIs" dxfId="33" priority="34" operator="lessThan">
      <formula>0</formula>
    </cfRule>
  </conditionalFormatting>
  <conditionalFormatting sqref="L119:N123 P119:R123">
    <cfRule type="cellIs" dxfId="32" priority="33" operator="lessThan">
      <formula>0</formula>
    </cfRule>
  </conditionalFormatting>
  <conditionalFormatting sqref="P125:R125 P126:P127">
    <cfRule type="cellIs" dxfId="31" priority="32" operator="lessThan">
      <formula>0</formula>
    </cfRule>
  </conditionalFormatting>
  <conditionalFormatting sqref="L124:N128 P124:R128">
    <cfRule type="cellIs" dxfId="30" priority="31" operator="lessThan">
      <formula>0</formula>
    </cfRule>
  </conditionalFormatting>
  <conditionalFormatting sqref="P130:R130 P131:P132">
    <cfRule type="cellIs" dxfId="29" priority="30" operator="lessThan">
      <formula>0</formula>
    </cfRule>
  </conditionalFormatting>
  <conditionalFormatting sqref="L129:N133 P129:R133">
    <cfRule type="cellIs" dxfId="28" priority="29" operator="lessThan">
      <formula>0</formula>
    </cfRule>
  </conditionalFormatting>
  <conditionalFormatting sqref="L134:N138 P134:R138">
    <cfRule type="cellIs" dxfId="27" priority="28" operator="lessThan">
      <formula>0</formula>
    </cfRule>
  </conditionalFormatting>
  <conditionalFormatting sqref="L139:N143 P139:R143">
    <cfRule type="cellIs" dxfId="26" priority="27" operator="lessThan">
      <formula>0</formula>
    </cfRule>
  </conditionalFormatting>
  <conditionalFormatting sqref="L94:N98 P94:R98">
    <cfRule type="cellIs" dxfId="25" priority="26" operator="lessThan">
      <formula>0</formula>
    </cfRule>
  </conditionalFormatting>
  <conditionalFormatting sqref="L99:N103 P99:R103">
    <cfRule type="cellIs" dxfId="24" priority="25" operator="lessThan">
      <formula>0</formula>
    </cfRule>
  </conditionalFormatting>
  <conditionalFormatting sqref="L104:N108 P104:R108">
    <cfRule type="cellIs" dxfId="23" priority="24" operator="lessThan">
      <formula>0</formula>
    </cfRule>
  </conditionalFormatting>
  <conditionalFormatting sqref="P110:R110 P111:P112">
    <cfRule type="cellIs" dxfId="22" priority="23" operator="lessThan">
      <formula>0</formula>
    </cfRule>
  </conditionalFormatting>
  <conditionalFormatting sqref="P109:R113 L109:N113">
    <cfRule type="cellIs" dxfId="21" priority="22" operator="lessThan">
      <formula>0</formula>
    </cfRule>
  </conditionalFormatting>
  <conditionalFormatting sqref="L9:N13 P9:R13">
    <cfRule type="cellIs" dxfId="20" priority="21" operator="lessThan">
      <formula>0</formula>
    </cfRule>
  </conditionalFormatting>
  <conditionalFormatting sqref="L93:N93 P93:R93">
    <cfRule type="cellIs" dxfId="19" priority="20" operator="lessThan">
      <formula>0</formula>
    </cfRule>
  </conditionalFormatting>
  <conditionalFormatting sqref="L93:N93 P93:R93">
    <cfRule type="cellIs" dxfId="18" priority="19" operator="lessThan">
      <formula>0</formula>
    </cfRule>
  </conditionalFormatting>
  <conditionalFormatting sqref="L93:N93">
    <cfRule type="cellIs" dxfId="17" priority="18" operator="lessThan">
      <formula>0</formula>
    </cfRule>
  </conditionalFormatting>
  <conditionalFormatting sqref="P93:R93">
    <cfRule type="cellIs" dxfId="16" priority="17" operator="lessThan">
      <formula>0</formula>
    </cfRule>
  </conditionalFormatting>
  <conditionalFormatting sqref="L159:N161">
    <cfRule type="cellIs" dxfId="15" priority="16" operator="lessThan">
      <formula>0</formula>
    </cfRule>
  </conditionalFormatting>
  <conditionalFormatting sqref="P159:R161">
    <cfRule type="cellIs" dxfId="14" priority="15" operator="lessThan">
      <formula>0</formula>
    </cfRule>
  </conditionalFormatting>
  <conditionalFormatting sqref="L162:N177">
    <cfRule type="cellIs" dxfId="13" priority="14" operator="lessThan">
      <formula>0</formula>
    </cfRule>
  </conditionalFormatting>
  <conditionalFormatting sqref="P162:R177">
    <cfRule type="cellIs" dxfId="12" priority="13" operator="lessThan">
      <formula>0</formula>
    </cfRule>
  </conditionalFormatting>
  <conditionalFormatting sqref="L178:N186">
    <cfRule type="cellIs" dxfId="11" priority="12" operator="lessThan">
      <formula>0</formula>
    </cfRule>
  </conditionalFormatting>
  <conditionalFormatting sqref="P178:R186">
    <cfRule type="cellIs" dxfId="10" priority="11" operator="lessThan">
      <formula>0</formula>
    </cfRule>
  </conditionalFormatting>
  <conditionalFormatting sqref="L187:N202">
    <cfRule type="cellIs" dxfId="9" priority="10" operator="lessThan">
      <formula>0</formula>
    </cfRule>
  </conditionalFormatting>
  <conditionalFormatting sqref="L196:N198">
    <cfRule type="cellIs" dxfId="8" priority="9" operator="lessThan">
      <formula>0</formula>
    </cfRule>
  </conditionalFormatting>
  <conditionalFormatting sqref="L187:N187">
    <cfRule type="cellIs" dxfId="7" priority="8" operator="lessThan">
      <formula>0</formula>
    </cfRule>
  </conditionalFormatting>
  <conditionalFormatting sqref="P187:R202">
    <cfRule type="cellIs" dxfId="6" priority="7" operator="lessThan">
      <formula>0</formula>
    </cfRule>
  </conditionalFormatting>
  <conditionalFormatting sqref="P196:R198">
    <cfRule type="cellIs" dxfId="5" priority="6" operator="lessThan">
      <formula>0</formula>
    </cfRule>
  </conditionalFormatting>
  <conditionalFormatting sqref="P187:R187">
    <cfRule type="cellIs" dxfId="4" priority="5" operator="lessThan">
      <formula>0</formula>
    </cfRule>
  </conditionalFormatting>
  <conditionalFormatting sqref="L203:N212">
    <cfRule type="cellIs" dxfId="3" priority="4" operator="lessThan">
      <formula>0</formula>
    </cfRule>
  </conditionalFormatting>
  <conditionalFormatting sqref="P203:R212">
    <cfRule type="cellIs" dxfId="2" priority="3" operator="lessThan">
      <formula>0</formula>
    </cfRule>
  </conditionalFormatting>
  <conditionalFormatting sqref="L213:N223">
    <cfRule type="cellIs" dxfId="1" priority="2" operator="lessThan">
      <formula>0</formula>
    </cfRule>
  </conditionalFormatting>
  <conditionalFormatting sqref="P213:R223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horizontalDpi="180" verticalDpi="18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37"/>
  <sheetViews>
    <sheetView workbookViewId="0">
      <selection activeCell="I44" sqref="I44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83" t="s">
        <v>85</v>
      </c>
      <c r="D3" s="83" t="s">
        <v>86</v>
      </c>
      <c r="E3" s="83" t="s">
        <v>87</v>
      </c>
      <c r="F3" s="83" t="s">
        <v>97</v>
      </c>
      <c r="G3" s="84" t="s">
        <v>89</v>
      </c>
      <c r="H3" s="84" t="s">
        <v>90</v>
      </c>
      <c r="I3" s="84" t="s">
        <v>91</v>
      </c>
      <c r="J3" s="84" t="s">
        <v>92</v>
      </c>
      <c r="K3" s="84" t="s">
        <v>93</v>
      </c>
      <c r="L3" s="84" t="s">
        <v>94</v>
      </c>
      <c r="M3" s="83" t="s">
        <v>95</v>
      </c>
      <c r="N3" s="83" t="s">
        <v>96</v>
      </c>
      <c r="O3" s="83" t="s">
        <v>104</v>
      </c>
      <c r="P3" s="83" t="s">
        <v>88</v>
      </c>
      <c r="Q3" s="84" t="s">
        <v>98</v>
      </c>
      <c r="R3" s="84" t="s">
        <v>99</v>
      </c>
      <c r="S3" s="84" t="s">
        <v>100</v>
      </c>
      <c r="T3" s="84" t="s">
        <v>101</v>
      </c>
      <c r="U3" s="84" t="s">
        <v>102</v>
      </c>
      <c r="V3" s="84" t="s">
        <v>103</v>
      </c>
      <c r="W3" s="83" t="s">
        <v>105</v>
      </c>
      <c r="X3" s="83" t="s">
        <v>106</v>
      </c>
      <c r="Y3" s="83" t="s">
        <v>107</v>
      </c>
      <c r="Z3" s="84" t="s">
        <v>108</v>
      </c>
      <c r="AA3" s="84" t="s">
        <v>109</v>
      </c>
      <c r="AB3" s="84" t="s">
        <v>110</v>
      </c>
      <c r="AC3" s="84" t="s">
        <v>111</v>
      </c>
      <c r="AD3" s="84" t="s">
        <v>112</v>
      </c>
      <c r="AE3" s="84" t="s">
        <v>113</v>
      </c>
      <c r="AF3" s="84" t="s">
        <v>114</v>
      </c>
      <c r="AG3" s="83" t="s">
        <v>115</v>
      </c>
      <c r="AH3" s="83" t="s">
        <v>116</v>
      </c>
      <c r="AI3" s="83" t="s">
        <v>117</v>
      </c>
      <c r="AJ3" s="84" t="s">
        <v>118</v>
      </c>
      <c r="AK3" s="84" t="s">
        <v>119</v>
      </c>
      <c r="AL3" s="84" t="s">
        <v>120</v>
      </c>
      <c r="AM3" s="84" t="s">
        <v>121</v>
      </c>
      <c r="AN3" s="84" t="s">
        <v>122</v>
      </c>
      <c r="AO3" s="84" t="s">
        <v>123</v>
      </c>
      <c r="AP3" s="84" t="s">
        <v>124</v>
      </c>
      <c r="AQ3" s="67" t="s">
        <v>45</v>
      </c>
      <c r="AR3" s="67" t="s">
        <v>46</v>
      </c>
      <c r="AS3" s="67" t="s">
        <v>47</v>
      </c>
      <c r="AT3" s="67" t="s">
        <v>48</v>
      </c>
      <c r="AU3" s="67" t="s">
        <v>49</v>
      </c>
      <c r="AV3" s="67" t="s">
        <v>50</v>
      </c>
      <c r="AW3" s="67" t="s">
        <v>51</v>
      </c>
      <c r="AX3" s="67" t="s">
        <v>52</v>
      </c>
      <c r="AY3" s="67" t="s">
        <v>53</v>
      </c>
      <c r="AZ3" s="67" t="s">
        <v>54</v>
      </c>
      <c r="BA3" s="67" t="s">
        <v>55</v>
      </c>
      <c r="BB3" s="67" t="s">
        <v>56</v>
      </c>
      <c r="BC3" s="67" t="s">
        <v>57</v>
      </c>
      <c r="BD3" s="67" t="s">
        <v>58</v>
      </c>
      <c r="BE3" s="67" t="s">
        <v>59</v>
      </c>
      <c r="BF3" s="67" t="s">
        <v>60</v>
      </c>
      <c r="BG3" s="67" t="s">
        <v>61</v>
      </c>
      <c r="BH3" s="67" t="s">
        <v>62</v>
      </c>
      <c r="BI3" s="67" t="s">
        <v>63</v>
      </c>
      <c r="BJ3" s="67" t="s">
        <v>64</v>
      </c>
      <c r="BK3" s="67" t="s">
        <v>65</v>
      </c>
      <c r="BL3" s="67" t="s">
        <v>66</v>
      </c>
      <c r="BM3" s="67" t="s">
        <v>67</v>
      </c>
      <c r="BN3" s="67" t="s">
        <v>68</v>
      </c>
      <c r="BO3" s="67" t="s">
        <v>69</v>
      </c>
      <c r="BP3" s="67" t="s">
        <v>70</v>
      </c>
      <c r="BQ3" s="67" t="s">
        <v>71</v>
      </c>
      <c r="BR3" s="67" t="s">
        <v>72</v>
      </c>
      <c r="BS3" s="67" t="s">
        <v>73</v>
      </c>
      <c r="BT3" s="67" t="s">
        <v>74</v>
      </c>
      <c r="BU3" s="67" t="s">
        <v>75</v>
      </c>
      <c r="BV3" s="67" t="s">
        <v>76</v>
      </c>
      <c r="BW3" s="67" t="s">
        <v>77</v>
      </c>
      <c r="BX3" s="67" t="s">
        <v>78</v>
      </c>
      <c r="BY3" s="67" t="s">
        <v>79</v>
      </c>
      <c r="BZ3" s="67" t="s">
        <v>80</v>
      </c>
      <c r="CA3" s="67" t="s">
        <v>81</v>
      </c>
      <c r="CB3" s="67" t="s">
        <v>82</v>
      </c>
      <c r="CC3" s="67" t="s">
        <v>83</v>
      </c>
      <c r="CD3" s="67" t="s">
        <v>84</v>
      </c>
    </row>
    <row r="4" spans="1:82" x14ac:dyDescent="0.2">
      <c r="B4" s="70" t="s">
        <v>15</v>
      </c>
      <c r="C4" s="68">
        <v>20</v>
      </c>
      <c r="D4" s="68">
        <v>25</v>
      </c>
      <c r="E4" s="68">
        <v>30</v>
      </c>
      <c r="F4" s="68">
        <v>35</v>
      </c>
      <c r="G4" s="68">
        <v>40</v>
      </c>
      <c r="H4" s="68">
        <v>45</v>
      </c>
      <c r="I4" s="68">
        <v>50</v>
      </c>
      <c r="J4" s="68">
        <v>55</v>
      </c>
      <c r="K4" s="68">
        <v>57</v>
      </c>
      <c r="L4" s="68">
        <v>60</v>
      </c>
      <c r="M4" s="69">
        <v>30</v>
      </c>
      <c r="N4" s="69">
        <v>35</v>
      </c>
      <c r="O4" s="69">
        <v>40</v>
      </c>
      <c r="P4" s="69">
        <v>45</v>
      </c>
      <c r="Q4" s="69">
        <v>50</v>
      </c>
      <c r="R4" s="69">
        <v>55</v>
      </c>
      <c r="S4" s="69">
        <v>60</v>
      </c>
      <c r="T4" s="69">
        <v>65</v>
      </c>
      <c r="U4" s="69">
        <v>67</v>
      </c>
      <c r="V4" s="69">
        <v>70</v>
      </c>
      <c r="W4" s="71">
        <v>40</v>
      </c>
      <c r="X4" s="71">
        <v>45</v>
      </c>
      <c r="Y4" s="71">
        <v>50</v>
      </c>
      <c r="Z4" s="71">
        <v>55</v>
      </c>
      <c r="AA4" s="71">
        <v>60</v>
      </c>
      <c r="AB4" s="71">
        <v>65</v>
      </c>
      <c r="AC4" s="71">
        <v>70</v>
      </c>
      <c r="AD4" s="71">
        <v>75</v>
      </c>
      <c r="AE4" s="71">
        <v>77</v>
      </c>
      <c r="AF4" s="71">
        <v>80</v>
      </c>
      <c r="AG4" s="72">
        <v>50</v>
      </c>
      <c r="AH4" s="72">
        <v>55</v>
      </c>
      <c r="AI4" s="72">
        <v>60</v>
      </c>
      <c r="AJ4" s="72">
        <v>65</v>
      </c>
      <c r="AK4" s="72">
        <v>70</v>
      </c>
      <c r="AL4" s="72">
        <v>75</v>
      </c>
      <c r="AM4" s="72">
        <v>80</v>
      </c>
      <c r="AN4" s="72">
        <v>85</v>
      </c>
      <c r="AO4" s="72">
        <v>87</v>
      </c>
      <c r="AP4" s="72">
        <v>90</v>
      </c>
      <c r="AQ4" s="73">
        <v>40</v>
      </c>
      <c r="AR4" s="73">
        <v>55</v>
      </c>
      <c r="AS4" s="73">
        <v>65</v>
      </c>
      <c r="AT4" s="73">
        <v>75</v>
      </c>
      <c r="AU4" s="73">
        <v>80</v>
      </c>
      <c r="AV4" s="73">
        <v>85</v>
      </c>
      <c r="AW4" s="73">
        <v>90</v>
      </c>
      <c r="AX4" s="73">
        <v>95</v>
      </c>
      <c r="AY4" s="73">
        <v>100</v>
      </c>
      <c r="AZ4" s="73">
        <v>105</v>
      </c>
      <c r="BA4" s="76">
        <v>50</v>
      </c>
      <c r="BB4" s="76">
        <v>65</v>
      </c>
      <c r="BC4" s="76">
        <v>80</v>
      </c>
      <c r="BD4" s="76">
        <v>90</v>
      </c>
      <c r="BE4" s="85">
        <v>100</v>
      </c>
      <c r="BF4" s="76">
        <v>110</v>
      </c>
      <c r="BG4" s="76">
        <v>115</v>
      </c>
      <c r="BH4" s="76">
        <v>120</v>
      </c>
      <c r="BI4" s="76">
        <v>125</v>
      </c>
      <c r="BJ4" s="76">
        <v>130</v>
      </c>
      <c r="BK4" s="68">
        <v>80</v>
      </c>
      <c r="BL4" s="68">
        <v>95</v>
      </c>
      <c r="BM4" s="68">
        <v>105</v>
      </c>
      <c r="BN4" s="68">
        <v>120</v>
      </c>
      <c r="BO4" s="68">
        <v>130</v>
      </c>
      <c r="BP4" s="68">
        <v>135</v>
      </c>
      <c r="BQ4" s="68">
        <v>140</v>
      </c>
      <c r="BR4" s="68">
        <v>145</v>
      </c>
      <c r="BS4" s="68">
        <v>150</v>
      </c>
      <c r="BT4" s="68">
        <v>155</v>
      </c>
      <c r="BU4" s="79">
        <v>95</v>
      </c>
      <c r="BV4" s="79">
        <v>110</v>
      </c>
      <c r="BW4" s="79">
        <v>125</v>
      </c>
      <c r="BX4" s="79">
        <v>135</v>
      </c>
      <c r="BY4" s="79">
        <v>145</v>
      </c>
      <c r="BZ4" s="79">
        <v>150</v>
      </c>
      <c r="CA4" s="79">
        <v>155</v>
      </c>
      <c r="CB4" s="79">
        <v>160</v>
      </c>
      <c r="CC4" s="79">
        <v>165</v>
      </c>
      <c r="CD4" s="79">
        <v>170</v>
      </c>
    </row>
    <row r="5" spans="1:82" x14ac:dyDescent="0.2">
      <c r="B5" s="70" t="s">
        <v>16</v>
      </c>
      <c r="C5" s="68">
        <v>25</v>
      </c>
      <c r="D5" s="68">
        <v>35</v>
      </c>
      <c r="E5" s="68">
        <v>40</v>
      </c>
      <c r="F5" s="68">
        <v>45</v>
      </c>
      <c r="G5" s="68">
        <v>50</v>
      </c>
      <c r="H5" s="68">
        <v>55</v>
      </c>
      <c r="I5" s="68">
        <v>60</v>
      </c>
      <c r="J5" s="68">
        <v>65</v>
      </c>
      <c r="K5" s="68">
        <v>67</v>
      </c>
      <c r="L5" s="68">
        <v>70</v>
      </c>
      <c r="M5" s="69">
        <v>35</v>
      </c>
      <c r="N5" s="69">
        <v>42</v>
      </c>
      <c r="O5" s="69">
        <v>50</v>
      </c>
      <c r="P5" s="69">
        <v>55</v>
      </c>
      <c r="Q5" s="69">
        <v>60</v>
      </c>
      <c r="R5" s="69">
        <v>65</v>
      </c>
      <c r="S5" s="69">
        <v>70</v>
      </c>
      <c r="T5" s="69">
        <v>75</v>
      </c>
      <c r="U5" s="69">
        <v>77</v>
      </c>
      <c r="V5" s="69">
        <v>80</v>
      </c>
      <c r="W5" s="71">
        <v>50</v>
      </c>
      <c r="X5" s="71">
        <v>55</v>
      </c>
      <c r="Y5" s="71">
        <v>62</v>
      </c>
      <c r="Z5" s="71">
        <v>70</v>
      </c>
      <c r="AA5" s="71">
        <v>75</v>
      </c>
      <c r="AB5" s="71">
        <v>80</v>
      </c>
      <c r="AC5" s="71">
        <v>85</v>
      </c>
      <c r="AD5" s="71">
        <v>90</v>
      </c>
      <c r="AE5" s="71">
        <v>92</v>
      </c>
      <c r="AF5" s="71">
        <v>95</v>
      </c>
      <c r="AG5" s="72">
        <v>60</v>
      </c>
      <c r="AH5" s="72">
        <v>67</v>
      </c>
      <c r="AI5" s="72">
        <v>75</v>
      </c>
      <c r="AJ5" s="72">
        <v>80</v>
      </c>
      <c r="AK5" s="72">
        <v>85</v>
      </c>
      <c r="AL5" s="72">
        <v>90</v>
      </c>
      <c r="AM5" s="72">
        <v>95</v>
      </c>
      <c r="AN5" s="72">
        <v>100</v>
      </c>
      <c r="AO5" s="72">
        <v>102</v>
      </c>
      <c r="AP5" s="72">
        <v>105</v>
      </c>
      <c r="AQ5" s="74">
        <v>55</v>
      </c>
      <c r="AR5" s="74">
        <v>70</v>
      </c>
      <c r="AS5" s="74">
        <v>80</v>
      </c>
      <c r="AT5" s="74">
        <v>95</v>
      </c>
      <c r="AU5" s="74">
        <v>100</v>
      </c>
      <c r="AV5" s="74">
        <v>105</v>
      </c>
      <c r="AW5" s="74">
        <v>110</v>
      </c>
      <c r="AX5" s="74">
        <v>115</v>
      </c>
      <c r="AY5" s="74">
        <v>120</v>
      </c>
      <c r="AZ5" s="74">
        <v>125</v>
      </c>
      <c r="BA5" s="77">
        <v>65</v>
      </c>
      <c r="BB5" s="77">
        <v>85</v>
      </c>
      <c r="BC5" s="77">
        <v>100</v>
      </c>
      <c r="BD5" s="77">
        <v>110</v>
      </c>
      <c r="BE5" s="77">
        <v>120</v>
      </c>
      <c r="BF5" s="77">
        <v>130</v>
      </c>
      <c r="BG5" s="77">
        <v>135</v>
      </c>
      <c r="BH5" s="77">
        <v>140</v>
      </c>
      <c r="BI5" s="77">
        <v>145</v>
      </c>
      <c r="BJ5" s="77">
        <v>150</v>
      </c>
      <c r="BK5" s="80">
        <v>100</v>
      </c>
      <c r="BL5" s="80">
        <v>115</v>
      </c>
      <c r="BM5" s="80">
        <v>125</v>
      </c>
      <c r="BN5" s="80">
        <v>140</v>
      </c>
      <c r="BO5" s="80">
        <v>150</v>
      </c>
      <c r="BP5" s="80">
        <v>160</v>
      </c>
      <c r="BQ5" s="80">
        <v>165</v>
      </c>
      <c r="BR5" s="80">
        <v>170</v>
      </c>
      <c r="BS5" s="80">
        <v>175</v>
      </c>
      <c r="BT5" s="80">
        <v>180</v>
      </c>
      <c r="BU5" s="78">
        <v>115</v>
      </c>
      <c r="BV5" s="78">
        <v>130</v>
      </c>
      <c r="BW5" s="78">
        <v>145</v>
      </c>
      <c r="BX5" s="78">
        <v>160</v>
      </c>
      <c r="BY5" s="78">
        <v>170</v>
      </c>
      <c r="BZ5" s="78">
        <v>175</v>
      </c>
      <c r="CA5" s="78">
        <v>180</v>
      </c>
      <c r="CB5" s="78">
        <v>185</v>
      </c>
      <c r="CC5" s="78">
        <v>190</v>
      </c>
      <c r="CD5" s="78">
        <v>195</v>
      </c>
    </row>
    <row r="6" spans="1:82" x14ac:dyDescent="0.2">
      <c r="B6" s="70" t="s">
        <v>17</v>
      </c>
      <c r="C6" s="68">
        <v>35</v>
      </c>
      <c r="D6" s="68">
        <v>45</v>
      </c>
      <c r="E6" s="68">
        <v>50</v>
      </c>
      <c r="F6" s="68">
        <v>57</v>
      </c>
      <c r="G6" s="68">
        <v>62</v>
      </c>
      <c r="H6" s="68">
        <v>67</v>
      </c>
      <c r="I6" s="68">
        <v>72</v>
      </c>
      <c r="J6" s="68">
        <v>75</v>
      </c>
      <c r="K6" s="68">
        <v>77</v>
      </c>
      <c r="L6" s="68">
        <v>80</v>
      </c>
      <c r="M6" s="69">
        <v>45</v>
      </c>
      <c r="N6" s="69">
        <v>50</v>
      </c>
      <c r="O6" s="69">
        <v>57</v>
      </c>
      <c r="P6" s="69">
        <v>65</v>
      </c>
      <c r="Q6" s="69">
        <v>70</v>
      </c>
      <c r="R6" s="69">
        <v>75</v>
      </c>
      <c r="S6" s="69">
        <v>80</v>
      </c>
      <c r="T6" s="69">
        <v>85</v>
      </c>
      <c r="U6" s="69">
        <v>90</v>
      </c>
      <c r="V6" s="69">
        <v>95</v>
      </c>
      <c r="W6" s="71">
        <v>60</v>
      </c>
      <c r="X6" s="71">
        <v>65</v>
      </c>
      <c r="Y6" s="71">
        <v>75</v>
      </c>
      <c r="Z6" s="71">
        <v>82</v>
      </c>
      <c r="AA6" s="71">
        <v>90</v>
      </c>
      <c r="AB6" s="71">
        <v>95</v>
      </c>
      <c r="AC6" s="71">
        <v>100</v>
      </c>
      <c r="AD6" s="71">
        <v>105</v>
      </c>
      <c r="AE6" s="71">
        <v>107</v>
      </c>
      <c r="AF6" s="71">
        <v>110</v>
      </c>
      <c r="AG6" s="72">
        <v>70</v>
      </c>
      <c r="AH6" s="72">
        <v>80</v>
      </c>
      <c r="AI6" s="72">
        <v>87</v>
      </c>
      <c r="AJ6" s="72">
        <v>92</v>
      </c>
      <c r="AK6" s="72">
        <v>100</v>
      </c>
      <c r="AL6" s="72">
        <v>107</v>
      </c>
      <c r="AM6" s="72">
        <v>115</v>
      </c>
      <c r="AN6" s="72">
        <v>120</v>
      </c>
      <c r="AO6" s="72">
        <v>122</v>
      </c>
      <c r="AP6" s="72">
        <v>125</v>
      </c>
      <c r="AQ6" s="74">
        <v>70</v>
      </c>
      <c r="AR6" s="74">
        <v>85</v>
      </c>
      <c r="AS6" s="74">
        <v>100</v>
      </c>
      <c r="AT6" s="74">
        <v>110</v>
      </c>
      <c r="AU6" s="74">
        <v>120</v>
      </c>
      <c r="AV6" s="74">
        <v>130</v>
      </c>
      <c r="AW6" s="74">
        <v>135</v>
      </c>
      <c r="AX6" s="74">
        <v>140</v>
      </c>
      <c r="AY6" s="74">
        <v>145</v>
      </c>
      <c r="AZ6" s="74">
        <v>150</v>
      </c>
      <c r="BA6" s="77">
        <v>80</v>
      </c>
      <c r="BB6" s="77">
        <v>100</v>
      </c>
      <c r="BC6" s="77">
        <v>120</v>
      </c>
      <c r="BD6" s="77">
        <v>130</v>
      </c>
      <c r="BE6" s="77">
        <v>140</v>
      </c>
      <c r="BF6" s="77">
        <v>150</v>
      </c>
      <c r="BG6" s="77">
        <v>160</v>
      </c>
      <c r="BH6" s="77">
        <v>165</v>
      </c>
      <c r="BI6" s="77">
        <v>170</v>
      </c>
      <c r="BJ6" s="77">
        <v>175</v>
      </c>
      <c r="BK6" s="80">
        <v>115</v>
      </c>
      <c r="BL6" s="80">
        <v>130</v>
      </c>
      <c r="BM6" s="80">
        <v>150</v>
      </c>
      <c r="BN6" s="80">
        <v>160</v>
      </c>
      <c r="BO6" s="80">
        <v>170</v>
      </c>
      <c r="BP6" s="80">
        <v>180</v>
      </c>
      <c r="BQ6" s="80">
        <v>185</v>
      </c>
      <c r="BR6" s="80">
        <v>190</v>
      </c>
      <c r="BS6" s="80">
        <v>195</v>
      </c>
      <c r="BT6" s="80">
        <v>200</v>
      </c>
      <c r="BU6" s="78">
        <v>130</v>
      </c>
      <c r="BV6" s="78">
        <v>150</v>
      </c>
      <c r="BW6" s="78">
        <v>170</v>
      </c>
      <c r="BX6" s="78">
        <v>185</v>
      </c>
      <c r="BY6" s="78">
        <v>195</v>
      </c>
      <c r="BZ6" s="78">
        <v>200</v>
      </c>
      <c r="CA6" s="78">
        <v>205</v>
      </c>
      <c r="CB6" s="78">
        <v>210</v>
      </c>
      <c r="CC6" s="78">
        <v>215</v>
      </c>
      <c r="CD6" s="78">
        <v>220</v>
      </c>
    </row>
    <row r="7" spans="1:82" x14ac:dyDescent="0.2">
      <c r="B7" s="70" t="s">
        <v>18</v>
      </c>
      <c r="C7" s="68">
        <v>45</v>
      </c>
      <c r="D7" s="68">
        <v>55</v>
      </c>
      <c r="E7" s="68">
        <v>60</v>
      </c>
      <c r="F7" s="68">
        <v>67</v>
      </c>
      <c r="G7" s="68">
        <v>72</v>
      </c>
      <c r="H7" s="68">
        <v>77</v>
      </c>
      <c r="I7" s="68">
        <v>82</v>
      </c>
      <c r="J7" s="68">
        <v>85</v>
      </c>
      <c r="K7" s="68">
        <v>87</v>
      </c>
      <c r="L7" s="68">
        <v>90</v>
      </c>
      <c r="M7" s="69">
        <v>55</v>
      </c>
      <c r="N7" s="69">
        <v>60</v>
      </c>
      <c r="O7" s="69">
        <v>67</v>
      </c>
      <c r="P7" s="69">
        <v>77</v>
      </c>
      <c r="Q7" s="69">
        <v>82</v>
      </c>
      <c r="R7" s="69">
        <v>87</v>
      </c>
      <c r="S7" s="69">
        <v>92</v>
      </c>
      <c r="T7" s="69">
        <v>97</v>
      </c>
      <c r="U7" s="69">
        <v>100</v>
      </c>
      <c r="V7" s="69">
        <v>105</v>
      </c>
      <c r="W7" s="71">
        <v>70</v>
      </c>
      <c r="X7" s="71">
        <v>77</v>
      </c>
      <c r="Y7" s="71">
        <v>87</v>
      </c>
      <c r="Z7" s="71">
        <v>95</v>
      </c>
      <c r="AA7" s="71">
        <v>105</v>
      </c>
      <c r="AB7" s="71">
        <v>110</v>
      </c>
      <c r="AC7" s="71">
        <v>115</v>
      </c>
      <c r="AD7" s="71">
        <v>120</v>
      </c>
      <c r="AE7" s="71">
        <v>122</v>
      </c>
      <c r="AF7" s="71">
        <v>125</v>
      </c>
      <c r="AG7" s="72">
        <v>82</v>
      </c>
      <c r="AH7" s="72">
        <v>92</v>
      </c>
      <c r="AI7" s="72">
        <v>102</v>
      </c>
      <c r="AJ7" s="72">
        <v>107</v>
      </c>
      <c r="AK7" s="72">
        <v>117</v>
      </c>
      <c r="AL7" s="72">
        <v>122</v>
      </c>
      <c r="AM7" s="72">
        <v>130</v>
      </c>
      <c r="AN7" s="72">
        <v>135</v>
      </c>
      <c r="AO7" s="72">
        <v>137</v>
      </c>
      <c r="AP7" s="72">
        <v>140</v>
      </c>
      <c r="AQ7" s="74">
        <v>85</v>
      </c>
      <c r="AR7" s="74">
        <v>100</v>
      </c>
      <c r="AS7" s="74">
        <v>115</v>
      </c>
      <c r="AT7" s="74">
        <v>130</v>
      </c>
      <c r="AU7" s="74">
        <v>140</v>
      </c>
      <c r="AV7" s="74">
        <v>150</v>
      </c>
      <c r="AW7" s="74">
        <v>155</v>
      </c>
      <c r="AX7" s="74">
        <v>160</v>
      </c>
      <c r="AY7" s="74">
        <v>165</v>
      </c>
      <c r="AZ7" s="74">
        <v>170</v>
      </c>
      <c r="BA7" s="77">
        <v>95</v>
      </c>
      <c r="BB7" s="77">
        <v>115</v>
      </c>
      <c r="BC7" s="77">
        <v>135</v>
      </c>
      <c r="BD7" s="77">
        <v>150</v>
      </c>
      <c r="BE7" s="77">
        <v>160</v>
      </c>
      <c r="BF7" s="77">
        <v>170</v>
      </c>
      <c r="BG7" s="77">
        <v>180</v>
      </c>
      <c r="BH7" s="77">
        <v>185</v>
      </c>
      <c r="BI7" s="77">
        <v>190</v>
      </c>
      <c r="BJ7" s="77">
        <v>195</v>
      </c>
      <c r="BK7" s="80">
        <v>130</v>
      </c>
      <c r="BL7" s="80">
        <v>150</v>
      </c>
      <c r="BM7" s="80">
        <v>170</v>
      </c>
      <c r="BN7" s="80">
        <v>180</v>
      </c>
      <c r="BO7" s="80">
        <v>190</v>
      </c>
      <c r="BP7" s="80">
        <v>200</v>
      </c>
      <c r="BQ7" s="80">
        <v>210</v>
      </c>
      <c r="BR7" s="80">
        <v>215</v>
      </c>
      <c r="BS7" s="80">
        <v>220</v>
      </c>
      <c r="BT7" s="80">
        <v>225</v>
      </c>
      <c r="BU7" s="78">
        <v>145</v>
      </c>
      <c r="BV7" s="78">
        <v>170</v>
      </c>
      <c r="BW7" s="78">
        <v>195</v>
      </c>
      <c r="BX7" s="78">
        <v>210</v>
      </c>
      <c r="BY7" s="78">
        <v>220</v>
      </c>
      <c r="BZ7" s="78">
        <v>230</v>
      </c>
      <c r="CA7" s="78">
        <v>235</v>
      </c>
      <c r="CB7" s="78">
        <v>240</v>
      </c>
      <c r="CC7" s="78">
        <v>245</v>
      </c>
      <c r="CD7" s="78">
        <v>250</v>
      </c>
    </row>
    <row r="8" spans="1:82" x14ac:dyDescent="0.2">
      <c r="B8" s="70" t="s">
        <v>19</v>
      </c>
      <c r="C8" s="68">
        <v>55</v>
      </c>
      <c r="D8" s="68">
        <v>65</v>
      </c>
      <c r="E8" s="68">
        <v>72</v>
      </c>
      <c r="F8" s="68">
        <v>82</v>
      </c>
      <c r="G8" s="68">
        <v>87</v>
      </c>
      <c r="H8" s="68">
        <v>92</v>
      </c>
      <c r="I8" s="68">
        <v>97</v>
      </c>
      <c r="J8" s="68">
        <v>100</v>
      </c>
      <c r="K8" s="68">
        <v>102</v>
      </c>
      <c r="L8" s="68">
        <v>105</v>
      </c>
      <c r="M8" s="69">
        <v>68</v>
      </c>
      <c r="N8" s="69">
        <v>75</v>
      </c>
      <c r="O8" s="69">
        <v>82</v>
      </c>
      <c r="P8" s="69">
        <v>92</v>
      </c>
      <c r="Q8" s="69">
        <v>97</v>
      </c>
      <c r="R8" s="69">
        <v>102</v>
      </c>
      <c r="S8" s="69">
        <v>107</v>
      </c>
      <c r="T8" s="69">
        <v>110</v>
      </c>
      <c r="U8" s="69">
        <v>112</v>
      </c>
      <c r="V8" s="69">
        <v>115</v>
      </c>
      <c r="W8" s="71">
        <v>83</v>
      </c>
      <c r="X8" s="71">
        <v>90</v>
      </c>
      <c r="Y8" s="71">
        <v>103</v>
      </c>
      <c r="Z8" s="71">
        <v>110</v>
      </c>
      <c r="AA8" s="71">
        <v>118</v>
      </c>
      <c r="AB8" s="71">
        <v>123</v>
      </c>
      <c r="AC8" s="71">
        <v>127</v>
      </c>
      <c r="AD8" s="71">
        <v>132</v>
      </c>
      <c r="AE8" s="71">
        <v>135</v>
      </c>
      <c r="AF8" s="71">
        <v>140</v>
      </c>
      <c r="AG8" s="72">
        <v>95</v>
      </c>
      <c r="AH8" s="72">
        <v>107</v>
      </c>
      <c r="AI8" s="72">
        <v>123</v>
      </c>
      <c r="AJ8" s="72">
        <v>130</v>
      </c>
      <c r="AK8" s="72">
        <v>137</v>
      </c>
      <c r="AL8" s="72">
        <v>142</v>
      </c>
      <c r="AM8" s="72">
        <v>147</v>
      </c>
      <c r="AN8" s="72">
        <v>150</v>
      </c>
      <c r="AO8" s="72">
        <v>152</v>
      </c>
      <c r="AP8" s="72">
        <v>155</v>
      </c>
      <c r="AQ8" s="74">
        <v>100</v>
      </c>
      <c r="AR8" s="74">
        <v>115</v>
      </c>
      <c r="AS8" s="74">
        <v>130</v>
      </c>
      <c r="AT8" s="74">
        <v>150</v>
      </c>
      <c r="AU8" s="74">
        <v>160</v>
      </c>
      <c r="AV8" s="74">
        <v>170</v>
      </c>
      <c r="AW8" s="74">
        <v>175</v>
      </c>
      <c r="AX8" s="74">
        <v>180</v>
      </c>
      <c r="AY8" s="74">
        <v>185</v>
      </c>
      <c r="AZ8" s="74">
        <v>190</v>
      </c>
      <c r="BA8" s="77">
        <v>110</v>
      </c>
      <c r="BB8" s="77">
        <v>130</v>
      </c>
      <c r="BC8" s="77">
        <v>150</v>
      </c>
      <c r="BD8" s="77">
        <v>170</v>
      </c>
      <c r="BE8" s="77">
        <v>180</v>
      </c>
      <c r="BF8" s="77">
        <v>190</v>
      </c>
      <c r="BG8" s="77">
        <v>200</v>
      </c>
      <c r="BH8" s="77">
        <v>205</v>
      </c>
      <c r="BI8" s="77">
        <v>210</v>
      </c>
      <c r="BJ8" s="77">
        <v>215</v>
      </c>
      <c r="BK8" s="80">
        <v>145</v>
      </c>
      <c r="BL8" s="80">
        <v>170</v>
      </c>
      <c r="BM8" s="80">
        <v>190</v>
      </c>
      <c r="BN8" s="80">
        <v>200</v>
      </c>
      <c r="BO8" s="80">
        <v>215</v>
      </c>
      <c r="BP8" s="80">
        <v>225</v>
      </c>
      <c r="BQ8" s="80">
        <v>230</v>
      </c>
      <c r="BR8" s="80">
        <v>240</v>
      </c>
      <c r="BS8" s="80">
        <v>245</v>
      </c>
      <c r="BT8" s="80">
        <v>250</v>
      </c>
      <c r="BU8" s="78">
        <v>170</v>
      </c>
      <c r="BV8" s="78">
        <v>195</v>
      </c>
      <c r="BW8" s="78">
        <v>225</v>
      </c>
      <c r="BX8" s="78">
        <v>240</v>
      </c>
      <c r="BY8" s="78">
        <v>250</v>
      </c>
      <c r="BZ8" s="78">
        <v>260</v>
      </c>
      <c r="CA8" s="78">
        <v>265</v>
      </c>
      <c r="CB8" s="78">
        <v>270</v>
      </c>
      <c r="CC8" s="78">
        <v>275</v>
      </c>
      <c r="CD8" s="78">
        <v>280</v>
      </c>
    </row>
    <row r="9" spans="1:82" x14ac:dyDescent="0.2">
      <c r="B9" s="70" t="s">
        <v>20</v>
      </c>
      <c r="C9" s="68">
        <v>68</v>
      </c>
      <c r="D9" s="68">
        <v>78</v>
      </c>
      <c r="E9" s="68">
        <v>85</v>
      </c>
      <c r="F9" s="68">
        <v>95</v>
      </c>
      <c r="G9" s="68">
        <v>100</v>
      </c>
      <c r="H9" s="68">
        <v>105</v>
      </c>
      <c r="I9" s="68">
        <v>110</v>
      </c>
      <c r="J9" s="68">
        <v>115</v>
      </c>
      <c r="K9" s="68">
        <v>117</v>
      </c>
      <c r="L9" s="68">
        <v>120</v>
      </c>
      <c r="M9" s="69">
        <v>80</v>
      </c>
      <c r="N9" s="69">
        <v>88</v>
      </c>
      <c r="O9" s="69">
        <v>95</v>
      </c>
      <c r="P9" s="69">
        <v>105</v>
      </c>
      <c r="Q9" s="69">
        <v>110</v>
      </c>
      <c r="R9" s="69">
        <v>115</v>
      </c>
      <c r="S9" s="69">
        <v>120</v>
      </c>
      <c r="T9" s="69">
        <v>125</v>
      </c>
      <c r="U9" s="69">
        <v>130</v>
      </c>
      <c r="V9" s="69">
        <v>135</v>
      </c>
      <c r="W9" s="71">
        <v>97</v>
      </c>
      <c r="X9" s="71">
        <v>105</v>
      </c>
      <c r="Y9" s="71">
        <v>118</v>
      </c>
      <c r="Z9" s="71">
        <v>125</v>
      </c>
      <c r="AA9" s="71">
        <v>135</v>
      </c>
      <c r="AB9" s="71">
        <v>142</v>
      </c>
      <c r="AC9" s="71">
        <v>147</v>
      </c>
      <c r="AD9" s="71">
        <v>152</v>
      </c>
      <c r="AE9" s="71">
        <v>155</v>
      </c>
      <c r="AF9" s="71">
        <v>160</v>
      </c>
      <c r="AG9" s="72">
        <v>110</v>
      </c>
      <c r="AH9" s="72">
        <v>122</v>
      </c>
      <c r="AI9" s="72">
        <v>138</v>
      </c>
      <c r="AJ9" s="72">
        <v>145</v>
      </c>
      <c r="AK9" s="72">
        <v>155</v>
      </c>
      <c r="AL9" s="72">
        <v>165</v>
      </c>
      <c r="AM9" s="72">
        <v>170</v>
      </c>
      <c r="AN9" s="72">
        <v>172</v>
      </c>
      <c r="AO9" s="72">
        <v>175</v>
      </c>
      <c r="AP9" s="72">
        <v>180</v>
      </c>
      <c r="AQ9" s="74">
        <v>115</v>
      </c>
      <c r="AR9" s="74">
        <v>130</v>
      </c>
      <c r="AS9" s="74">
        <v>150</v>
      </c>
      <c r="AT9" s="74">
        <v>170</v>
      </c>
      <c r="AU9" s="74">
        <v>180</v>
      </c>
      <c r="AV9" s="74">
        <v>190</v>
      </c>
      <c r="AW9" s="74">
        <v>200</v>
      </c>
      <c r="AX9" s="74">
        <v>205</v>
      </c>
      <c r="AY9" s="74">
        <v>210</v>
      </c>
      <c r="AZ9" s="74">
        <v>215</v>
      </c>
      <c r="BA9" s="77">
        <v>125</v>
      </c>
      <c r="BB9" s="77">
        <v>145</v>
      </c>
      <c r="BC9" s="77">
        <v>170</v>
      </c>
      <c r="BD9" s="77">
        <v>190</v>
      </c>
      <c r="BE9" s="77">
        <v>200</v>
      </c>
      <c r="BF9" s="77">
        <v>210</v>
      </c>
      <c r="BG9" s="77">
        <v>220</v>
      </c>
      <c r="BH9" s="77">
        <v>225</v>
      </c>
      <c r="BI9" s="77">
        <v>230</v>
      </c>
      <c r="BJ9" s="77">
        <v>235</v>
      </c>
      <c r="BK9" s="80">
        <v>170</v>
      </c>
      <c r="BL9" s="80">
        <v>190</v>
      </c>
      <c r="BM9" s="80">
        <v>218</v>
      </c>
      <c r="BN9" s="80">
        <v>230</v>
      </c>
      <c r="BO9" s="80">
        <v>245</v>
      </c>
      <c r="BP9" s="80">
        <v>255</v>
      </c>
      <c r="BQ9" s="80">
        <v>260</v>
      </c>
      <c r="BR9" s="80">
        <v>270</v>
      </c>
      <c r="BS9" s="80">
        <v>275</v>
      </c>
      <c r="BT9" s="80">
        <v>280</v>
      </c>
      <c r="BU9" s="78">
        <v>190</v>
      </c>
      <c r="BV9" s="78">
        <v>215</v>
      </c>
      <c r="BW9" s="78">
        <v>240</v>
      </c>
      <c r="BX9" s="78">
        <v>260</v>
      </c>
      <c r="BY9" s="78">
        <v>275</v>
      </c>
      <c r="BZ9" s="78">
        <v>287</v>
      </c>
      <c r="CA9" s="78">
        <v>295</v>
      </c>
      <c r="CB9" s="78">
        <v>302</v>
      </c>
      <c r="CC9" s="78">
        <v>310</v>
      </c>
      <c r="CD9" s="78">
        <v>315</v>
      </c>
    </row>
    <row r="10" spans="1:82" x14ac:dyDescent="0.2">
      <c r="B10" s="70" t="s">
        <v>21</v>
      </c>
      <c r="C10" s="68">
        <v>80</v>
      </c>
      <c r="D10" s="68">
        <v>90</v>
      </c>
      <c r="E10" s="68">
        <v>100</v>
      </c>
      <c r="F10" s="68">
        <v>110</v>
      </c>
      <c r="G10" s="68">
        <v>115</v>
      </c>
      <c r="H10" s="68">
        <v>120</v>
      </c>
      <c r="I10" s="68">
        <v>125</v>
      </c>
      <c r="J10" s="68">
        <v>130</v>
      </c>
      <c r="K10" s="68">
        <v>132</v>
      </c>
      <c r="L10" s="68">
        <v>135</v>
      </c>
      <c r="M10" s="69">
        <v>90</v>
      </c>
      <c r="N10" s="69">
        <v>100</v>
      </c>
      <c r="O10" s="69">
        <v>110</v>
      </c>
      <c r="P10" s="69">
        <v>120</v>
      </c>
      <c r="Q10" s="69">
        <v>125</v>
      </c>
      <c r="R10" s="69">
        <v>130</v>
      </c>
      <c r="S10" s="69">
        <v>135</v>
      </c>
      <c r="T10" s="69">
        <v>140</v>
      </c>
      <c r="U10" s="69">
        <v>145</v>
      </c>
      <c r="V10" s="69">
        <v>150</v>
      </c>
      <c r="W10" s="71">
        <v>110</v>
      </c>
      <c r="X10" s="71">
        <v>120</v>
      </c>
      <c r="Y10" s="71">
        <v>138</v>
      </c>
      <c r="Z10" s="71">
        <v>145</v>
      </c>
      <c r="AA10" s="71">
        <v>155</v>
      </c>
      <c r="AB10" s="71">
        <v>162</v>
      </c>
      <c r="AC10" s="71">
        <v>167</v>
      </c>
      <c r="AD10" s="71">
        <v>172</v>
      </c>
      <c r="AE10" s="71">
        <v>175</v>
      </c>
      <c r="AF10" s="71">
        <v>180</v>
      </c>
      <c r="AG10" s="72">
        <v>125</v>
      </c>
      <c r="AH10" s="72">
        <v>140</v>
      </c>
      <c r="AI10" s="72">
        <v>155</v>
      </c>
      <c r="AJ10" s="72">
        <v>165</v>
      </c>
      <c r="AK10" s="72">
        <v>175</v>
      </c>
      <c r="AL10" s="72">
        <v>185</v>
      </c>
      <c r="AM10" s="72">
        <v>190</v>
      </c>
      <c r="AN10" s="72">
        <v>192</v>
      </c>
      <c r="AO10" s="72">
        <v>195</v>
      </c>
      <c r="AP10" s="72">
        <v>200</v>
      </c>
      <c r="AQ10" s="74">
        <v>130</v>
      </c>
      <c r="AR10" s="74">
        <v>150</v>
      </c>
      <c r="AS10" s="74">
        <v>170</v>
      </c>
      <c r="AT10" s="74">
        <v>190</v>
      </c>
      <c r="AU10" s="74">
        <v>200</v>
      </c>
      <c r="AV10" s="74">
        <v>210</v>
      </c>
      <c r="AW10" s="74">
        <v>220</v>
      </c>
      <c r="AX10" s="74">
        <v>225</v>
      </c>
      <c r="AY10" s="74">
        <v>230</v>
      </c>
      <c r="AZ10" s="74">
        <v>235</v>
      </c>
      <c r="BA10" s="77">
        <v>140</v>
      </c>
      <c r="BB10" s="77">
        <v>170</v>
      </c>
      <c r="BC10" s="77">
        <v>190</v>
      </c>
      <c r="BD10" s="77">
        <v>210</v>
      </c>
      <c r="BE10" s="77">
        <v>220</v>
      </c>
      <c r="BF10" s="77">
        <v>230</v>
      </c>
      <c r="BG10" s="77">
        <v>240</v>
      </c>
      <c r="BH10" s="77">
        <v>250</v>
      </c>
      <c r="BI10" s="77">
        <v>255</v>
      </c>
      <c r="BJ10" s="77">
        <v>260</v>
      </c>
      <c r="BK10" s="80">
        <v>190</v>
      </c>
      <c r="BL10" s="80">
        <v>210</v>
      </c>
      <c r="BM10" s="80">
        <v>240</v>
      </c>
      <c r="BN10" s="80">
        <v>250</v>
      </c>
      <c r="BO10" s="80">
        <v>270</v>
      </c>
      <c r="BP10" s="80">
        <v>285</v>
      </c>
      <c r="BQ10" s="80">
        <v>290</v>
      </c>
      <c r="BR10" s="80">
        <v>300</v>
      </c>
      <c r="BS10" s="80">
        <v>305</v>
      </c>
      <c r="BT10" s="80">
        <v>310</v>
      </c>
      <c r="BU10" s="78">
        <v>210</v>
      </c>
      <c r="BV10" s="78">
        <v>235</v>
      </c>
      <c r="BW10" s="78">
        <v>260</v>
      </c>
      <c r="BX10" s="78">
        <v>280</v>
      </c>
      <c r="BY10" s="78">
        <v>295</v>
      </c>
      <c r="BZ10" s="78">
        <v>310</v>
      </c>
      <c r="CA10" s="78">
        <v>320</v>
      </c>
      <c r="CB10" s="78">
        <v>330</v>
      </c>
      <c r="CC10" s="78">
        <v>335</v>
      </c>
      <c r="CD10" s="78">
        <v>340</v>
      </c>
    </row>
    <row r="11" spans="1:82" x14ac:dyDescent="0.2">
      <c r="B11" s="70" t="s">
        <v>22</v>
      </c>
      <c r="C11" s="68">
        <v>90</v>
      </c>
      <c r="D11" s="68">
        <v>105</v>
      </c>
      <c r="E11" s="68">
        <v>115</v>
      </c>
      <c r="F11" s="68">
        <v>125</v>
      </c>
      <c r="G11" s="68">
        <v>130</v>
      </c>
      <c r="H11" s="68">
        <v>135</v>
      </c>
      <c r="I11" s="68">
        <v>140</v>
      </c>
      <c r="J11" s="68">
        <v>145</v>
      </c>
      <c r="K11" s="68">
        <v>147</v>
      </c>
      <c r="L11" s="68">
        <v>150</v>
      </c>
      <c r="M11" s="69">
        <v>105</v>
      </c>
      <c r="N11" s="69">
        <v>115</v>
      </c>
      <c r="O11" s="69">
        <v>125</v>
      </c>
      <c r="P11" s="69">
        <v>135</v>
      </c>
      <c r="Q11" s="69">
        <v>140</v>
      </c>
      <c r="R11" s="69">
        <v>145</v>
      </c>
      <c r="S11" s="69">
        <v>150</v>
      </c>
      <c r="T11" s="69">
        <v>160</v>
      </c>
      <c r="U11" s="69">
        <v>165</v>
      </c>
      <c r="V11" s="69">
        <v>170</v>
      </c>
      <c r="W11" s="71">
        <v>130</v>
      </c>
      <c r="X11" s="71">
        <v>140</v>
      </c>
      <c r="Y11" s="71">
        <v>160</v>
      </c>
      <c r="Z11" s="71">
        <v>165</v>
      </c>
      <c r="AA11" s="71">
        <v>175</v>
      </c>
      <c r="AB11" s="71">
        <v>182</v>
      </c>
      <c r="AC11" s="71">
        <v>187</v>
      </c>
      <c r="AD11" s="71">
        <v>192</v>
      </c>
      <c r="AE11" s="71">
        <v>195</v>
      </c>
      <c r="AF11" s="71">
        <v>200</v>
      </c>
      <c r="AG11" s="72">
        <v>145</v>
      </c>
      <c r="AH11" s="72">
        <v>160</v>
      </c>
      <c r="AI11" s="72">
        <v>175</v>
      </c>
      <c r="AJ11" s="72">
        <v>185</v>
      </c>
      <c r="AK11" s="72">
        <v>195</v>
      </c>
      <c r="AL11" s="72">
        <v>205</v>
      </c>
      <c r="AM11" s="72">
        <v>210</v>
      </c>
      <c r="AN11" s="72">
        <v>212</v>
      </c>
      <c r="AO11" s="72">
        <v>215</v>
      </c>
      <c r="AP11" s="72">
        <v>220</v>
      </c>
      <c r="AQ11" s="74">
        <v>145</v>
      </c>
      <c r="AR11" s="74">
        <v>170</v>
      </c>
      <c r="AS11" s="74">
        <v>190</v>
      </c>
      <c r="AT11" s="74">
        <v>210</v>
      </c>
      <c r="AU11" s="74">
        <v>220</v>
      </c>
      <c r="AV11" s="74">
        <v>230</v>
      </c>
      <c r="AW11" s="74">
        <v>240</v>
      </c>
      <c r="AX11" s="74">
        <v>245</v>
      </c>
      <c r="AY11" s="74">
        <v>250</v>
      </c>
      <c r="AZ11" s="74">
        <v>255</v>
      </c>
      <c r="BA11" s="77">
        <v>155</v>
      </c>
      <c r="BB11" s="77">
        <v>190</v>
      </c>
      <c r="BC11" s="77">
        <v>210</v>
      </c>
      <c r="BD11" s="77">
        <v>230</v>
      </c>
      <c r="BE11" s="77">
        <v>240</v>
      </c>
      <c r="BF11" s="77">
        <v>260</v>
      </c>
      <c r="BG11" s="77">
        <v>270</v>
      </c>
      <c r="BH11" s="77">
        <v>280</v>
      </c>
      <c r="BI11" s="77">
        <v>285</v>
      </c>
      <c r="BJ11" s="77">
        <v>290</v>
      </c>
      <c r="BK11" s="80">
        <v>210</v>
      </c>
      <c r="BL11" s="80">
        <v>230</v>
      </c>
      <c r="BM11" s="80">
        <v>260</v>
      </c>
      <c r="BN11" s="80">
        <v>275</v>
      </c>
      <c r="BO11" s="80">
        <v>295</v>
      </c>
      <c r="BP11" s="80">
        <v>310</v>
      </c>
      <c r="BQ11" s="80">
        <v>315</v>
      </c>
      <c r="BR11" s="80">
        <v>325</v>
      </c>
      <c r="BS11" s="80">
        <v>330</v>
      </c>
      <c r="BT11" s="80">
        <v>335</v>
      </c>
      <c r="BU11" s="78">
        <v>230</v>
      </c>
      <c r="BV11" s="78">
        <v>260</v>
      </c>
      <c r="BW11" s="78">
        <v>280</v>
      </c>
      <c r="BX11" s="78">
        <v>300</v>
      </c>
      <c r="BY11" s="78">
        <v>320</v>
      </c>
      <c r="BZ11" s="78">
        <v>330</v>
      </c>
      <c r="CA11" s="78">
        <v>340</v>
      </c>
      <c r="CB11" s="78">
        <v>350</v>
      </c>
      <c r="CC11" s="78">
        <v>360</v>
      </c>
      <c r="CD11" s="78">
        <v>365</v>
      </c>
    </row>
    <row r="12" spans="1:82" x14ac:dyDescent="0.2">
      <c r="B12" s="70" t="s">
        <v>23</v>
      </c>
      <c r="C12" s="72">
        <v>175</v>
      </c>
      <c r="D12" s="72">
        <v>175</v>
      </c>
      <c r="E12" s="72">
        <v>175</v>
      </c>
      <c r="F12" s="72">
        <v>190</v>
      </c>
      <c r="G12" s="72">
        <v>200</v>
      </c>
      <c r="H12" s="72">
        <v>210</v>
      </c>
      <c r="I12" s="72">
        <v>225</v>
      </c>
      <c r="J12" s="72">
        <v>225</v>
      </c>
      <c r="K12" s="72">
        <v>230</v>
      </c>
      <c r="L12" s="72">
        <v>230</v>
      </c>
      <c r="M12" s="72">
        <v>175</v>
      </c>
      <c r="N12" s="72">
        <v>175</v>
      </c>
      <c r="O12" s="72">
        <v>175</v>
      </c>
      <c r="P12" s="72">
        <v>190</v>
      </c>
      <c r="Q12" s="72">
        <v>200</v>
      </c>
      <c r="R12" s="72">
        <v>210</v>
      </c>
      <c r="S12" s="72">
        <v>225</v>
      </c>
      <c r="T12" s="72">
        <v>225</v>
      </c>
      <c r="U12" s="72">
        <v>230</v>
      </c>
      <c r="V12" s="72">
        <v>230</v>
      </c>
      <c r="W12" s="72">
        <v>175</v>
      </c>
      <c r="X12" s="72">
        <v>175</v>
      </c>
      <c r="Y12" s="72">
        <v>190</v>
      </c>
      <c r="Z12" s="72">
        <v>200</v>
      </c>
      <c r="AA12" s="72">
        <v>210</v>
      </c>
      <c r="AB12" s="72">
        <v>225</v>
      </c>
      <c r="AC12" s="72">
        <v>225</v>
      </c>
      <c r="AD12" s="72">
        <v>230</v>
      </c>
      <c r="AE12" s="72">
        <v>230</v>
      </c>
      <c r="AF12" s="72">
        <v>235</v>
      </c>
      <c r="AG12" s="72">
        <v>175</v>
      </c>
      <c r="AH12" s="72">
        <v>175</v>
      </c>
      <c r="AI12" s="72">
        <v>190</v>
      </c>
      <c r="AJ12" s="72">
        <v>200</v>
      </c>
      <c r="AK12" s="72">
        <v>210</v>
      </c>
      <c r="AL12" s="72">
        <v>225</v>
      </c>
      <c r="AM12" s="72">
        <v>225</v>
      </c>
      <c r="AN12" s="72">
        <v>230</v>
      </c>
      <c r="AO12" s="72">
        <v>230</v>
      </c>
      <c r="AP12" s="72">
        <v>235</v>
      </c>
      <c r="AQ12" s="75">
        <v>275</v>
      </c>
      <c r="AR12" s="75">
        <v>275</v>
      </c>
      <c r="AS12" s="75">
        <v>275</v>
      </c>
      <c r="AT12" s="75">
        <v>295</v>
      </c>
      <c r="AU12" s="75">
        <v>315</v>
      </c>
      <c r="AV12" s="75">
        <v>335</v>
      </c>
      <c r="AW12" s="75">
        <v>360</v>
      </c>
      <c r="AX12" s="75">
        <v>360</v>
      </c>
      <c r="AY12" s="75">
        <v>380</v>
      </c>
      <c r="AZ12" s="75">
        <v>380</v>
      </c>
      <c r="BA12" s="75">
        <v>275</v>
      </c>
      <c r="BB12" s="75">
        <v>275</v>
      </c>
      <c r="BC12" s="75">
        <v>275</v>
      </c>
      <c r="BD12" s="75">
        <v>295</v>
      </c>
      <c r="BE12" s="75">
        <v>315</v>
      </c>
      <c r="BF12" s="75">
        <v>335</v>
      </c>
      <c r="BG12" s="75">
        <v>360</v>
      </c>
      <c r="BH12" s="75">
        <v>360</v>
      </c>
      <c r="BI12" s="75">
        <v>380</v>
      </c>
      <c r="BJ12" s="75">
        <v>380</v>
      </c>
      <c r="BK12" s="78">
        <v>275</v>
      </c>
      <c r="BL12" s="78">
        <v>275</v>
      </c>
      <c r="BM12" s="78">
        <v>295</v>
      </c>
      <c r="BN12" s="78">
        <v>315</v>
      </c>
      <c r="BO12" s="78">
        <v>335</v>
      </c>
      <c r="BP12" s="78">
        <v>360</v>
      </c>
      <c r="BQ12" s="78">
        <v>360</v>
      </c>
      <c r="BR12" s="78">
        <v>380</v>
      </c>
      <c r="BS12" s="78">
        <v>380</v>
      </c>
      <c r="BT12" s="78">
        <v>385</v>
      </c>
      <c r="BU12" s="78">
        <v>275</v>
      </c>
      <c r="BV12" s="78">
        <v>275</v>
      </c>
      <c r="BW12" s="78">
        <v>295</v>
      </c>
      <c r="BX12" s="78">
        <v>315</v>
      </c>
      <c r="BY12" s="78">
        <v>335</v>
      </c>
      <c r="BZ12" s="78">
        <v>360</v>
      </c>
      <c r="CA12" s="78">
        <v>360</v>
      </c>
      <c r="CB12" s="78">
        <v>380</v>
      </c>
      <c r="CC12" s="78">
        <v>380</v>
      </c>
      <c r="CD12" s="78">
        <v>385</v>
      </c>
    </row>
    <row r="13" spans="1:82" s="53" customFormat="1" x14ac:dyDescent="0.2"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82" s="53" customFormat="1" x14ac:dyDescent="0.2">
      <c r="BG14" s="54"/>
      <c r="BH14" s="54"/>
      <c r="BI14" s="54"/>
      <c r="BJ14" s="54"/>
      <c r="BK14" s="54"/>
      <c r="BL14" s="54"/>
      <c r="BM14" s="54"/>
      <c r="BN14" s="54"/>
    </row>
    <row r="15" spans="1:82" x14ac:dyDescent="0.2">
      <c r="B15" t="s">
        <v>24</v>
      </c>
      <c r="C15" s="81" t="s">
        <v>25</v>
      </c>
      <c r="D15" s="81" t="s">
        <v>25</v>
      </c>
      <c r="E15" s="81" t="s">
        <v>26</v>
      </c>
      <c r="F15" s="81" t="s">
        <v>27</v>
      </c>
      <c r="G15" s="24"/>
      <c r="H15" s="25" t="s">
        <v>24</v>
      </c>
      <c r="I15" s="82" t="s">
        <v>28</v>
      </c>
      <c r="J15" s="82" t="s">
        <v>28</v>
      </c>
      <c r="K15" s="82" t="s">
        <v>26</v>
      </c>
      <c r="L15" s="82" t="s">
        <v>27</v>
      </c>
      <c r="M15" s="25"/>
      <c r="N15" s="25"/>
      <c r="O15" s="25"/>
      <c r="P15" s="25"/>
      <c r="Q15" s="25"/>
      <c r="R15" s="25"/>
      <c r="S15" s="25"/>
      <c r="T15" s="25"/>
      <c r="U15" s="25"/>
      <c r="BT15" s="81"/>
      <c r="BU15" s="53"/>
    </row>
    <row r="16" spans="1:82" x14ac:dyDescent="0.2">
      <c r="A16" s="48">
        <v>10</v>
      </c>
      <c r="B16" s="26" t="s">
        <v>29</v>
      </c>
      <c r="C16" s="67" t="s">
        <v>45</v>
      </c>
      <c r="D16" s="67" t="s">
        <v>55</v>
      </c>
      <c r="E16" s="67" t="s">
        <v>65</v>
      </c>
      <c r="F16" s="67" t="s">
        <v>75</v>
      </c>
      <c r="G16" s="49">
        <v>10</v>
      </c>
      <c r="H16" s="27" t="s">
        <v>29</v>
      </c>
      <c r="I16" s="83" t="s">
        <v>85</v>
      </c>
      <c r="J16" s="83" t="s">
        <v>95</v>
      </c>
      <c r="K16" s="83" t="s">
        <v>105</v>
      </c>
      <c r="L16" s="83" t="s">
        <v>115</v>
      </c>
      <c r="M16" s="25"/>
      <c r="R16" s="28"/>
      <c r="S16" s="28"/>
      <c r="T16" s="25"/>
      <c r="U16" s="25"/>
      <c r="BU16" s="53"/>
    </row>
    <row r="17" spans="1:73" x14ac:dyDescent="0.2">
      <c r="A17" s="48">
        <v>35.01</v>
      </c>
      <c r="B17" s="26" t="s">
        <v>29</v>
      </c>
      <c r="C17" s="67" t="s">
        <v>45</v>
      </c>
      <c r="D17" s="67" t="s">
        <v>55</v>
      </c>
      <c r="E17" s="67" t="s">
        <v>65</v>
      </c>
      <c r="F17" s="67" t="s">
        <v>75</v>
      </c>
      <c r="G17" s="24">
        <v>35.01</v>
      </c>
      <c r="H17" s="27" t="s">
        <v>29</v>
      </c>
      <c r="I17" s="83" t="s">
        <v>85</v>
      </c>
      <c r="J17" s="83" t="s">
        <v>95</v>
      </c>
      <c r="K17" s="83" t="s">
        <v>105</v>
      </c>
      <c r="L17" s="83" t="s">
        <v>115</v>
      </c>
      <c r="M17" s="25"/>
      <c r="N17" s="83"/>
      <c r="O17" s="83"/>
      <c r="R17" s="28"/>
      <c r="S17" s="28"/>
      <c r="T17" s="25"/>
      <c r="U17" s="25"/>
      <c r="AV17" s="23"/>
      <c r="AW17" s="23"/>
      <c r="BG17" s="81"/>
      <c r="BS17" s="23"/>
      <c r="BT17" s="67"/>
      <c r="BU17" s="53"/>
    </row>
    <row r="18" spans="1:73" x14ac:dyDescent="0.2">
      <c r="A18" s="48">
        <v>40.01</v>
      </c>
      <c r="B18" s="26" t="s">
        <v>29</v>
      </c>
      <c r="C18" s="67" t="s">
        <v>45</v>
      </c>
      <c r="D18" s="67" t="s">
        <v>55</v>
      </c>
      <c r="E18" s="67" t="s">
        <v>65</v>
      </c>
      <c r="F18" s="67" t="s">
        <v>75</v>
      </c>
      <c r="G18" s="29">
        <v>40.01</v>
      </c>
      <c r="H18" s="27" t="s">
        <v>29</v>
      </c>
      <c r="I18" s="83" t="s">
        <v>86</v>
      </c>
      <c r="J18" s="83" t="s">
        <v>96</v>
      </c>
      <c r="K18" s="83" t="s">
        <v>105</v>
      </c>
      <c r="L18" s="83" t="s">
        <v>115</v>
      </c>
      <c r="M18" s="25"/>
      <c r="R18" s="28"/>
      <c r="S18" s="28"/>
      <c r="T18" s="25"/>
      <c r="U18" s="25"/>
      <c r="AV18" s="23"/>
      <c r="AW18" s="23"/>
      <c r="BS18" s="23"/>
      <c r="BT18" s="67"/>
      <c r="BU18" s="53"/>
    </row>
    <row r="19" spans="1:73" x14ac:dyDescent="0.2">
      <c r="A19" s="48">
        <v>45.01</v>
      </c>
      <c r="B19" s="26" t="s">
        <v>29</v>
      </c>
      <c r="C19" s="67" t="s">
        <v>45</v>
      </c>
      <c r="D19" s="67" t="s">
        <v>55</v>
      </c>
      <c r="E19" s="67" t="s">
        <v>65</v>
      </c>
      <c r="F19" s="67" t="s">
        <v>75</v>
      </c>
      <c r="G19" s="30">
        <v>45.01</v>
      </c>
      <c r="H19" s="27" t="s">
        <v>29</v>
      </c>
      <c r="I19" s="83" t="s">
        <v>87</v>
      </c>
      <c r="J19" s="83" t="s">
        <v>104</v>
      </c>
      <c r="K19" s="83" t="s">
        <v>106</v>
      </c>
      <c r="L19" s="83" t="s">
        <v>116</v>
      </c>
      <c r="M19" s="31"/>
      <c r="R19" s="28"/>
      <c r="S19" s="28"/>
      <c r="T19" s="31"/>
      <c r="U19" s="31"/>
      <c r="AV19" s="23"/>
      <c r="AW19" s="23"/>
      <c r="BG19" s="81"/>
      <c r="BS19" s="23"/>
      <c r="BT19" s="67"/>
      <c r="BU19" s="53"/>
    </row>
    <row r="20" spans="1:73" x14ac:dyDescent="0.2">
      <c r="A20" s="48">
        <v>49.01</v>
      </c>
      <c r="B20" s="26" t="s">
        <v>29</v>
      </c>
      <c r="C20" s="67" t="s">
        <v>46</v>
      </c>
      <c r="D20" s="67" t="s">
        <v>56</v>
      </c>
      <c r="E20" s="67" t="s">
        <v>65</v>
      </c>
      <c r="F20" s="67" t="s">
        <v>75</v>
      </c>
      <c r="G20" s="30">
        <v>49.01</v>
      </c>
      <c r="H20" s="27" t="s">
        <v>29</v>
      </c>
      <c r="I20" s="83" t="s">
        <v>97</v>
      </c>
      <c r="J20" s="83" t="s">
        <v>88</v>
      </c>
      <c r="K20" s="83" t="s">
        <v>107</v>
      </c>
      <c r="L20" s="83" t="s">
        <v>117</v>
      </c>
      <c r="M20" s="31"/>
      <c r="R20" s="28"/>
      <c r="S20" s="28"/>
      <c r="T20" s="31"/>
      <c r="U20" s="31"/>
      <c r="BS20" s="23"/>
      <c r="BT20" s="67"/>
      <c r="BU20" s="53"/>
    </row>
    <row r="21" spans="1:73" x14ac:dyDescent="0.2">
      <c r="A21" s="48">
        <v>55.01</v>
      </c>
      <c r="B21" s="26" t="s">
        <v>29</v>
      </c>
      <c r="C21" s="67" t="s">
        <v>47</v>
      </c>
      <c r="D21" s="67" t="s">
        <v>57</v>
      </c>
      <c r="E21" s="67" t="s">
        <v>66</v>
      </c>
      <c r="F21" s="67" t="s">
        <v>76</v>
      </c>
      <c r="G21" s="30">
        <v>55.01</v>
      </c>
      <c r="H21" s="27" t="s">
        <v>29</v>
      </c>
      <c r="I21" s="84" t="s">
        <v>89</v>
      </c>
      <c r="J21" s="84" t="s">
        <v>98</v>
      </c>
      <c r="K21" s="84" t="s">
        <v>108</v>
      </c>
      <c r="L21" s="84" t="s">
        <v>118</v>
      </c>
      <c r="M21" s="31"/>
      <c r="R21" s="32"/>
      <c r="S21" s="32"/>
      <c r="T21" s="31"/>
      <c r="U21" s="31"/>
      <c r="BG21" s="81"/>
      <c r="BT21" s="67"/>
      <c r="BU21" s="53"/>
    </row>
    <row r="22" spans="1:73" x14ac:dyDescent="0.2">
      <c r="A22" s="48">
        <v>61.01</v>
      </c>
      <c r="B22" s="26" t="s">
        <v>29</v>
      </c>
      <c r="C22" s="67" t="s">
        <v>48</v>
      </c>
      <c r="D22" s="67" t="s">
        <v>58</v>
      </c>
      <c r="E22" s="67" t="s">
        <v>67</v>
      </c>
      <c r="F22" s="67" t="s">
        <v>77</v>
      </c>
      <c r="G22" s="30">
        <v>59.01</v>
      </c>
      <c r="H22" s="27" t="s">
        <v>29</v>
      </c>
      <c r="I22" s="84" t="s">
        <v>90</v>
      </c>
      <c r="J22" s="84" t="s">
        <v>99</v>
      </c>
      <c r="K22" s="84" t="s">
        <v>109</v>
      </c>
      <c r="L22" s="84" t="s">
        <v>119</v>
      </c>
      <c r="M22" s="31"/>
      <c r="R22" s="32"/>
      <c r="S22" s="32"/>
      <c r="T22" s="31"/>
      <c r="U22" s="31"/>
      <c r="BU22" s="53"/>
    </row>
    <row r="23" spans="1:73" x14ac:dyDescent="0.2">
      <c r="A23" s="48">
        <v>67.010000000000005</v>
      </c>
      <c r="B23" s="26" t="s">
        <v>29</v>
      </c>
      <c r="C23" s="67" t="s">
        <v>49</v>
      </c>
      <c r="D23" s="67" t="s">
        <v>59</v>
      </c>
      <c r="E23" s="67" t="s">
        <v>68</v>
      </c>
      <c r="F23" s="67" t="s">
        <v>78</v>
      </c>
      <c r="G23" s="30">
        <v>64.010000000000005</v>
      </c>
      <c r="H23" s="27" t="s">
        <v>29</v>
      </c>
      <c r="I23" s="84" t="s">
        <v>91</v>
      </c>
      <c r="J23" s="84" t="s">
        <v>100</v>
      </c>
      <c r="K23" s="84" t="s">
        <v>110</v>
      </c>
      <c r="L23" s="84" t="s">
        <v>120</v>
      </c>
      <c r="M23" s="31"/>
      <c r="R23" s="32"/>
      <c r="S23" s="32"/>
      <c r="T23" s="31"/>
      <c r="U23" s="31"/>
      <c r="BG23" s="81"/>
    </row>
    <row r="24" spans="1:73" x14ac:dyDescent="0.2">
      <c r="A24" s="48">
        <v>73.010000000000005</v>
      </c>
      <c r="B24" s="26" t="s">
        <v>29</v>
      </c>
      <c r="C24" s="67" t="s">
        <v>50</v>
      </c>
      <c r="D24" s="67" t="s">
        <v>60</v>
      </c>
      <c r="E24" s="67" t="s">
        <v>69</v>
      </c>
      <c r="F24" s="67" t="s">
        <v>79</v>
      </c>
      <c r="G24" s="30">
        <v>71.010000000000005</v>
      </c>
      <c r="H24" s="27" t="s">
        <v>29</v>
      </c>
      <c r="I24" s="84" t="s">
        <v>92</v>
      </c>
      <c r="J24" s="84" t="s">
        <v>101</v>
      </c>
      <c r="K24" s="84" t="s">
        <v>111</v>
      </c>
      <c r="L24" s="84" t="s">
        <v>121</v>
      </c>
      <c r="M24" s="31"/>
      <c r="R24" s="32"/>
      <c r="S24" s="32"/>
      <c r="T24" s="31"/>
      <c r="U24" s="31"/>
    </row>
    <row r="25" spans="1:73" x14ac:dyDescent="0.2">
      <c r="A25" s="48">
        <v>81.010000000000005</v>
      </c>
      <c r="B25" s="26" t="s">
        <v>29</v>
      </c>
      <c r="C25" s="67" t="s">
        <v>51</v>
      </c>
      <c r="D25" s="67" t="s">
        <v>61</v>
      </c>
      <c r="E25" s="67" t="s">
        <v>70</v>
      </c>
      <c r="F25" s="67" t="s">
        <v>80</v>
      </c>
      <c r="G25" s="30">
        <v>76.010000000000005</v>
      </c>
      <c r="H25" s="27" t="s">
        <v>29</v>
      </c>
      <c r="I25" s="84" t="s">
        <v>93</v>
      </c>
      <c r="J25" s="84" t="s">
        <v>102</v>
      </c>
      <c r="K25" s="84" t="s">
        <v>112</v>
      </c>
      <c r="L25" s="84" t="s">
        <v>122</v>
      </c>
      <c r="M25" s="31"/>
      <c r="R25" s="32"/>
      <c r="S25" s="32"/>
      <c r="T25" s="31"/>
      <c r="U25" s="31"/>
      <c r="BG25" s="81"/>
    </row>
    <row r="26" spans="1:73" x14ac:dyDescent="0.2">
      <c r="A26" s="48">
        <v>89.01</v>
      </c>
      <c r="B26" s="26" t="s">
        <v>29</v>
      </c>
      <c r="C26" s="67" t="s">
        <v>52</v>
      </c>
      <c r="D26" s="67" t="s">
        <v>62</v>
      </c>
      <c r="E26" s="67" t="s">
        <v>71</v>
      </c>
      <c r="F26" s="67" t="s">
        <v>81</v>
      </c>
      <c r="G26" s="30">
        <v>81.010000000000005</v>
      </c>
      <c r="H26" s="27" t="s">
        <v>29</v>
      </c>
      <c r="I26" s="84" t="s">
        <v>94</v>
      </c>
      <c r="J26" s="84" t="s">
        <v>103</v>
      </c>
      <c r="K26" s="84" t="s">
        <v>113</v>
      </c>
      <c r="L26" s="84" t="s">
        <v>123</v>
      </c>
      <c r="M26" s="31"/>
      <c r="R26" s="32"/>
      <c r="S26" s="32"/>
      <c r="T26" s="31"/>
      <c r="U26" s="31"/>
    </row>
    <row r="27" spans="1:73" x14ac:dyDescent="0.2">
      <c r="A27" s="48">
        <v>96.01</v>
      </c>
      <c r="B27" s="26" t="s">
        <v>29</v>
      </c>
      <c r="C27" s="67" t="s">
        <v>53</v>
      </c>
      <c r="D27" s="67" t="s">
        <v>63</v>
      </c>
      <c r="E27" s="67" t="s">
        <v>72</v>
      </c>
      <c r="F27" s="67" t="s">
        <v>82</v>
      </c>
      <c r="G27" s="30">
        <v>87.01</v>
      </c>
      <c r="H27" s="27" t="s">
        <v>29</v>
      </c>
      <c r="I27" s="84" t="s">
        <v>94</v>
      </c>
      <c r="J27" s="84" t="s">
        <v>103</v>
      </c>
      <c r="K27" s="84" t="s">
        <v>114</v>
      </c>
      <c r="L27" s="84" t="s">
        <v>124</v>
      </c>
      <c r="M27" s="31"/>
      <c r="R27" s="32"/>
      <c r="S27" s="32"/>
      <c r="T27" s="31"/>
      <c r="U27" s="31"/>
      <c r="BG27" s="81"/>
    </row>
    <row r="28" spans="1:73" x14ac:dyDescent="0.2">
      <c r="A28" s="48">
        <v>102.01</v>
      </c>
      <c r="B28" s="26" t="s">
        <v>29</v>
      </c>
      <c r="C28" s="67" t="s">
        <v>54</v>
      </c>
      <c r="D28" s="67" t="s">
        <v>64</v>
      </c>
      <c r="E28" s="67" t="s">
        <v>73</v>
      </c>
      <c r="F28" s="67" t="s">
        <v>83</v>
      </c>
      <c r="G28" s="30"/>
      <c r="H28" s="27"/>
      <c r="I28" s="32"/>
      <c r="J28" s="32"/>
      <c r="K28" s="32"/>
      <c r="L28" s="32"/>
      <c r="M28" s="31"/>
      <c r="P28" s="32"/>
      <c r="Q28" s="32"/>
      <c r="R28" s="32"/>
      <c r="S28" s="32"/>
      <c r="T28" s="31"/>
      <c r="U28" s="31"/>
    </row>
    <row r="29" spans="1:73" x14ac:dyDescent="0.2">
      <c r="A29" s="48">
        <v>109.1</v>
      </c>
      <c r="B29" s="26" t="s">
        <v>29</v>
      </c>
      <c r="C29" s="67" t="s">
        <v>54</v>
      </c>
      <c r="D29" s="67" t="s">
        <v>64</v>
      </c>
      <c r="E29" s="67" t="s">
        <v>74</v>
      </c>
      <c r="F29" s="67" t="s">
        <v>84</v>
      </c>
      <c r="G29" s="30"/>
      <c r="H29" s="27"/>
      <c r="I29" s="32"/>
      <c r="J29" s="32"/>
      <c r="K29" s="32"/>
      <c r="L29" s="32"/>
      <c r="M29" s="31"/>
      <c r="P29" s="32"/>
      <c r="Q29" s="32"/>
      <c r="R29" s="32"/>
      <c r="S29" s="32"/>
      <c r="T29" s="31"/>
      <c r="U29" s="31"/>
      <c r="AV29" s="23"/>
      <c r="AW29" s="23"/>
      <c r="BG29" s="81"/>
    </row>
    <row r="30" spans="1:73" x14ac:dyDescent="0.2">
      <c r="M30" s="31"/>
      <c r="O30" s="32"/>
      <c r="P30" s="32"/>
      <c r="Q30" s="32"/>
      <c r="R30" s="32"/>
      <c r="S30" s="32"/>
      <c r="T30" s="31"/>
      <c r="U30" s="31"/>
    </row>
    <row r="31" spans="1:73" x14ac:dyDescent="0.2">
      <c r="M31" s="31"/>
      <c r="N31" s="32"/>
      <c r="O31" s="32"/>
      <c r="P31" s="32"/>
      <c r="Q31" s="32"/>
      <c r="R31" s="32"/>
      <c r="S31" s="32"/>
      <c r="T31" s="31"/>
      <c r="U31" s="31"/>
      <c r="BG31" s="81"/>
    </row>
    <row r="32" spans="1:73" x14ac:dyDescent="0.2">
      <c r="M32" s="31"/>
      <c r="N32" s="32"/>
      <c r="O32" s="32"/>
      <c r="P32" s="32"/>
      <c r="Q32" s="32"/>
      <c r="R32" s="32"/>
      <c r="S32" s="32"/>
      <c r="T32" s="31"/>
      <c r="U32" s="31"/>
    </row>
    <row r="33" spans="13:59" x14ac:dyDescent="0.2">
      <c r="M33" s="31"/>
      <c r="N33" s="32"/>
      <c r="O33" s="32"/>
      <c r="P33" s="32"/>
      <c r="Q33" s="32"/>
      <c r="R33" s="32"/>
      <c r="S33" s="32"/>
      <c r="T33" s="31"/>
      <c r="U33" s="31"/>
      <c r="BG33" s="81"/>
    </row>
    <row r="35" spans="13:59" x14ac:dyDescent="0.2">
      <c r="BG35" s="81"/>
    </row>
    <row r="37" spans="13:59" x14ac:dyDescent="0.2">
      <c r="BG37" s="8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FEMININES</vt:lpstr>
      <vt:lpstr>MASCULINS</vt:lpstr>
      <vt:lpstr>Minimas</vt:lpstr>
      <vt:lpstr>FEMININES!Zone_d_impression</vt:lpstr>
      <vt:lpstr>MASCULINS!Zone_d_impression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Mr.N</cp:lastModifiedBy>
  <cp:lastPrinted>2017-09-19T09:23:09Z</cp:lastPrinted>
  <dcterms:created xsi:type="dcterms:W3CDTF">2004-10-09T07:29:01Z</dcterms:created>
  <dcterms:modified xsi:type="dcterms:W3CDTF">2019-12-27T15:22:06Z</dcterms:modified>
</cp:coreProperties>
</file>