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0" yWindow="0" windowWidth="15600" windowHeight="11040"/>
  </bookViews>
  <sheets>
    <sheet name="Equipe" sheetId="3" r:id="rId1"/>
    <sheet name="Minimas" sheetId="4" state="hidden" r:id="rId2"/>
  </sheets>
  <definedNames>
    <definedName name="_xlnm.Print_Area" localSheetId="0">Equipe!$A$1:$X$25</definedName>
  </definedNames>
  <calcPr calcId="125725"/>
</workbook>
</file>

<file path=xl/calcChain.xml><?xml version="1.0" encoding="utf-8"?>
<calcChain xmlns="http://schemas.openxmlformats.org/spreadsheetml/2006/main">
  <c r="V14" i="3"/>
  <c r="V15"/>
  <c r="AI15"/>
  <c r="AK15" s="1"/>
  <c r="AL15"/>
  <c r="V13"/>
  <c r="O15" l="1"/>
  <c r="W15"/>
  <c r="T15"/>
  <c r="AF15" s="1"/>
  <c r="S15"/>
  <c r="S14"/>
  <c r="O14"/>
  <c r="AL13"/>
  <c r="S13"/>
  <c r="O13"/>
  <c r="AB15" l="1"/>
  <c r="AD15"/>
  <c r="AA15"/>
  <c r="Z15"/>
  <c r="AG15"/>
  <c r="AC15"/>
  <c r="AE15"/>
  <c r="AH15"/>
  <c r="T14"/>
  <c r="AC14" s="1"/>
  <c r="W14"/>
  <c r="T13"/>
  <c r="U15"/>
  <c r="W13" l="1"/>
  <c r="AA13"/>
  <c r="AE13"/>
  <c r="AB13"/>
  <c r="AF13"/>
  <c r="AC13"/>
  <c r="AG13"/>
  <c r="Z13"/>
  <c r="AD13"/>
  <c r="AH13"/>
  <c r="AI13" s="1"/>
  <c r="AK13" s="1"/>
  <c r="U13" s="1"/>
  <c r="Z14"/>
  <c r="AA14"/>
  <c r="AB14"/>
  <c r="AE14"/>
  <c r="AG14"/>
  <c r="AF14"/>
  <c r="AD14"/>
  <c r="AH14"/>
  <c r="AL14" s="1"/>
  <c r="O11"/>
  <c r="AI14" l="1"/>
  <c r="AK14" s="1"/>
  <c r="U14" s="1"/>
  <c r="S9" l="1"/>
  <c r="S10"/>
  <c r="S11"/>
  <c r="S8"/>
  <c r="O9"/>
  <c r="O10"/>
  <c r="O8"/>
  <c r="V9"/>
  <c r="V10"/>
  <c r="V11"/>
  <c r="V8"/>
  <c r="T11" l="1"/>
  <c r="W11" s="1"/>
  <c r="T10"/>
  <c r="W10" s="1"/>
  <c r="T9"/>
  <c r="W9" s="1"/>
  <c r="T8"/>
  <c r="W8" s="1"/>
  <c r="AH10" l="1"/>
  <c r="AF10"/>
  <c r="AB10"/>
  <c r="Z10"/>
  <c r="AC10"/>
  <c r="AA10"/>
  <c r="AE10"/>
  <c r="AC11"/>
  <c r="AA11"/>
  <c r="AH11"/>
  <c r="AB11"/>
  <c r="AF11"/>
  <c r="AD11"/>
  <c r="AE11"/>
  <c r="Z11"/>
  <c r="AG11"/>
  <c r="AL11" s="1"/>
  <c r="AC9"/>
  <c r="Z8"/>
  <c r="AH9"/>
  <c r="AF8"/>
  <c r="AE8"/>
  <c r="AB8"/>
  <c r="AE9"/>
  <c r="AD8"/>
  <c r="AD9"/>
  <c r="AA9"/>
  <c r="AG10"/>
  <c r="AD10"/>
  <c r="Z9"/>
  <c r="AF9"/>
  <c r="AG9"/>
  <c r="AB9"/>
  <c r="AA8"/>
  <c r="AG8"/>
  <c r="AH8"/>
  <c r="AC8"/>
  <c r="AL10" l="1"/>
  <c r="AI11"/>
  <c r="AK11" s="1"/>
  <c r="U11" s="1"/>
  <c r="AI10"/>
  <c r="AK10" s="1"/>
  <c r="U10" s="1"/>
  <c r="AI9"/>
  <c r="AK9" s="1"/>
  <c r="AL9"/>
  <c r="AL8"/>
  <c r="AI8"/>
  <c r="AK8" s="1"/>
  <c r="U9" l="1"/>
  <c r="U8"/>
  <c r="I10" l="1"/>
  <c r="D11" l="1"/>
  <c r="D9"/>
  <c r="D10"/>
</calcChain>
</file>

<file path=xl/sharedStrings.xml><?xml version="1.0" encoding="utf-8"?>
<sst xmlns="http://schemas.openxmlformats.org/spreadsheetml/2006/main" count="328" uniqueCount="135">
  <si>
    <t>NOM - Prénom</t>
  </si>
  <si>
    <t>P.C.</t>
  </si>
  <si>
    <t>TOTAL</t>
  </si>
  <si>
    <t>Serie</t>
  </si>
  <si>
    <t>IWF</t>
  </si>
  <si>
    <t>NAT</t>
  </si>
  <si>
    <t>LIEU</t>
  </si>
  <si>
    <t>Pl</t>
  </si>
  <si>
    <t>Catégorie</t>
  </si>
  <si>
    <t>REG</t>
  </si>
  <si>
    <t>Licence</t>
  </si>
  <si>
    <t>CLUB</t>
  </si>
  <si>
    <t>AN</t>
  </si>
  <si>
    <t>ARR</t>
  </si>
  <si>
    <t>EP-J</t>
  </si>
  <si>
    <t>DATE</t>
  </si>
  <si>
    <t xml:space="preserve">Réserves / Observations / Records : </t>
  </si>
  <si>
    <t>Arbitre 1</t>
  </si>
  <si>
    <t>Arbitre 2</t>
  </si>
  <si>
    <t>Arbitre 3</t>
  </si>
  <si>
    <t>Chrono</t>
  </si>
  <si>
    <t>Ctrl Tech</t>
  </si>
  <si>
    <t>Marshal</t>
  </si>
  <si>
    <t>Secrétaire</t>
  </si>
  <si>
    <t>Micro</t>
  </si>
  <si>
    <t/>
  </si>
  <si>
    <t>Genre</t>
  </si>
  <si>
    <t>DEB</t>
  </si>
  <si>
    <t>DPT +</t>
  </si>
  <si>
    <t>REG +</t>
  </si>
  <si>
    <t>IRG +</t>
  </si>
  <si>
    <t>FED +</t>
  </si>
  <si>
    <t>NAT +</t>
  </si>
  <si>
    <t>INTB +</t>
  </si>
  <si>
    <t>INTA +</t>
  </si>
  <si>
    <t>OLY +</t>
  </si>
  <si>
    <t xml:space="preserve">DEB </t>
  </si>
  <si>
    <t>DEP +</t>
  </si>
  <si>
    <t>FC1 40</t>
  </si>
  <si>
    <t>FC1 44</t>
  </si>
  <si>
    <t>FC1 48</t>
  </si>
  <si>
    <t>FC1 53</t>
  </si>
  <si>
    <t>FC1 58</t>
  </si>
  <si>
    <t>FC1 63</t>
  </si>
  <si>
    <t>FC1 69</t>
  </si>
  <si>
    <t>FC1 +69</t>
  </si>
  <si>
    <t>FC2 44</t>
  </si>
  <si>
    <t>FC2 48</t>
  </si>
  <si>
    <t>FC2 53</t>
  </si>
  <si>
    <t>FC2 58</t>
  </si>
  <si>
    <t>FC2 63</t>
  </si>
  <si>
    <t>FC2 69</t>
  </si>
  <si>
    <t>FC2 75</t>
  </si>
  <si>
    <t>FC2 +75</t>
  </si>
  <si>
    <t>FJ 48</t>
  </si>
  <si>
    <t>FJ 53</t>
  </si>
  <si>
    <t>FJ 58</t>
  </si>
  <si>
    <t>FJ 63</t>
  </si>
  <si>
    <t>FJ 69</t>
  </si>
  <si>
    <t>FJ 75</t>
  </si>
  <si>
    <t>FJ 90</t>
  </si>
  <si>
    <t>FJ +90</t>
  </si>
  <si>
    <t>FS 48</t>
  </si>
  <si>
    <t>FS 53</t>
  </si>
  <si>
    <t>FS 58</t>
  </si>
  <si>
    <t>FS 63</t>
  </si>
  <si>
    <t>FS 69</t>
  </si>
  <si>
    <t>FS 75</t>
  </si>
  <si>
    <t>FS 90</t>
  </si>
  <si>
    <t>FS +90</t>
  </si>
  <si>
    <t>C1 45</t>
  </si>
  <si>
    <t>C1 50</t>
  </si>
  <si>
    <t>C1 56</t>
  </si>
  <si>
    <t>C1 62</t>
  </si>
  <si>
    <t>C1 69</t>
  </si>
  <si>
    <t>C1 77</t>
  </si>
  <si>
    <t>C1 85</t>
  </si>
  <si>
    <t>C1 +85</t>
  </si>
  <si>
    <t>C2 50</t>
  </si>
  <si>
    <t>C2 56</t>
  </si>
  <si>
    <t>C2 62</t>
  </si>
  <si>
    <t>C2 69</t>
  </si>
  <si>
    <t>C2 77</t>
  </si>
  <si>
    <t>C2 85</t>
  </si>
  <si>
    <t>C2 94</t>
  </si>
  <si>
    <t>C2 +94</t>
  </si>
  <si>
    <t>J 56</t>
  </si>
  <si>
    <t>J 62</t>
  </si>
  <si>
    <t>J 69</t>
  </si>
  <si>
    <t>J 77</t>
  </si>
  <si>
    <t>J 85</t>
  </si>
  <si>
    <t>J 94</t>
  </si>
  <si>
    <t>J 105</t>
  </si>
  <si>
    <t>J +105</t>
  </si>
  <si>
    <t>S 56</t>
  </si>
  <si>
    <t>S 62</t>
  </si>
  <si>
    <t>S 69</t>
  </si>
  <si>
    <t>S 77</t>
  </si>
  <si>
    <t>S 85</t>
  </si>
  <si>
    <t>S 94</t>
  </si>
  <si>
    <t>S 105</t>
  </si>
  <si>
    <t>S +105</t>
  </si>
  <si>
    <t>DEBUTANT</t>
  </si>
  <si>
    <t>DEPARTEMENTAL</t>
  </si>
  <si>
    <t>REGIONAL</t>
  </si>
  <si>
    <t>INTERREGIONAL</t>
  </si>
  <si>
    <t>FEDERAL</t>
  </si>
  <si>
    <t>NATIONAL</t>
  </si>
  <si>
    <t>INTERNATIONAL B</t>
  </si>
  <si>
    <t>INTERNATIONAL A</t>
  </si>
  <si>
    <t>OLYMPIQUE</t>
  </si>
  <si>
    <t>MINIME</t>
  </si>
  <si>
    <t>CADET</t>
  </si>
  <si>
    <t>JUNIOR</t>
  </si>
  <si>
    <t>SENIOR</t>
  </si>
  <si>
    <t>CADETTE</t>
  </si>
  <si>
    <t>NON</t>
  </si>
  <si>
    <t xml:space="preserve"> </t>
  </si>
  <si>
    <t>F</t>
  </si>
  <si>
    <t>VILLENEUVE-LOUBET</t>
  </si>
  <si>
    <t>J.-L. VERNAY</t>
  </si>
  <si>
    <t>B.DURBANO</t>
  </si>
  <si>
    <t>1er TOUR REGIONAL PAR EQUIPES</t>
  </si>
  <si>
    <t>FILLES</t>
  </si>
  <si>
    <t>FABLET</t>
  </si>
  <si>
    <t>VALENTINE</t>
  </si>
  <si>
    <t>MARGOT</t>
  </si>
  <si>
    <t>GIANETTI</t>
  </si>
  <si>
    <t>VORSTER</t>
  </si>
  <si>
    <t>OLNA</t>
  </si>
  <si>
    <t>AFR</t>
  </si>
  <si>
    <t>FERRARI</t>
  </si>
  <si>
    <t>ELODIE</t>
  </si>
  <si>
    <t>P. JACQUES</t>
  </si>
  <si>
    <t>J.P. MEURAT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</si>
</sst>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"/>
    <numFmt numFmtId="166" formatCode="yy"/>
    <numFmt numFmtId="167" formatCode="[$-40C]d\-mmm\-yy;@"/>
  </numFmts>
  <fonts count="32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8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indexed="9"/>
      <name val="Arial"/>
      <family val="2"/>
    </font>
    <font>
      <b/>
      <sz val="11"/>
      <color indexed="55"/>
      <name val="Arial"/>
      <family val="2"/>
    </font>
    <font>
      <b/>
      <sz val="18"/>
      <color indexed="55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1"/>
      <color indexed="10"/>
      <name val="Arial"/>
      <family val="2"/>
    </font>
    <font>
      <b/>
      <sz val="14"/>
      <color rgb="FF0000FF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b/>
      <sz val="10"/>
      <color indexed="55"/>
      <name val="Arial"/>
      <family val="2"/>
    </font>
    <font>
      <b/>
      <i/>
      <sz val="10"/>
      <color theme="0" tint="-0.499984740745262"/>
      <name val="Arial"/>
      <family val="2"/>
    </font>
    <font>
      <b/>
      <sz val="9"/>
      <color theme="0"/>
      <name val="Arial"/>
      <family val="2"/>
    </font>
    <font>
      <b/>
      <sz val="14"/>
      <color rgb="FFFF00FF"/>
      <name val="Arial"/>
      <family val="2"/>
    </font>
    <font>
      <b/>
      <sz val="18"/>
      <color theme="0"/>
      <name val="Arial"/>
      <family val="2"/>
    </font>
    <font>
      <b/>
      <sz val="22"/>
      <color rgb="FFFF00FF"/>
      <name val="Arial"/>
      <family val="2"/>
    </font>
    <font>
      <b/>
      <sz val="28"/>
      <color rgb="FFFF00FF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b/>
      <sz val="12"/>
      <color rgb="FFFF00FF"/>
      <name val="Arial"/>
      <family val="2"/>
    </font>
    <font>
      <b/>
      <sz val="12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50"/>
        <bgColor indexed="64"/>
      </patternFill>
    </fill>
  </fills>
  <borders count="56">
    <border>
      <left/>
      <right/>
      <top/>
      <bottom/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 style="thin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 style="thin">
        <color rgb="FF00B0F0"/>
      </left>
      <right style="thin">
        <color rgb="FF00B0F0"/>
      </right>
      <top style="dashed">
        <color rgb="FF00B0F0"/>
      </top>
      <bottom style="dashed">
        <color rgb="FF00B0F0"/>
      </bottom>
      <diagonal/>
    </border>
    <border>
      <left style="thin">
        <color rgb="FF00B0F0"/>
      </left>
      <right style="hair">
        <color rgb="FF00B0F0"/>
      </right>
      <top style="dashed">
        <color rgb="FF00B0F0"/>
      </top>
      <bottom style="dashed">
        <color rgb="FF00B0F0"/>
      </bottom>
      <diagonal/>
    </border>
    <border>
      <left style="hair">
        <color rgb="FF00B0F0"/>
      </left>
      <right style="thin">
        <color rgb="FF00B0F0"/>
      </right>
      <top style="dashed">
        <color rgb="FF00B0F0"/>
      </top>
      <bottom style="dashed">
        <color rgb="FF00B0F0"/>
      </bottom>
      <diagonal/>
    </border>
    <border>
      <left style="thin">
        <color rgb="FF00B0F0"/>
      </left>
      <right style="medium">
        <color rgb="FF00B0F0"/>
      </right>
      <top style="dashed">
        <color rgb="FF00B0F0"/>
      </top>
      <bottom style="dashed">
        <color rgb="FF00B0F0"/>
      </bottom>
      <diagonal/>
    </border>
    <border>
      <left style="dotted">
        <color rgb="FF00B0F0"/>
      </left>
      <right style="medium">
        <color rgb="FF00B0F0"/>
      </right>
      <top style="dashed">
        <color rgb="FF00B0F0"/>
      </top>
      <bottom style="dashed">
        <color rgb="FF00B0F0"/>
      </bottom>
      <diagonal/>
    </border>
    <border>
      <left style="thin">
        <color rgb="FF00B0F0"/>
      </left>
      <right/>
      <top style="dashed">
        <color rgb="FF00B0F0"/>
      </top>
      <bottom style="dashed">
        <color rgb="FF00B0F0"/>
      </bottom>
      <diagonal/>
    </border>
    <border>
      <left/>
      <right style="thin">
        <color rgb="FF00B0F0"/>
      </right>
      <top style="dashed">
        <color rgb="FF00B0F0"/>
      </top>
      <bottom style="dashed">
        <color rgb="FF00B0F0"/>
      </bottom>
      <diagonal/>
    </border>
    <border>
      <left style="thin">
        <color rgb="FF00B0F0"/>
      </left>
      <right style="thin">
        <color rgb="FF00B0F0"/>
      </right>
      <top style="dashed">
        <color rgb="FF00B0F0"/>
      </top>
      <bottom/>
      <diagonal/>
    </border>
    <border>
      <left style="thin">
        <color rgb="FF00B0F0"/>
      </left>
      <right style="hair">
        <color rgb="FF00B0F0"/>
      </right>
      <top style="dashed">
        <color rgb="FF00B0F0"/>
      </top>
      <bottom/>
      <diagonal/>
    </border>
    <border>
      <left style="hair">
        <color rgb="FF00B0F0"/>
      </left>
      <right style="thin">
        <color rgb="FF00B0F0"/>
      </right>
      <top style="dashed">
        <color rgb="FF00B0F0"/>
      </top>
      <bottom/>
      <diagonal/>
    </border>
    <border>
      <left style="thin">
        <color rgb="FF00B0F0"/>
      </left>
      <right style="medium">
        <color rgb="FF00B0F0"/>
      </right>
      <top style="dashed">
        <color rgb="FF00B0F0"/>
      </top>
      <bottom/>
      <diagonal/>
    </border>
    <border>
      <left style="thin">
        <color rgb="FF00B0F0"/>
      </left>
      <right/>
      <top style="dashed">
        <color rgb="FF00B0F0"/>
      </top>
      <bottom/>
      <diagonal/>
    </border>
    <border>
      <left style="medium">
        <color rgb="FF00B0F0"/>
      </left>
      <right style="thin">
        <color rgb="FF00B0F0"/>
      </right>
      <top/>
      <bottom style="dashed">
        <color rgb="FF00B0F0"/>
      </bottom>
      <diagonal/>
    </border>
    <border>
      <left style="dotted">
        <color rgb="FF00B0F0"/>
      </left>
      <right style="dotted">
        <color rgb="FF00B0F0"/>
      </right>
      <top/>
      <bottom style="dashed">
        <color rgb="FF00B0F0"/>
      </bottom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 style="hair">
        <color rgb="FF00B0F0"/>
      </right>
      <top style="thin">
        <color rgb="FF00B0F0"/>
      </top>
      <bottom style="hair">
        <color rgb="FF00B0F0"/>
      </bottom>
      <diagonal/>
    </border>
    <border>
      <left style="hair">
        <color rgb="FF00B0F0"/>
      </left>
      <right style="hair">
        <color rgb="FF00B0F0"/>
      </right>
      <top style="thin">
        <color rgb="FF00B0F0"/>
      </top>
      <bottom style="hair">
        <color rgb="FF00B0F0"/>
      </bottom>
      <diagonal/>
    </border>
    <border>
      <left style="hair">
        <color rgb="FF00B0F0"/>
      </left>
      <right style="thin">
        <color rgb="FF00B0F0"/>
      </right>
      <top style="thin">
        <color rgb="FF00B0F0"/>
      </top>
      <bottom style="hair">
        <color rgb="FF00B0F0"/>
      </bottom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 style="hair">
        <color rgb="FF00B0F0"/>
      </left>
      <right style="hair">
        <color rgb="FF00B0F0"/>
      </right>
      <top style="hair">
        <color rgb="FF00B0F0"/>
      </top>
      <bottom style="hair">
        <color rgb="FF00B0F0"/>
      </bottom>
      <diagonal/>
    </border>
    <border>
      <left style="hair">
        <color rgb="FF00B0F0"/>
      </left>
      <right style="thin">
        <color rgb="FF00B0F0"/>
      </right>
      <top style="hair">
        <color rgb="FF00B0F0"/>
      </top>
      <bottom style="hair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hair">
        <color rgb="FF00B0F0"/>
      </left>
      <right style="hair">
        <color rgb="FF00B0F0"/>
      </right>
      <top style="hair">
        <color rgb="FF00B0F0"/>
      </top>
      <bottom style="thin">
        <color rgb="FF00B0F0"/>
      </bottom>
      <diagonal/>
    </border>
    <border>
      <left style="hair">
        <color rgb="FF00B0F0"/>
      </left>
      <right style="thin">
        <color rgb="FF00B0F0"/>
      </right>
      <top style="hair">
        <color rgb="FF00B0F0"/>
      </top>
      <bottom style="thin">
        <color rgb="FF00B0F0"/>
      </bottom>
      <diagonal/>
    </border>
    <border>
      <left style="thin">
        <color rgb="FF00B0F0"/>
      </left>
      <right style="hair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rgb="FF00B0F0"/>
      </left>
      <right style="thin">
        <color rgb="FF00B0F0"/>
      </right>
      <top style="medium">
        <color rgb="FF00B0F0"/>
      </top>
      <bottom/>
      <diagonal/>
    </border>
    <border>
      <left style="medium">
        <color rgb="FF00B0F0"/>
      </left>
      <right style="thin">
        <color rgb="FF00B0F0"/>
      </right>
      <top/>
      <bottom/>
      <diagonal/>
    </border>
    <border>
      <left style="medium">
        <color rgb="FF00B0F0"/>
      </left>
      <right style="thin">
        <color rgb="FF00B0F0"/>
      </right>
      <top/>
      <bottom style="medium">
        <color rgb="FF00B0F0"/>
      </bottom>
      <diagonal/>
    </border>
    <border>
      <left style="thin">
        <color rgb="FF00B0F0"/>
      </left>
      <right style="thin">
        <color rgb="FF00B0F0"/>
      </right>
      <top/>
      <bottom style="medium">
        <color rgb="FF00B0F0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/>
      <diagonal/>
    </border>
    <border>
      <left style="thin">
        <color rgb="FF00B0F0"/>
      </left>
      <right style="thin">
        <color rgb="FF00B0F0"/>
      </right>
      <top/>
      <bottom/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 style="medium">
        <color rgb="FF00B0F0"/>
      </right>
      <top/>
      <bottom style="medium">
        <color rgb="FF00B0F0"/>
      </bottom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 style="thin">
        <color rgb="FF00B0F0"/>
      </right>
      <top style="dashed">
        <color rgb="FF00B0F0"/>
      </top>
      <bottom style="dashed">
        <color rgb="FF00B0F0"/>
      </bottom>
      <diagonal/>
    </border>
    <border>
      <left style="medium">
        <color rgb="FF00B0F0"/>
      </left>
      <right style="dotted">
        <color rgb="FF00B0F0"/>
      </right>
      <top style="dashed">
        <color rgb="FF00B0F0"/>
      </top>
      <bottom style="dashed">
        <color rgb="FF00B0F0"/>
      </bottom>
      <diagonal/>
    </border>
    <border>
      <left style="dotted">
        <color rgb="FF00B0F0"/>
      </left>
      <right style="dotted">
        <color rgb="FF00B0F0"/>
      </right>
      <top style="dashed">
        <color rgb="FF00B0F0"/>
      </top>
      <bottom style="dashed">
        <color rgb="FF00B0F0"/>
      </bottom>
      <diagonal/>
    </border>
    <border>
      <left style="medium">
        <color rgb="FF00B0F0"/>
      </left>
      <right style="dotted">
        <color rgb="FF00B0F0"/>
      </right>
      <top style="dashed">
        <color rgb="FF00B0F0"/>
      </top>
      <bottom/>
      <diagonal/>
    </border>
    <border>
      <left style="dotted">
        <color rgb="FF00B0F0"/>
      </left>
      <right style="dotted">
        <color rgb="FF00B0F0"/>
      </right>
      <top style="dashed">
        <color rgb="FF00B0F0"/>
      </top>
      <bottom/>
      <diagonal/>
    </border>
  </borders>
  <cellStyleXfs count="1">
    <xf numFmtId="0" fontId="0" fillId="0" borderId="0"/>
  </cellStyleXfs>
  <cellXfs count="207">
    <xf numFmtId="0" fontId="0" fillId="0" borderId="0" xfId="0"/>
    <xf numFmtId="0" fontId="2" fillId="2" borderId="0" xfId="0" applyFont="1" applyFill="1" applyAlignment="1" applyProtection="1">
      <alignment vertical="center"/>
      <protection locked="0" hidden="1"/>
    </xf>
    <xf numFmtId="166" fontId="2" fillId="2" borderId="0" xfId="0" applyNumberFormat="1" applyFont="1" applyFill="1" applyAlignment="1" applyProtection="1">
      <alignment vertical="center"/>
      <protection locked="0" hidden="1"/>
    </xf>
    <xf numFmtId="0" fontId="2" fillId="2" borderId="0" xfId="0" applyFont="1" applyFill="1" applyAlignment="1" applyProtection="1">
      <alignment horizontal="center" vertical="center"/>
      <protection locked="0" hidden="1"/>
    </xf>
    <xf numFmtId="2" fontId="2" fillId="2" borderId="0" xfId="0" applyNumberFormat="1" applyFont="1" applyFill="1" applyAlignment="1" applyProtection="1">
      <alignment vertical="center"/>
      <protection locked="0" hidden="1"/>
    </xf>
    <xf numFmtId="0" fontId="3" fillId="2" borderId="0" xfId="0" applyFont="1" applyFill="1" applyAlignment="1" applyProtection="1">
      <alignment vertical="center"/>
      <protection locked="0" hidden="1"/>
    </xf>
    <xf numFmtId="0" fontId="2" fillId="2" borderId="0" xfId="0" applyFont="1" applyFill="1" applyBorder="1" applyAlignment="1" applyProtection="1">
      <alignment vertical="center"/>
      <protection locked="0" hidden="1"/>
    </xf>
    <xf numFmtId="0" fontId="8" fillId="2" borderId="0" xfId="0" applyFont="1" applyFill="1" applyBorder="1" applyAlignment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3" fillId="3" borderId="0" xfId="0" applyFont="1" applyFill="1" applyBorder="1" applyAlignment="1" applyProtection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7" fillId="2" borderId="0" xfId="0" applyFont="1" applyFill="1" applyAlignment="1" applyProtection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8" fillId="4" borderId="1" xfId="0" applyFont="1" applyFill="1" applyBorder="1" applyAlignment="1" applyProtection="1">
      <alignment horizontal="center" vertical="center"/>
    </xf>
    <xf numFmtId="0" fontId="18" fillId="4" borderId="2" xfId="0" applyFont="1" applyFill="1" applyBorder="1" applyAlignment="1" applyProtection="1">
      <alignment horizontal="center" vertical="center"/>
    </xf>
    <xf numFmtId="164" fontId="18" fillId="4" borderId="2" xfId="0" applyNumberFormat="1" applyFont="1" applyFill="1" applyBorder="1" applyAlignment="1" applyProtection="1">
      <alignment horizontal="center" vertical="center"/>
    </xf>
    <xf numFmtId="0" fontId="19" fillId="3" borderId="1" xfId="0" applyFont="1" applyFill="1" applyBorder="1" applyAlignment="1" applyProtection="1">
      <alignment horizontal="center" vertical="center"/>
    </xf>
    <xf numFmtId="0" fontId="19" fillId="3" borderId="2" xfId="0" applyFont="1" applyFill="1" applyBorder="1" applyAlignment="1" applyProtection="1">
      <alignment horizontal="center" vertical="center"/>
    </xf>
    <xf numFmtId="164" fontId="18" fillId="4" borderId="3" xfId="0" applyNumberFormat="1" applyFont="1" applyFill="1" applyBorder="1" applyAlignment="1" applyProtection="1">
      <alignment horizontal="center" vertical="center"/>
    </xf>
    <xf numFmtId="164" fontId="18" fillId="4" borderId="4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 textRotation="90"/>
    </xf>
    <xf numFmtId="0" fontId="3" fillId="2" borderId="0" xfId="0" applyNumberFormat="1" applyFont="1" applyFill="1" applyBorder="1" applyAlignment="1" applyProtection="1">
      <alignment vertical="center"/>
    </xf>
    <xf numFmtId="164" fontId="3" fillId="2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</xf>
    <xf numFmtId="164" fontId="3" fillId="2" borderId="0" xfId="0" applyNumberFormat="1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166" fontId="3" fillId="2" borderId="0" xfId="0" applyNumberFormat="1" applyFont="1" applyFill="1" applyBorder="1" applyAlignment="1" applyProtection="1">
      <alignment horizontal="center" vertical="center"/>
      <protection locked="0"/>
    </xf>
    <xf numFmtId="164" fontId="12" fillId="2" borderId="0" xfId="0" applyNumberFormat="1" applyFont="1" applyFill="1" applyBorder="1" applyAlignment="1" applyProtection="1">
      <alignment vertical="center"/>
      <protection locked="0"/>
    </xf>
    <xf numFmtId="1" fontId="13" fillId="2" borderId="0" xfId="0" applyNumberFormat="1" applyFont="1" applyFill="1" applyBorder="1" applyAlignment="1" applyProtection="1">
      <alignment horizontal="center" vertical="center"/>
      <protection locked="0"/>
    </xf>
    <xf numFmtId="1" fontId="13" fillId="2" borderId="0" xfId="0" applyNumberFormat="1" applyFont="1" applyFill="1" applyBorder="1" applyAlignment="1" applyProtection="1">
      <alignment horizontal="center" vertical="center"/>
    </xf>
    <xf numFmtId="165" fontId="3" fillId="2" borderId="0" xfId="0" applyNumberFormat="1" applyFont="1" applyFill="1" applyBorder="1" applyAlignment="1" applyProtection="1">
      <alignment horizontal="center" vertical="center"/>
    </xf>
    <xf numFmtId="0" fontId="3" fillId="2" borderId="11" xfId="0" applyNumberFormat="1" applyFont="1" applyFill="1" applyBorder="1" applyAlignment="1" applyProtection="1">
      <alignment horizontal="center" vertical="center"/>
    </xf>
    <xf numFmtId="164" fontId="4" fillId="2" borderId="12" xfId="0" applyNumberFormat="1" applyFont="1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vertical="center"/>
      <protection locked="0"/>
    </xf>
    <xf numFmtId="1" fontId="10" fillId="2" borderId="15" xfId="0" applyNumberFormat="1" applyFont="1" applyFill="1" applyBorder="1" applyAlignment="1" applyProtection="1">
      <alignment horizontal="center" vertical="center"/>
    </xf>
    <xf numFmtId="0" fontId="9" fillId="2" borderId="11" xfId="0" applyFont="1" applyFill="1" applyBorder="1" applyAlignment="1" applyProtection="1">
      <alignment horizontal="center" vertical="center"/>
    </xf>
    <xf numFmtId="0" fontId="3" fillId="2" borderId="18" xfId="0" applyNumberFormat="1" applyFont="1" applyFill="1" applyBorder="1" applyAlignment="1" applyProtection="1">
      <alignment horizontal="center" vertical="center"/>
    </xf>
    <xf numFmtId="164" fontId="4" fillId="2" borderId="19" xfId="0" applyNumberFormat="1" applyFont="1" applyFill="1" applyBorder="1" applyAlignment="1" applyProtection="1">
      <alignment horizontal="left" vertical="center"/>
      <protection locked="0"/>
    </xf>
    <xf numFmtId="0" fontId="3" fillId="2" borderId="20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center" vertical="center" textRotation="90"/>
    </xf>
    <xf numFmtId="0" fontId="3" fillId="2" borderId="2" xfId="0" applyNumberFormat="1" applyFont="1" applyFill="1" applyBorder="1" applyAlignment="1" applyProtection="1">
      <alignment vertical="center"/>
    </xf>
    <xf numFmtId="164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</xf>
    <xf numFmtId="164" fontId="3" fillId="2" borderId="2" xfId="0" applyNumberFormat="1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166" fontId="3" fillId="2" borderId="2" xfId="0" applyNumberFormat="1" applyFont="1" applyFill="1" applyBorder="1" applyAlignment="1" applyProtection="1">
      <alignment horizontal="center" vertical="center"/>
      <protection locked="0"/>
    </xf>
    <xf numFmtId="164" fontId="12" fillId="2" borderId="2" xfId="0" applyNumberFormat="1" applyFont="1" applyFill="1" applyBorder="1" applyAlignment="1" applyProtection="1">
      <alignment vertical="center"/>
      <protection locked="0"/>
    </xf>
    <xf numFmtId="1" fontId="13" fillId="2" borderId="2" xfId="0" applyNumberFormat="1" applyFont="1" applyFill="1" applyBorder="1" applyAlignment="1" applyProtection="1">
      <alignment horizontal="center" vertical="center"/>
      <protection locked="0"/>
    </xf>
    <xf numFmtId="1" fontId="13" fillId="2" borderId="2" xfId="0" applyNumberFormat="1" applyFont="1" applyFill="1" applyBorder="1" applyAlignment="1" applyProtection="1">
      <alignment horizontal="center" vertical="center"/>
    </xf>
    <xf numFmtId="165" fontId="3" fillId="2" borderId="2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right" vertical="center"/>
    </xf>
    <xf numFmtId="1" fontId="6" fillId="2" borderId="24" xfId="0" applyNumberFormat="1" applyFont="1" applyFill="1" applyBorder="1" applyAlignment="1" applyProtection="1">
      <alignment horizontal="center" vertical="center"/>
      <protection locked="0"/>
    </xf>
    <xf numFmtId="1" fontId="13" fillId="2" borderId="23" xfId="0" applyNumberFormat="1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 textRotation="90"/>
    </xf>
    <xf numFmtId="0" fontId="3" fillId="2" borderId="6" xfId="0" applyNumberFormat="1" applyFont="1" applyFill="1" applyBorder="1" applyAlignment="1" applyProtection="1">
      <alignment vertical="center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</xf>
    <xf numFmtId="164" fontId="3" fillId="2" borderId="6" xfId="0" applyNumberFormat="1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166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12" fillId="2" borderId="6" xfId="0" applyNumberFormat="1" applyFont="1" applyFill="1" applyBorder="1" applyAlignment="1" applyProtection="1">
      <alignment vertical="center"/>
      <protection locked="0"/>
    </xf>
    <xf numFmtId="1" fontId="13" fillId="2" borderId="6" xfId="0" applyNumberFormat="1" applyFont="1" applyFill="1" applyBorder="1" applyAlignment="1" applyProtection="1">
      <alignment horizontal="center" vertical="center"/>
      <protection locked="0"/>
    </xf>
    <xf numFmtId="1" fontId="13" fillId="2" borderId="6" xfId="0" applyNumberFormat="1" applyFont="1" applyFill="1" applyBorder="1" applyAlignment="1" applyProtection="1">
      <alignment horizontal="center" vertical="center"/>
    </xf>
    <xf numFmtId="165" fontId="3" fillId="2" borderId="6" xfId="0" applyNumberFormat="1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>
      <alignment vertical="center"/>
    </xf>
    <xf numFmtId="0" fontId="17" fillId="2" borderId="6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15" fillId="2" borderId="9" xfId="0" applyFont="1" applyFill="1" applyBorder="1" applyAlignment="1">
      <alignment vertical="center"/>
    </xf>
    <xf numFmtId="0" fontId="21" fillId="4" borderId="29" xfId="0" applyFont="1" applyFill="1" applyBorder="1" applyAlignment="1">
      <alignment horizontal="center" vertical="center"/>
    </xf>
    <xf numFmtId="0" fontId="21" fillId="4" borderId="33" xfId="0" applyFont="1" applyFill="1" applyBorder="1" applyAlignment="1">
      <alignment horizontal="center" vertical="center"/>
    </xf>
    <xf numFmtId="0" fontId="21" fillId="4" borderId="38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vertical="center" wrapText="1"/>
    </xf>
    <xf numFmtId="0" fontId="16" fillId="3" borderId="6" xfId="0" applyFont="1" applyFill="1" applyBorder="1" applyAlignment="1">
      <alignment vertical="center" wrapText="1"/>
    </xf>
    <xf numFmtId="0" fontId="7" fillId="2" borderId="46" xfId="0" applyFont="1" applyFill="1" applyBorder="1" applyAlignment="1">
      <alignment vertical="center"/>
    </xf>
    <xf numFmtId="2" fontId="14" fillId="2" borderId="16" xfId="0" applyNumberFormat="1" applyFont="1" applyFill="1" applyBorder="1" applyAlignment="1" applyProtection="1">
      <alignment horizontal="center" vertical="center"/>
    </xf>
    <xf numFmtId="0" fontId="3" fillId="2" borderId="46" xfId="0" applyFont="1" applyFill="1" applyBorder="1" applyAlignment="1" applyProtection="1">
      <alignment vertical="center"/>
      <protection locked="0" hidden="1"/>
    </xf>
    <xf numFmtId="1" fontId="6" fillId="2" borderId="2" xfId="0" applyNumberFormat="1" applyFont="1" applyFill="1" applyBorder="1" applyAlignment="1" applyProtection="1">
      <alignment horizontal="center" vertical="center"/>
      <protection locked="0"/>
    </xf>
    <xf numFmtId="1" fontId="25" fillId="2" borderId="2" xfId="0" applyNumberFormat="1" applyFont="1" applyFill="1" applyBorder="1" applyAlignment="1" applyProtection="1">
      <alignment horizontal="center" vertical="center"/>
    </xf>
    <xf numFmtId="0" fontId="18" fillId="4" borderId="2" xfId="0" applyFont="1" applyFill="1" applyBorder="1" applyAlignment="1" applyProtection="1">
      <alignment horizontal="center" vertical="center"/>
    </xf>
    <xf numFmtId="164" fontId="18" fillId="4" borderId="2" xfId="0" applyNumberFormat="1" applyFont="1" applyFill="1" applyBorder="1" applyAlignment="1" applyProtection="1">
      <alignment horizontal="center" vertical="center"/>
    </xf>
    <xf numFmtId="0" fontId="26" fillId="0" borderId="0" xfId="0" applyFont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1" fontId="0" fillId="6" borderId="0" xfId="0" applyNumberFormat="1" applyFill="1"/>
    <xf numFmtId="1" fontId="0" fillId="9" borderId="0" xfId="0" applyNumberFormat="1" applyFill="1"/>
    <xf numFmtId="1" fontId="0" fillId="10" borderId="0" xfId="0" applyNumberFormat="1" applyFill="1"/>
    <xf numFmtId="0" fontId="0" fillId="0" borderId="0" xfId="0" applyBorder="1"/>
    <xf numFmtId="0" fontId="0" fillId="0" borderId="0" xfId="0" applyBorder="1" applyAlignment="1" applyProtection="1">
      <alignment horizontal="left"/>
    </xf>
    <xf numFmtId="0" fontId="27" fillId="11" borderId="0" xfId="0" applyFont="1" applyFill="1"/>
    <xf numFmtId="0" fontId="27" fillId="11" borderId="0" xfId="0" applyFont="1" applyFill="1" applyBorder="1"/>
    <xf numFmtId="0" fontId="26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0" xfId="0" applyProtection="1"/>
    <xf numFmtId="0" fontId="26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1" fontId="3" fillId="2" borderId="2" xfId="0" applyNumberFormat="1" applyFont="1" applyFill="1" applyBorder="1" applyAlignment="1" applyProtection="1">
      <alignment horizontal="center" vertical="center"/>
    </xf>
    <xf numFmtId="0" fontId="9" fillId="2" borderId="16" xfId="0" applyFont="1" applyFill="1" applyBorder="1" applyAlignment="1" applyProtection="1">
      <alignment horizontal="center" vertical="center"/>
    </xf>
    <xf numFmtId="1" fontId="4" fillId="2" borderId="11" xfId="0" applyNumberFormat="1" applyFont="1" applyFill="1" applyBorder="1" applyAlignment="1" applyProtection="1">
      <alignment horizontal="center" vertic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NumberFormat="1" applyFont="1" applyFill="1" applyBorder="1" applyAlignment="1" applyProtection="1">
      <alignment horizontal="center" vertical="center"/>
      <protection locked="0"/>
    </xf>
    <xf numFmtId="1" fontId="4" fillId="2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50" xfId="0" applyFont="1" applyFill="1" applyBorder="1" applyAlignment="1">
      <alignment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3" borderId="0" xfId="0" applyFont="1" applyFill="1" applyAlignment="1" applyProtection="1">
      <alignment vertical="center"/>
      <protection locked="0" hidden="1"/>
    </xf>
    <xf numFmtId="0" fontId="5" fillId="3" borderId="0" xfId="0" applyFont="1" applyFill="1" applyAlignment="1">
      <alignment vertical="center"/>
    </xf>
    <xf numFmtId="0" fontId="8" fillId="3" borderId="0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3" fillId="3" borderId="0" xfId="0" applyFont="1" applyFill="1" applyAlignment="1" applyProtection="1">
      <alignment vertical="center"/>
      <protection locked="0" hidden="1"/>
    </xf>
    <xf numFmtId="0" fontId="3" fillId="2" borderId="51" xfId="0" applyFont="1" applyFill="1" applyBorder="1" applyAlignment="1" applyProtection="1">
      <alignment horizontal="center" vertical="center"/>
    </xf>
    <xf numFmtId="164" fontId="4" fillId="2" borderId="11" xfId="0" applyNumberFormat="1" applyFont="1" applyFill="1" applyBorder="1" applyAlignment="1" applyProtection="1">
      <alignment horizontal="center" vertical="center"/>
      <protection locked="0"/>
    </xf>
    <xf numFmtId="164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vertical="center"/>
      <protection locked="0"/>
    </xf>
    <xf numFmtId="1" fontId="6" fillId="2" borderId="52" xfId="0" applyNumberFormat="1" applyFont="1" applyFill="1" applyBorder="1" applyAlignment="1" applyProtection="1">
      <alignment horizontal="center" vertical="center"/>
      <protection locked="0"/>
    </xf>
    <xf numFmtId="1" fontId="6" fillId="2" borderId="53" xfId="0" applyNumberFormat="1" applyFont="1" applyFill="1" applyBorder="1" applyAlignment="1" applyProtection="1">
      <alignment horizontal="center" vertical="center"/>
      <protection locked="0"/>
    </xf>
    <xf numFmtId="1" fontId="13" fillId="2" borderId="51" xfId="0" applyNumberFormat="1" applyFont="1" applyFill="1" applyBorder="1" applyAlignment="1" applyProtection="1">
      <alignment horizontal="center" vertical="center"/>
    </xf>
    <xf numFmtId="164" fontId="4" fillId="2" borderId="18" xfId="0" applyNumberFormat="1" applyFont="1" applyFill="1" applyBorder="1" applyAlignment="1" applyProtection="1">
      <alignment horizontal="center" vertical="center"/>
      <protection locked="0"/>
    </xf>
    <xf numFmtId="164" fontId="4" fillId="2" borderId="22" xfId="0" applyNumberFormat="1" applyFont="1" applyFill="1" applyBorder="1" applyAlignment="1" applyProtection="1">
      <alignment horizontal="center" vertical="center"/>
      <protection locked="0"/>
    </xf>
    <xf numFmtId="0" fontId="4" fillId="2" borderId="18" xfId="0" applyNumberFormat="1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vertical="center"/>
      <protection locked="0"/>
    </xf>
    <xf numFmtId="1" fontId="4" fillId="2" borderId="18" xfId="0" applyNumberFormat="1" applyFont="1" applyFill="1" applyBorder="1" applyAlignment="1" applyProtection="1">
      <alignment horizontal="center" vertical="center"/>
      <protection locked="0"/>
    </xf>
    <xf numFmtId="1" fontId="6" fillId="2" borderId="54" xfId="0" applyNumberFormat="1" applyFont="1" applyFill="1" applyBorder="1" applyAlignment="1" applyProtection="1">
      <alignment horizontal="center" vertical="center"/>
      <protection locked="0"/>
    </xf>
    <xf numFmtId="1" fontId="6" fillId="2" borderId="55" xfId="0" applyNumberFormat="1" applyFont="1" applyFill="1" applyBorder="1" applyAlignment="1" applyProtection="1">
      <alignment horizontal="center" vertical="center"/>
      <protection locked="0"/>
    </xf>
    <xf numFmtId="2" fontId="28" fillId="2" borderId="14" xfId="0" applyNumberFormat="1" applyFont="1" applyFill="1" applyBorder="1" applyAlignment="1" applyProtection="1">
      <alignment horizontal="right" vertical="center"/>
      <protection locked="0"/>
    </xf>
    <xf numFmtId="2" fontId="28" fillId="2" borderId="21" xfId="0" applyNumberFormat="1" applyFont="1" applyFill="1" applyBorder="1" applyAlignment="1" applyProtection="1">
      <alignment horizontal="right" vertical="center"/>
      <protection locked="0"/>
    </xf>
    <xf numFmtId="2" fontId="28" fillId="2" borderId="2" xfId="0" applyNumberFormat="1" applyFont="1" applyFill="1" applyBorder="1" applyAlignment="1" applyProtection="1">
      <alignment horizontal="right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 hidden="1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 hidden="1"/>
    </xf>
    <xf numFmtId="1" fontId="3" fillId="3" borderId="0" xfId="0" applyNumberFormat="1" applyFont="1" applyFill="1" applyAlignment="1" applyProtection="1">
      <alignment horizontal="center" vertical="center"/>
      <protection locked="0" hidden="1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2" fontId="29" fillId="2" borderId="14" xfId="0" applyNumberFormat="1" applyFont="1" applyFill="1" applyBorder="1" applyAlignment="1" applyProtection="1">
      <alignment horizontal="right" vertical="center"/>
      <protection locked="0"/>
    </xf>
    <xf numFmtId="2" fontId="29" fillId="2" borderId="2" xfId="0" applyNumberFormat="1" applyFont="1" applyFill="1" applyBorder="1" applyAlignment="1" applyProtection="1">
      <alignment horizontal="right" vertical="center"/>
      <protection locked="0"/>
    </xf>
    <xf numFmtId="1" fontId="1" fillId="2" borderId="3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 vertical="center"/>
    </xf>
    <xf numFmtId="164" fontId="31" fillId="2" borderId="12" xfId="0" applyNumberFormat="1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vertical="center"/>
      <protection locked="0"/>
    </xf>
    <xf numFmtId="0" fontId="31" fillId="2" borderId="11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3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NumberFormat="1" applyFont="1" applyFill="1" applyBorder="1" applyAlignment="1" applyProtection="1">
      <alignment vertical="center"/>
    </xf>
    <xf numFmtId="1" fontId="30" fillId="2" borderId="2" xfId="0" applyNumberFormat="1" applyFont="1" applyFill="1" applyBorder="1" applyAlignment="1" applyProtection="1">
      <alignment horizontal="center" vertical="center"/>
    </xf>
    <xf numFmtId="1" fontId="1" fillId="2" borderId="2" xfId="0" applyNumberFormat="1" applyFont="1" applyFill="1" applyBorder="1" applyAlignment="1" applyProtection="1">
      <alignment horizontal="center" vertical="center"/>
    </xf>
    <xf numFmtId="164" fontId="1" fillId="2" borderId="2" xfId="0" applyNumberFormat="1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2" xfId="0" applyNumberFormat="1" applyFont="1" applyFill="1" applyBorder="1" applyAlignment="1" applyProtection="1">
      <alignment horizontal="center" vertical="center"/>
      <protection locked="0"/>
    </xf>
    <xf numFmtId="1" fontId="6" fillId="13" borderId="24" xfId="0" applyNumberFormat="1" applyFont="1" applyFill="1" applyBorder="1" applyAlignment="1" applyProtection="1">
      <alignment horizontal="center" vertical="center"/>
      <protection locked="0"/>
    </xf>
    <xf numFmtId="0" fontId="2" fillId="3" borderId="3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167" fontId="22" fillId="2" borderId="9" xfId="0" applyNumberFormat="1" applyFont="1" applyFill="1" applyBorder="1" applyAlignment="1">
      <alignment horizontal="center" vertical="center"/>
    </xf>
    <xf numFmtId="167" fontId="22" fillId="2" borderId="10" xfId="0" applyNumberFormat="1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 applyProtection="1">
      <alignment horizontal="center" vertical="center" textRotation="90"/>
    </xf>
    <xf numFmtId="0" fontId="3" fillId="2" borderId="42" xfId="0" applyFont="1" applyFill="1" applyBorder="1" applyAlignment="1" applyProtection="1">
      <alignment horizontal="center" vertical="center" textRotation="90"/>
    </xf>
    <xf numFmtId="0" fontId="3" fillId="2" borderId="43" xfId="0" applyFont="1" applyFill="1" applyBorder="1" applyAlignment="1" applyProtection="1">
      <alignment horizontal="center" vertical="center" textRotation="90"/>
    </xf>
    <xf numFmtId="0" fontId="1" fillId="2" borderId="45" xfId="0" applyFont="1" applyFill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2" fontId="24" fillId="12" borderId="48" xfId="0" applyNumberFormat="1" applyFont="1" applyFill="1" applyBorder="1" applyAlignment="1" applyProtection="1">
      <alignment horizontal="center" vertical="center"/>
      <protection locked="0"/>
    </xf>
    <xf numFmtId="0" fontId="24" fillId="12" borderId="49" xfId="0" applyFont="1" applyFill="1" applyBorder="1" applyAlignment="1" applyProtection="1">
      <alignment horizontal="center" vertical="center"/>
      <protection locked="0"/>
    </xf>
    <xf numFmtId="1" fontId="30" fillId="2" borderId="45" xfId="0" applyNumberFormat="1" applyFont="1" applyFill="1" applyBorder="1" applyAlignment="1" applyProtection="1">
      <alignment horizontal="center" vertical="center"/>
      <protection locked="0"/>
    </xf>
    <xf numFmtId="1" fontId="30" fillId="2" borderId="47" xfId="0" applyNumberFormat="1" applyFont="1" applyFill="1" applyBorder="1" applyAlignment="1" applyProtection="1">
      <alignment horizontal="center" vertical="center"/>
      <protection locked="0"/>
    </xf>
    <xf numFmtId="1" fontId="30" fillId="2" borderId="44" xfId="0" applyNumberFormat="1" applyFont="1" applyFill="1" applyBorder="1" applyAlignment="1" applyProtection="1">
      <alignment horizontal="center" vertical="center"/>
      <protection locked="0"/>
    </xf>
    <xf numFmtId="0" fontId="18" fillId="4" borderId="2" xfId="0" applyFont="1" applyFill="1" applyBorder="1" applyAlignment="1" applyProtection="1">
      <alignment horizontal="center" vertical="center"/>
    </xf>
    <xf numFmtId="0" fontId="20" fillId="3" borderId="25" xfId="0" applyFont="1" applyFill="1" applyBorder="1" applyAlignment="1">
      <alignment horizontal="left" vertical="top"/>
    </xf>
    <xf numFmtId="0" fontId="2" fillId="3" borderId="26" xfId="0" applyFont="1" applyFill="1" applyBorder="1" applyAlignment="1">
      <alignment horizontal="left" vertical="top"/>
    </xf>
    <xf numFmtId="0" fontId="2" fillId="3" borderId="27" xfId="0" applyFont="1" applyFill="1" applyBorder="1" applyAlignment="1">
      <alignment horizontal="left" vertical="top"/>
    </xf>
    <xf numFmtId="0" fontId="2" fillId="3" borderId="31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2" fillId="3" borderId="32" xfId="0" applyFont="1" applyFill="1" applyBorder="1" applyAlignment="1">
      <alignment horizontal="left" vertical="top"/>
    </xf>
    <xf numFmtId="0" fontId="2" fillId="3" borderId="35" xfId="0" applyFont="1" applyFill="1" applyBorder="1" applyAlignment="1">
      <alignment horizontal="left" vertical="top"/>
    </xf>
    <xf numFmtId="0" fontId="2" fillId="3" borderId="36" xfId="0" applyFont="1" applyFill="1" applyBorder="1" applyAlignment="1">
      <alignment horizontal="left" vertical="top"/>
    </xf>
    <xf numFmtId="0" fontId="2" fillId="3" borderId="37" xfId="0" applyFont="1" applyFill="1" applyBorder="1" applyAlignment="1">
      <alignment horizontal="left" vertical="top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CC"/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0</xdr:row>
      <xdr:rowOff>9524</xdr:rowOff>
    </xdr:from>
    <xdr:to>
      <xdr:col>2</xdr:col>
      <xdr:colOff>501660</xdr:colOff>
      <xdr:row>2</xdr:row>
      <xdr:rowOff>361950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399" y="9524"/>
          <a:ext cx="844561" cy="790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pageSetUpPr fitToPage="1"/>
  </sheetPr>
  <dimension ref="A1:DV27"/>
  <sheetViews>
    <sheetView tabSelected="1" zoomScale="55" zoomScaleNormal="55" zoomScaleSheetLayoutView="86" workbookViewId="0">
      <selection activeCell="R11" sqref="R11"/>
    </sheetView>
  </sheetViews>
  <sheetFormatPr baseColWidth="10" defaultColWidth="11.42578125" defaultRowHeight="12.75"/>
  <cols>
    <col min="1" max="1" width="1.7109375" style="1" customWidth="1"/>
    <col min="2" max="2" width="5.7109375" style="1" customWidth="1"/>
    <col min="3" max="3" width="13.140625" style="1" customWidth="1"/>
    <col min="4" max="4" width="6.7109375" style="1" customWidth="1"/>
    <col min="5" max="5" width="6.42578125" style="1" customWidth="1"/>
    <col min="6" max="6" width="23.5703125" style="1" customWidth="1"/>
    <col min="7" max="7" width="23" style="1" customWidth="1"/>
    <col min="8" max="8" width="9.85546875" style="1" customWidth="1"/>
    <col min="9" max="9" width="30.28515625" style="1" customWidth="1"/>
    <col min="10" max="10" width="5.5703125" style="2" bestFit="1" customWidth="1"/>
    <col min="11" max="11" width="8.7109375" style="1" customWidth="1"/>
    <col min="12" max="13" width="9.28515625" style="1" customWidth="1"/>
    <col min="14" max="14" width="10.5703125" style="1" customWidth="1"/>
    <col min="15" max="15" width="9.28515625" style="3" customWidth="1"/>
    <col min="16" max="18" width="9.28515625" style="1" customWidth="1"/>
    <col min="19" max="20" width="9.28515625" style="3" customWidth="1"/>
    <col min="21" max="21" width="13.7109375" style="4" customWidth="1"/>
    <col min="22" max="22" width="9.85546875" style="1" bestFit="1" customWidth="1"/>
    <col min="23" max="23" width="13.5703125" style="1" customWidth="1"/>
    <col min="24" max="24" width="1.7109375" style="1" customWidth="1"/>
    <col min="25" max="38" width="11.42578125" style="144" hidden="1" customWidth="1"/>
    <col min="39" max="78" width="11.42578125" style="122"/>
    <col min="79" max="16384" width="11.42578125" style="1"/>
  </cols>
  <sheetData>
    <row r="1" spans="1:126" ht="5.0999999999999996" customHeight="1" thickBot="1"/>
    <row r="2" spans="1:126" s="12" customFormat="1" ht="30" customHeight="1">
      <c r="B2" s="13"/>
      <c r="C2" s="118"/>
      <c r="D2" s="182" t="s">
        <v>122</v>
      </c>
      <c r="E2" s="183"/>
      <c r="F2" s="183"/>
      <c r="G2" s="183"/>
      <c r="H2" s="183"/>
      <c r="I2" s="183"/>
      <c r="J2" s="183"/>
      <c r="K2" s="183"/>
      <c r="L2" s="77"/>
      <c r="M2" s="183" t="s">
        <v>123</v>
      </c>
      <c r="N2" s="183"/>
      <c r="O2" s="84"/>
      <c r="P2" s="178" t="s">
        <v>6</v>
      </c>
      <c r="Q2" s="178"/>
      <c r="R2" s="178"/>
      <c r="S2" s="178"/>
      <c r="T2" s="178"/>
      <c r="U2" s="76"/>
      <c r="V2" s="178" t="s">
        <v>15</v>
      </c>
      <c r="W2" s="179"/>
      <c r="X2" s="13"/>
      <c r="Y2" s="145"/>
      <c r="Z2" s="145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</row>
    <row r="3" spans="1:126" s="12" customFormat="1" ht="30" customHeight="1" thickBot="1">
      <c r="B3" s="13"/>
      <c r="C3" s="118"/>
      <c r="D3" s="184"/>
      <c r="E3" s="185"/>
      <c r="F3" s="185"/>
      <c r="G3" s="185"/>
      <c r="H3" s="185"/>
      <c r="I3" s="185"/>
      <c r="J3" s="185"/>
      <c r="K3" s="185"/>
      <c r="L3" s="79"/>
      <c r="M3" s="185"/>
      <c r="N3" s="185"/>
      <c r="O3" s="83"/>
      <c r="P3" s="186" t="s">
        <v>119</v>
      </c>
      <c r="Q3" s="186"/>
      <c r="R3" s="186"/>
      <c r="S3" s="186"/>
      <c r="T3" s="186"/>
      <c r="U3" s="78"/>
      <c r="V3" s="180">
        <v>43023</v>
      </c>
      <c r="W3" s="181"/>
      <c r="X3" s="13"/>
      <c r="Y3" s="145"/>
      <c r="Z3" s="145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</row>
    <row r="4" spans="1:126" s="11" customFormat="1" ht="11.25" customHeight="1" thickBot="1">
      <c r="A4" s="8"/>
      <c r="B4" s="29"/>
      <c r="C4" s="30"/>
      <c r="D4" s="31"/>
      <c r="E4" s="31"/>
      <c r="F4" s="32"/>
      <c r="G4" s="33"/>
      <c r="H4" s="34"/>
      <c r="I4" s="35"/>
      <c r="J4" s="36"/>
      <c r="K4" s="37"/>
      <c r="L4" s="38"/>
      <c r="M4" s="38"/>
      <c r="N4" s="38"/>
      <c r="O4" s="39"/>
      <c r="P4" s="38"/>
      <c r="Q4" s="38"/>
      <c r="R4" s="38"/>
      <c r="S4" s="39"/>
      <c r="T4" s="39"/>
      <c r="U4" s="40"/>
      <c r="V4" s="32"/>
      <c r="W4" s="32"/>
      <c r="X4" s="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9"/>
      <c r="CM4" s="9"/>
      <c r="CN4" s="9"/>
      <c r="CO4" s="9"/>
      <c r="CP4" s="9"/>
      <c r="CQ4" s="9"/>
      <c r="CR4" s="9"/>
      <c r="CS4" s="9"/>
      <c r="CT4" s="9"/>
      <c r="CU4" s="9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</row>
    <row r="5" spans="1:126" s="21" customFormat="1" ht="18" customHeight="1" thickBot="1">
      <c r="A5" s="19"/>
      <c r="B5" s="22" t="s">
        <v>9</v>
      </c>
      <c r="C5" s="23" t="s">
        <v>10</v>
      </c>
      <c r="D5" s="23" t="s">
        <v>7</v>
      </c>
      <c r="E5" s="90" t="s">
        <v>26</v>
      </c>
      <c r="F5" s="197" t="s">
        <v>0</v>
      </c>
      <c r="G5" s="197"/>
      <c r="H5" s="23" t="s">
        <v>12</v>
      </c>
      <c r="I5" s="23" t="s">
        <v>11</v>
      </c>
      <c r="J5" s="24" t="s">
        <v>5</v>
      </c>
      <c r="K5" s="24" t="s">
        <v>1</v>
      </c>
      <c r="L5" s="25">
        <v>1</v>
      </c>
      <c r="M5" s="26">
        <v>2</v>
      </c>
      <c r="N5" s="26">
        <v>3</v>
      </c>
      <c r="O5" s="27" t="s">
        <v>13</v>
      </c>
      <c r="P5" s="25">
        <v>1</v>
      </c>
      <c r="Q5" s="26">
        <v>2</v>
      </c>
      <c r="R5" s="26">
        <v>3</v>
      </c>
      <c r="S5" s="27" t="s">
        <v>14</v>
      </c>
      <c r="T5" s="28" t="s">
        <v>2</v>
      </c>
      <c r="U5" s="24" t="s">
        <v>3</v>
      </c>
      <c r="V5" s="91" t="s">
        <v>8</v>
      </c>
      <c r="W5" s="22" t="s">
        <v>4</v>
      </c>
      <c r="X5" s="85"/>
      <c r="Y5" s="148"/>
      <c r="Z5" s="148" t="s">
        <v>27</v>
      </c>
      <c r="AA5" s="148" t="s">
        <v>28</v>
      </c>
      <c r="AB5" s="148" t="s">
        <v>29</v>
      </c>
      <c r="AC5" s="148" t="s">
        <v>30</v>
      </c>
      <c r="AD5" s="148" t="s">
        <v>31</v>
      </c>
      <c r="AE5" s="148" t="s">
        <v>32</v>
      </c>
      <c r="AF5" s="148" t="s">
        <v>33</v>
      </c>
      <c r="AG5" s="148" t="s">
        <v>34</v>
      </c>
      <c r="AH5" s="148" t="s">
        <v>35</v>
      </c>
      <c r="AI5" s="148"/>
      <c r="AJ5" s="148"/>
      <c r="AK5" s="148"/>
      <c r="AL5" s="148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</row>
    <row r="6" spans="1:126" s="11" customFormat="1" ht="7.5" customHeight="1" thickBot="1">
      <c r="A6" s="8"/>
      <c r="B6" s="49"/>
      <c r="C6" s="50"/>
      <c r="D6" s="52"/>
      <c r="E6" s="52"/>
      <c r="F6" s="53"/>
      <c r="G6" s="54"/>
      <c r="H6" s="56"/>
      <c r="I6" s="55"/>
      <c r="J6" s="51"/>
      <c r="K6" s="57"/>
      <c r="L6" s="58"/>
      <c r="M6" s="58"/>
      <c r="N6" s="58"/>
      <c r="O6" s="59"/>
      <c r="P6" s="58"/>
      <c r="Q6" s="58"/>
      <c r="R6" s="58"/>
      <c r="S6" s="59"/>
      <c r="T6" s="59"/>
      <c r="U6" s="52"/>
      <c r="V6" s="61"/>
      <c r="W6" s="60"/>
      <c r="X6" s="7"/>
      <c r="Y6" s="147"/>
      <c r="Z6" s="147" t="s">
        <v>36</v>
      </c>
      <c r="AA6" s="147" t="s">
        <v>37</v>
      </c>
      <c r="AB6" s="147" t="s">
        <v>29</v>
      </c>
      <c r="AC6" s="147" t="s">
        <v>30</v>
      </c>
      <c r="AD6" s="147" t="s">
        <v>31</v>
      </c>
      <c r="AE6" s="147" t="s">
        <v>32</v>
      </c>
      <c r="AF6" s="147" t="s">
        <v>33</v>
      </c>
      <c r="AG6" s="147" t="s">
        <v>34</v>
      </c>
      <c r="AH6" s="147" t="s">
        <v>35</v>
      </c>
      <c r="AI6" s="147"/>
      <c r="AJ6" s="147"/>
      <c r="AK6" s="147"/>
      <c r="AL6" s="147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4"/>
      <c r="BW6" s="124"/>
      <c r="BX6" s="124"/>
      <c r="BY6" s="124"/>
      <c r="BZ6" s="124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9"/>
      <c r="CM6" s="9"/>
      <c r="CN6" s="9"/>
      <c r="CO6" s="9"/>
      <c r="CP6" s="9"/>
      <c r="CQ6" s="9"/>
      <c r="CR6" s="9"/>
      <c r="CS6" s="9"/>
      <c r="CT6" s="9"/>
      <c r="CU6" s="9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</row>
    <row r="7" spans="1:126" s="11" customFormat="1" ht="7.5" customHeight="1" thickBot="1">
      <c r="A7" s="8"/>
      <c r="B7" s="49"/>
      <c r="C7" s="163"/>
      <c r="D7" s="164"/>
      <c r="E7" s="165"/>
      <c r="F7" s="166"/>
      <c r="G7" s="167"/>
      <c r="H7" s="168"/>
      <c r="I7" s="55"/>
      <c r="J7" s="114"/>
      <c r="K7" s="155"/>
      <c r="L7" s="88"/>
      <c r="M7" s="88"/>
      <c r="N7" s="88"/>
      <c r="O7" s="59"/>
      <c r="P7" s="88"/>
      <c r="Q7" s="88"/>
      <c r="R7" s="88"/>
      <c r="S7" s="59"/>
      <c r="T7" s="59"/>
      <c r="U7" s="52"/>
      <c r="V7" s="52"/>
      <c r="W7" s="60"/>
      <c r="X7" s="7"/>
      <c r="Y7" s="147"/>
      <c r="Z7" s="150"/>
      <c r="AA7" s="150"/>
      <c r="AB7" s="150"/>
      <c r="AC7" s="150"/>
      <c r="AD7" s="150"/>
      <c r="AE7" s="150"/>
      <c r="AF7" s="150"/>
      <c r="AG7" s="150"/>
      <c r="AH7" s="150"/>
      <c r="AI7" s="149"/>
      <c r="AJ7" s="149"/>
      <c r="AK7" s="149"/>
      <c r="AL7" s="149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9"/>
      <c r="CM7" s="9"/>
      <c r="CN7" s="9"/>
      <c r="CO7" s="9"/>
      <c r="CP7" s="9"/>
      <c r="CQ7" s="9"/>
      <c r="CR7" s="9"/>
      <c r="CS7" s="9"/>
      <c r="CT7" s="9"/>
      <c r="CU7" s="9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</row>
    <row r="8" spans="1:126" s="5" customFormat="1" ht="30" customHeight="1">
      <c r="B8" s="187"/>
      <c r="C8" s="157">
        <v>424930</v>
      </c>
      <c r="D8" s="194"/>
      <c r="E8" s="156" t="s">
        <v>118</v>
      </c>
      <c r="F8" s="158" t="s">
        <v>124</v>
      </c>
      <c r="G8" s="159" t="s">
        <v>125</v>
      </c>
      <c r="H8" s="160">
        <v>2002</v>
      </c>
      <c r="I8" s="190" t="s">
        <v>119</v>
      </c>
      <c r="J8" s="113" t="s">
        <v>118</v>
      </c>
      <c r="K8" s="154">
        <v>51.7</v>
      </c>
      <c r="L8" s="169">
        <v>25</v>
      </c>
      <c r="M8" s="169">
        <v>29</v>
      </c>
      <c r="N8" s="169">
        <v>-32</v>
      </c>
      <c r="O8" s="44">
        <f>IF(H8="","",IF(MAXA(L8:N8)&lt;=0,0,MAXA(L8:N8)))</f>
        <v>29</v>
      </c>
      <c r="P8" s="169">
        <v>32</v>
      </c>
      <c r="Q8" s="169">
        <v>36</v>
      </c>
      <c r="R8" s="169">
        <v>40</v>
      </c>
      <c r="S8" s="44">
        <f t="shared" ref="S8:S11" si="0">IF(H8="","",IF(MAXA(P8:R8)&lt;=0,0,MAXA(P8:R8)))</f>
        <v>40</v>
      </c>
      <c r="T8" s="63">
        <f>IF(H8="","",O8+S8)</f>
        <v>69</v>
      </c>
      <c r="U8" s="45" t="str">
        <f>+CONCATENATE(AK8," ",AL8)</f>
        <v>REG + 4</v>
      </c>
      <c r="V8" s="112" t="str">
        <f>IF(H8=0," ",IF(E8="H",IF(OR(E8="SEN",H8&lt;1998),VLOOKUP(K8,Minimas!$A$11:$G$29,6),IF(AND(H8&gt;1997,H8&lt;2001),VLOOKUP(K8,Minimas!$A$11:$G$29,5),IF(AND(H8&gt;2000,H8&lt;2003),VLOOKUP(K8,Minimas!$A$11:$G$29,4),IF(AND(H8&gt;2002,H8&lt;2005),VLOOKUP(K8,Minimas!$A$11:$G$29,3),VLOOKUP(K8,Minimas!$A$11:$G$29,2))))),IF(OR(H8="SEN",H8&lt;1998),VLOOKUP(K8,Minimas!$G$11:$L$26,6),IF(AND(H8&gt;1997,H8&lt;2001),VLOOKUP(K8,Minimas!$G$11:$L$26,5),IF(AND(H8&gt;2000,H8&lt;2003),VLOOKUP(K8,Minimas!$G$11:$L$26,4),IF(AND(H8&gt;2002,H8&lt;2005),VLOOKUP(K8,Minimas!$G$11:$L$26,3),VLOOKUP(K8,Minimas!$G$11:$L$26,2)))))))</f>
        <v>FC2 53</v>
      </c>
      <c r="W8" s="86">
        <f>IF(H8=0," ",IF(E8="H",10^(0.75194503*LOG(K8/175.508)^2)*T8,IF(E8="F",10^(0.783497476* LOG(K8/153.655)^2)*T8,"")))</f>
        <v>103.31938695286266</v>
      </c>
      <c r="X8" s="87"/>
      <c r="Y8" s="149"/>
      <c r="Z8" s="150">
        <f>T8-HLOOKUP(V8,Minimas!$C$1:$BN$10,2,FALSE)</f>
        <v>24</v>
      </c>
      <c r="AA8" s="150">
        <f>T8-HLOOKUP(V8,Minimas!$C$1:$BN$10,3,FALSE)</f>
        <v>14</v>
      </c>
      <c r="AB8" s="150">
        <f>T8-HLOOKUP(V8,Minimas!$C$1:$BN$10,4,FALSE)</f>
        <v>4</v>
      </c>
      <c r="AC8" s="150">
        <f>T8-HLOOKUP(V8,Minimas!$C$1:$BN$10,5,FALSE)</f>
        <v>-6</v>
      </c>
      <c r="AD8" s="150">
        <f>T8-HLOOKUP(V8,Minimas!$C$1:$BN$10,6,FALSE)</f>
        <v>-21</v>
      </c>
      <c r="AE8" s="150">
        <f>T8-HLOOKUP(V8,Minimas!$C$1:$BN$10,7,FALSE)</f>
        <v>-31</v>
      </c>
      <c r="AF8" s="150">
        <f>T8-HLOOKUP(V8,Minimas!$C$1:$BN$10,8,FALSE)</f>
        <v>-41</v>
      </c>
      <c r="AG8" s="150">
        <f>T8-HLOOKUP(V8,Minimas!$C$1:$BN$10,9,FALSE)</f>
        <v>-56</v>
      </c>
      <c r="AH8" s="150">
        <f>T8-HLOOKUP(V8,Minimas!$C$1:$BN$10,10,FALSE)</f>
        <v>-931</v>
      </c>
      <c r="AI8" s="149" t="str">
        <f t="shared" ref="AI8:AI13" si="1">IF(K8=0," ",IF(AH8&gt;=0,$AH$5,IF(AG8&gt;=0,$AG$5,IF(AF8&gt;=0,$AF$5,IF(AE8&gt;=0,$AE$5,IF(AD8&gt;=0,$AD$5,IF(AC8&gt;=0,$AC$5,IF(AB8&gt;=0,$AB$5,IF(AA8&gt;=0,$AA$5,$Z$5)))))))))</f>
        <v>REG +</v>
      </c>
      <c r="AJ8" s="149"/>
      <c r="AK8" s="149" t="str">
        <f t="shared" ref="AK8:AK11" si="2">IF(AI8="","",AI8)</f>
        <v>REG +</v>
      </c>
      <c r="AL8" s="149">
        <f t="shared" ref="AL8:AL11" si="3">IF(H8=0," ",IF(AH8&gt;=0,AH8,IF(AG8&gt;=0,AG8,IF(AF8&gt;=0,AF8,IF(AE8&gt;=0,AE8,IF(AD8&gt;=0,AD8,IF(AC8&gt;=0,AC8,IF(AB8&gt;=0,AB8,IF(AA8&gt;=0,AA8,Z8)))))))))</f>
        <v>4</v>
      </c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6"/>
      <c r="BR8" s="126"/>
      <c r="BS8" s="126"/>
      <c r="BT8" s="126"/>
      <c r="BU8" s="126"/>
      <c r="BV8" s="126"/>
      <c r="BW8" s="126"/>
      <c r="BX8" s="126"/>
      <c r="BY8" s="126"/>
      <c r="BZ8" s="126"/>
    </row>
    <row r="9" spans="1:126" s="5" customFormat="1" ht="30" customHeight="1" thickBot="1">
      <c r="B9" s="188"/>
      <c r="C9" s="157">
        <v>391830</v>
      </c>
      <c r="D9" s="195" t="e">
        <f>IF(S9="","",RANK(S9,#REF!,0))</f>
        <v>#REF!</v>
      </c>
      <c r="E9" s="161" t="s">
        <v>118</v>
      </c>
      <c r="F9" s="158" t="s">
        <v>127</v>
      </c>
      <c r="G9" s="159" t="s">
        <v>126</v>
      </c>
      <c r="H9" s="160">
        <v>2002</v>
      </c>
      <c r="I9" s="191"/>
      <c r="J9" s="113" t="s">
        <v>118</v>
      </c>
      <c r="K9" s="154">
        <v>67.95</v>
      </c>
      <c r="L9" s="169">
        <v>52</v>
      </c>
      <c r="M9" s="169">
        <v>55</v>
      </c>
      <c r="N9" s="62">
        <v>-58</v>
      </c>
      <c r="O9" s="44">
        <f t="shared" ref="O9:O11" si="4">IF(H9="","",IF(MAXA(L9:N9)&lt;=0,0,MAXA(L9:N9)))</f>
        <v>55</v>
      </c>
      <c r="P9" s="169">
        <v>63</v>
      </c>
      <c r="Q9" s="169">
        <v>66</v>
      </c>
      <c r="R9" s="169">
        <v>-69</v>
      </c>
      <c r="S9" s="44">
        <f t="shared" si="0"/>
        <v>66</v>
      </c>
      <c r="T9" s="63">
        <f t="shared" ref="T9:T11" si="5">IF(H9="","",O9+S9)</f>
        <v>121</v>
      </c>
      <c r="U9" s="45" t="str">
        <f t="shared" ref="U9:U11" si="6">+CONCATENATE(AK9," ",AL9)</f>
        <v>NAT + 1</v>
      </c>
      <c r="V9" s="112" t="str">
        <f>IF(H9=0," ",IF(E9="H",IF(OR(E9="SEN",H9&lt;1998),VLOOKUP(K9,Minimas!$A$11:$G$29,6),IF(AND(H9&gt;1997,H9&lt;2001),VLOOKUP(K9,Minimas!$A$11:$G$29,5),IF(AND(H9&gt;2000,H9&lt;2003),VLOOKUP(K9,Minimas!$A$11:$G$29,4),IF(AND(H9&gt;2002,H9&lt;2005),VLOOKUP(K9,Minimas!$A$11:$G$29,3),VLOOKUP(K9,Minimas!$A$11:$G$29,2))))),IF(OR(H9="SEN",H9&lt;1998),VLOOKUP(K9,Minimas!$G$11:$L$26,6),IF(AND(H9&gt;1997,H9&lt;2001),VLOOKUP(K9,Minimas!$G$11:$L$26,5),IF(AND(H9&gt;2000,H9&lt;2003),VLOOKUP(K9,Minimas!$G$11:$L$26,4),IF(AND(H9&gt;2002,H9&lt;2005),VLOOKUP(K9,Minimas!$G$11:$L$26,3),VLOOKUP(K9,Minimas!$G$11:$L$26,2)))))))</f>
        <v>FC2 69</v>
      </c>
      <c r="W9" s="86">
        <f t="shared" ref="W9:W11" si="7">IF(H9=0," ",IF(E9="H",10^(0.75194503*LOG(K9/175.508)^2)*T9,IF(E9="F",10^(0.783497476* LOG(K9/153.655)^2)*T9,"")))</f>
        <v>151.76387417636343</v>
      </c>
      <c r="X9" s="87"/>
      <c r="Y9" s="149"/>
      <c r="Z9" s="150">
        <f>T9-HLOOKUP(V9,Minimas!$C$1:$BN$10,2,FALSE)</f>
        <v>61</v>
      </c>
      <c r="AA9" s="150">
        <f>T9-HLOOKUP(V9,Minimas!$C$1:$BN$10,3,FALSE)</f>
        <v>51</v>
      </c>
      <c r="AB9" s="150">
        <f>T9-HLOOKUP(V9,Minimas!$C$1:$BN$10,4,FALSE)</f>
        <v>41</v>
      </c>
      <c r="AC9" s="150">
        <f>T9-HLOOKUP(V9,Minimas!$C$1:$BN$10,5,FALSE)</f>
        <v>31</v>
      </c>
      <c r="AD9" s="150">
        <f>T9-HLOOKUP(V9,Minimas!$C$1:$BN$10,6,FALSE)</f>
        <v>16</v>
      </c>
      <c r="AE9" s="150">
        <f>T9-HLOOKUP(V9,Minimas!$C$1:$BN$10,7,FALSE)</f>
        <v>1</v>
      </c>
      <c r="AF9" s="150">
        <f>T9-HLOOKUP(V9,Minimas!$C$1:$BN$10,8,FALSE)</f>
        <v>-14</v>
      </c>
      <c r="AG9" s="150">
        <f>T9-HLOOKUP(V9,Minimas!$C$1:$BN$10,9,FALSE)</f>
        <v>-29</v>
      </c>
      <c r="AH9" s="150">
        <f>T9-HLOOKUP(V9,Minimas!$C$1:$BN$10,10,FALSE)</f>
        <v>-879</v>
      </c>
      <c r="AI9" s="149" t="str">
        <f t="shared" si="1"/>
        <v>NAT +</v>
      </c>
      <c r="AJ9" s="149"/>
      <c r="AK9" s="149" t="str">
        <f t="shared" si="2"/>
        <v>NAT +</v>
      </c>
      <c r="AL9" s="149">
        <f t="shared" si="3"/>
        <v>1</v>
      </c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6"/>
      <c r="BR9" s="126"/>
      <c r="BS9" s="126"/>
      <c r="BT9" s="126"/>
      <c r="BU9" s="126"/>
      <c r="BV9" s="126"/>
      <c r="BW9" s="126"/>
      <c r="BX9" s="126"/>
      <c r="BY9" s="126"/>
      <c r="BZ9" s="126"/>
    </row>
    <row r="10" spans="1:126" s="5" customFormat="1" ht="30" customHeight="1">
      <c r="B10" s="188"/>
      <c r="C10" s="157">
        <v>414500</v>
      </c>
      <c r="D10" s="195" t="e">
        <f>IF(S10="","",RANK(S10,#REF!,0))</f>
        <v>#REF!</v>
      </c>
      <c r="E10" s="161" t="s">
        <v>118</v>
      </c>
      <c r="F10" s="158" t="s">
        <v>128</v>
      </c>
      <c r="G10" s="159" t="s">
        <v>129</v>
      </c>
      <c r="H10" s="162">
        <v>1988</v>
      </c>
      <c r="I10" s="192">
        <f>SUM(W8:W11)</f>
        <v>565.5536513585165</v>
      </c>
      <c r="J10" s="117" t="s">
        <v>130</v>
      </c>
      <c r="K10" s="154">
        <v>59.15</v>
      </c>
      <c r="L10" s="169">
        <v>52</v>
      </c>
      <c r="M10" s="169">
        <v>-55</v>
      </c>
      <c r="N10" s="169">
        <v>-55</v>
      </c>
      <c r="O10" s="44">
        <f t="shared" si="4"/>
        <v>52</v>
      </c>
      <c r="P10" s="169">
        <v>66</v>
      </c>
      <c r="Q10" s="169">
        <v>70</v>
      </c>
      <c r="R10" s="169">
        <v>-74</v>
      </c>
      <c r="S10" s="44">
        <f t="shared" si="0"/>
        <v>70</v>
      </c>
      <c r="T10" s="63">
        <f t="shared" si="5"/>
        <v>122</v>
      </c>
      <c r="U10" s="45" t="str">
        <f t="shared" si="6"/>
        <v>IRG + 12</v>
      </c>
      <c r="V10" s="112" t="str">
        <f>IF(H10=0," ",IF(E10="H",IF(OR(E10="SEN",H10&lt;1998),VLOOKUP(K10,Minimas!$A$11:$G$29,6),IF(AND(H10&gt;1997,H10&lt;2001),VLOOKUP(K10,Minimas!$A$11:$G$29,5),IF(AND(H10&gt;2000,H10&lt;2003),VLOOKUP(K10,Minimas!$A$11:$G$29,4),IF(AND(H10&gt;2002,H10&lt;2005),VLOOKUP(K10,Minimas!$A$11:$G$29,3),VLOOKUP(K10,Minimas!$A$11:$G$29,2))))),IF(OR(H10="SEN",H10&lt;1998),VLOOKUP(K10,Minimas!$G$11:$L$26,6),IF(AND(H10&gt;1997,H10&lt;2001),VLOOKUP(K10,Minimas!$G$11:$L$26,5),IF(AND(H10&gt;2000,H10&lt;2003),VLOOKUP(K10,Minimas!$G$11:$L$26,4),IF(AND(H10&gt;2002,H10&lt;2005),VLOOKUP(K10,Minimas!$G$11:$L$26,3),VLOOKUP(K10,Minimas!$G$11:$L$26,2)))))))</f>
        <v>FS 63</v>
      </c>
      <c r="W10" s="86">
        <f t="shared" si="7"/>
        <v>166.35369683575959</v>
      </c>
      <c r="X10" s="87"/>
      <c r="Y10" s="149"/>
      <c r="Z10" s="150">
        <f>T10-HLOOKUP(V10,Minimas!$C$1:$BN$10,2,FALSE)</f>
        <v>47</v>
      </c>
      <c r="AA10" s="150">
        <f>T10-HLOOKUP(V10,Minimas!$C$1:$BN$10,3,FALSE)</f>
        <v>37</v>
      </c>
      <c r="AB10" s="150">
        <f>T10-HLOOKUP(V10,Minimas!$C$1:$BN$10,4,FALSE)</f>
        <v>27</v>
      </c>
      <c r="AC10" s="150">
        <f>T10-HLOOKUP(V10,Minimas!$C$1:$BN$10,5,FALSE)</f>
        <v>12</v>
      </c>
      <c r="AD10" s="150">
        <f>T10-HLOOKUP(V10,Minimas!$C$1:$BN$10,6,FALSE)</f>
        <v>-8</v>
      </c>
      <c r="AE10" s="150">
        <f>T10-HLOOKUP(V10,Minimas!$C$1:$BN$10,7,FALSE)</f>
        <v>-28</v>
      </c>
      <c r="AF10" s="150">
        <f>T10-HLOOKUP(V10,Minimas!$C$1:$BN$10,8,FALSE)</f>
        <v>-48</v>
      </c>
      <c r="AG10" s="150">
        <f>T10-HLOOKUP(V10,Minimas!$C$1:$BN$10,9,FALSE)</f>
        <v>-68</v>
      </c>
      <c r="AH10" s="150">
        <f>T10-HLOOKUP(V10,Minimas!$C$1:$BN$10,10,FALSE)</f>
        <v>-83</v>
      </c>
      <c r="AI10" s="149" t="str">
        <f t="shared" si="1"/>
        <v>IRG +</v>
      </c>
      <c r="AJ10" s="149"/>
      <c r="AK10" s="149" t="str">
        <f t="shared" si="2"/>
        <v>IRG +</v>
      </c>
      <c r="AL10" s="149">
        <f t="shared" si="3"/>
        <v>12</v>
      </c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</row>
    <row r="11" spans="1:126" s="5" customFormat="1" ht="30" customHeight="1" thickBot="1">
      <c r="B11" s="189"/>
      <c r="C11" s="157">
        <v>307137</v>
      </c>
      <c r="D11" s="196" t="e">
        <f>IF(S11="","",RANK(S11,#REF!,0))</f>
        <v>#REF!</v>
      </c>
      <c r="E11" s="156" t="s">
        <v>118</v>
      </c>
      <c r="F11" s="158" t="s">
        <v>131</v>
      </c>
      <c r="G11" s="159" t="s">
        <v>132</v>
      </c>
      <c r="H11" s="162">
        <v>1991</v>
      </c>
      <c r="I11" s="193"/>
      <c r="J11" s="117" t="s">
        <v>118</v>
      </c>
      <c r="K11" s="154">
        <v>52.25</v>
      </c>
      <c r="L11" s="169">
        <v>35</v>
      </c>
      <c r="M11" s="169">
        <v>40</v>
      </c>
      <c r="N11" s="169">
        <v>43</v>
      </c>
      <c r="O11" s="44">
        <f t="shared" si="4"/>
        <v>43</v>
      </c>
      <c r="P11" s="169">
        <v>45</v>
      </c>
      <c r="Q11" s="169">
        <v>50</v>
      </c>
      <c r="R11" s="169">
        <v>54</v>
      </c>
      <c r="S11" s="44">
        <f t="shared" si="0"/>
        <v>54</v>
      </c>
      <c r="T11" s="63">
        <f t="shared" si="5"/>
        <v>97</v>
      </c>
      <c r="U11" s="45" t="str">
        <f t="shared" si="6"/>
        <v>REG + 12</v>
      </c>
      <c r="V11" s="112" t="str">
        <f>IF(H11=0," ",IF(E11="H",IF(OR(E11="SEN",H11&lt;1998),VLOOKUP(K11,Minimas!$A$11:$G$29,6),IF(AND(H11&gt;1997,H11&lt;2001),VLOOKUP(K11,Minimas!$A$11:$G$29,5),IF(AND(H11&gt;2000,H11&lt;2003),VLOOKUP(K11,Minimas!$A$11:$G$29,4),IF(AND(H11&gt;2002,H11&lt;2005),VLOOKUP(K11,Minimas!$A$11:$G$29,3),VLOOKUP(K11,Minimas!$A$11:$G$29,2))))),IF(OR(H11="SEN",H11&lt;1998),VLOOKUP(K11,Minimas!$G$11:$L$26,6),IF(AND(H11&gt;1997,H11&lt;2001),VLOOKUP(K11,Minimas!$G$11:$L$26,5),IF(AND(H11&gt;2000,H11&lt;2003),VLOOKUP(K11,Minimas!$G$11:$L$26,4),IF(AND(H11&gt;2002,H11&lt;2005),VLOOKUP(K11,Minimas!$G$11:$L$26,3),VLOOKUP(K11,Minimas!$G$11:$L$26,2)))))))</f>
        <v>FS 53</v>
      </c>
      <c r="W11" s="86">
        <f t="shared" si="7"/>
        <v>144.11669339353077</v>
      </c>
      <c r="X11" s="87"/>
      <c r="Y11" s="149"/>
      <c r="Z11" s="150">
        <f>T11-HLOOKUP(V11,Minimas!$C$1:$BN$10,2,FALSE)</f>
        <v>32</v>
      </c>
      <c r="AA11" s="150">
        <f>T11-HLOOKUP(V11,Minimas!$C$1:$BN$10,3,FALSE)</f>
        <v>22</v>
      </c>
      <c r="AB11" s="150">
        <f>T11-HLOOKUP(V11,Minimas!$C$1:$BN$10,4,FALSE)</f>
        <v>12</v>
      </c>
      <c r="AC11" s="150">
        <f>T11-HLOOKUP(V11,Minimas!$C$1:$BN$10,5,FALSE)</f>
        <v>-3</v>
      </c>
      <c r="AD11" s="150">
        <f>T11-HLOOKUP(V11,Minimas!$C$1:$BN$10,6,FALSE)</f>
        <v>-18</v>
      </c>
      <c r="AE11" s="150">
        <f>T11-HLOOKUP(V11,Minimas!$C$1:$BN$10,7,FALSE)</f>
        <v>-33</v>
      </c>
      <c r="AF11" s="150">
        <f>T11-HLOOKUP(V11,Minimas!$C$1:$BN$10,8,FALSE)</f>
        <v>-53</v>
      </c>
      <c r="AG11" s="150">
        <f>T11-HLOOKUP(V11,Minimas!$C$1:$BN$10,9,FALSE)</f>
        <v>-68</v>
      </c>
      <c r="AH11" s="150">
        <f>T11-HLOOKUP(V11,Minimas!$C$1:$BN$10,10,FALSE)</f>
        <v>-83</v>
      </c>
      <c r="AI11" s="149" t="str">
        <f t="shared" si="1"/>
        <v>REG +</v>
      </c>
      <c r="AJ11" s="149"/>
      <c r="AK11" s="149" t="str">
        <f t="shared" si="2"/>
        <v>REG +</v>
      </c>
      <c r="AL11" s="149">
        <f t="shared" si="3"/>
        <v>12</v>
      </c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Q11" s="126"/>
      <c r="BR11" s="126"/>
      <c r="BS11" s="126"/>
      <c r="BT11" s="126"/>
      <c r="BU11" s="126"/>
      <c r="BV11" s="126"/>
      <c r="BW11" s="126"/>
      <c r="BX11" s="126"/>
      <c r="BY11" s="126"/>
      <c r="BZ11" s="126"/>
    </row>
    <row r="12" spans="1:126" s="11" customFormat="1" ht="7.5" customHeight="1" thickBot="1">
      <c r="A12" s="8"/>
      <c r="B12" s="49"/>
      <c r="C12" s="50">
        <v>7</v>
      </c>
      <c r="D12" s="89"/>
      <c r="E12" s="111"/>
      <c r="F12" s="53"/>
      <c r="G12" s="54"/>
      <c r="H12" s="116"/>
      <c r="I12" s="55"/>
      <c r="J12" s="114"/>
      <c r="K12" s="143"/>
      <c r="L12" s="88"/>
      <c r="M12" s="88"/>
      <c r="N12" s="88"/>
      <c r="O12" s="59"/>
      <c r="P12" s="88"/>
      <c r="Q12" s="88"/>
      <c r="R12" s="88"/>
      <c r="S12" s="59"/>
      <c r="T12" s="59"/>
      <c r="U12" s="52"/>
      <c r="V12" s="52"/>
      <c r="W12" s="60"/>
      <c r="X12" s="7"/>
      <c r="Y12" s="147"/>
      <c r="Z12" s="150"/>
      <c r="AA12" s="150"/>
      <c r="AB12" s="150"/>
      <c r="AC12" s="150"/>
      <c r="AD12" s="150"/>
      <c r="AE12" s="150"/>
      <c r="AF12" s="150"/>
      <c r="AG12" s="150"/>
      <c r="AH12" s="150"/>
      <c r="AI12" s="149"/>
      <c r="AJ12" s="149"/>
      <c r="AK12" s="149"/>
      <c r="AL12" s="149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</row>
    <row r="13" spans="1:126" s="5" customFormat="1" ht="30" customHeight="1">
      <c r="B13" s="127"/>
      <c r="C13" s="41"/>
      <c r="D13" s="128"/>
      <c r="E13" s="129" t="s">
        <v>118</v>
      </c>
      <c r="F13" s="42" t="s">
        <v>25</v>
      </c>
      <c r="G13" s="43" t="s">
        <v>25</v>
      </c>
      <c r="H13" s="115"/>
      <c r="I13" s="130"/>
      <c r="J13" s="113"/>
      <c r="K13" s="141"/>
      <c r="L13" s="131"/>
      <c r="M13" s="132"/>
      <c r="N13" s="132"/>
      <c r="O13" s="44" t="str">
        <f>IF(H13="","",IF(MAXA(L13:N13)&lt;=0,0,MAXA(L13:N13)))</f>
        <v/>
      </c>
      <c r="P13" s="131"/>
      <c r="Q13" s="132"/>
      <c r="R13" s="132"/>
      <c r="S13" s="44" t="str">
        <f>IF(H13="","",IF(MAXA(P13:R13)&lt;=0,0,MAXA(P13:R13)))</f>
        <v/>
      </c>
      <c r="T13" s="133" t="str">
        <f>IF(H13="","",IF(OR(O13=0,S13=0),0,O13+S13))</f>
        <v/>
      </c>
      <c r="U13" s="45" t="str">
        <f>+CONCATENATE(AK13," ",AL13)</f>
        <v xml:space="preserve">   </v>
      </c>
      <c r="V13" s="112" t="str">
        <f>IF(H13=0," ",IF(E13="H",IF(OR(E13="SEN",H13&lt;1998),VLOOKUP(K13,Minimas!$A$11:$G$29,6),IF(AND(H13&gt;1997,H13&lt;2001),VLOOKUP(K13,Minimas!$A$11:$G$29,5),IF(AND(H13&gt;2000,H13&lt;2003),VLOOKUP(K13,Minimas!$A$11:$G$29,4),IF(AND(H13&gt;2002,H13&lt;2005),VLOOKUP(K13,Minimas!$A$11:$G$29,3),VLOOKUP(K13,Minimas!$A$11:$G$29,2))))),IF(OR(H13="SEN",H13&lt;1998),VLOOKUP(K13,Minimas!$G$11:$L$26,6),IF(AND(H13&gt;1997,H13&lt;2001),VLOOKUP(K13,Minimas!$G$11:$L$26,5),IF(AND(H13&gt;2000,H13&lt;2003),VLOOKUP(K13,Minimas!$G$11:$L$26,4),IF(AND(H13&gt;2002,H13&lt;2005),VLOOKUP(K13,Minimas!$G$11:$L$26,3),VLOOKUP(K13,Minimas!$G$11:$L$26,2)))))))</f>
        <v xml:space="preserve"> </v>
      </c>
      <c r="W13" s="86" t="str">
        <f>IF(H13=0," ",IF(E13="H",10^(0.75194503*LOG(K13/175.508)^2)*T13,IF(E13="F",10^(0.783497476* LOG(K13/153.655)^2)*T13,"")))</f>
        <v xml:space="preserve"> </v>
      </c>
      <c r="X13" s="87"/>
      <c r="Y13" s="149"/>
      <c r="Z13" s="150" t="e">
        <f>T13-HLOOKUP(V13,Minimas!$C$1:$BN$10,2,FALSE)</f>
        <v>#VALUE!</v>
      </c>
      <c r="AA13" s="150" t="e">
        <f>T13-HLOOKUP(V13,Minimas!$C$1:$BN$10,3,FALSE)</f>
        <v>#VALUE!</v>
      </c>
      <c r="AB13" s="150" t="e">
        <f>T13-HLOOKUP(V13,Minimas!$C$1:$BN$10,4,FALSE)</f>
        <v>#VALUE!</v>
      </c>
      <c r="AC13" s="150" t="e">
        <f>T13-HLOOKUP(V13,Minimas!$C$1:$BN$10,5,FALSE)</f>
        <v>#VALUE!</v>
      </c>
      <c r="AD13" s="150" t="e">
        <f>T13-HLOOKUP(V13,Minimas!$C$1:$BN$10,6,FALSE)</f>
        <v>#VALUE!</v>
      </c>
      <c r="AE13" s="150" t="e">
        <f>T13-HLOOKUP(V13,Minimas!$C$1:$BN$10,7,FALSE)</f>
        <v>#VALUE!</v>
      </c>
      <c r="AF13" s="150" t="e">
        <f>T13-HLOOKUP(V13,Minimas!$C$1:$BN$10,8,FALSE)</f>
        <v>#VALUE!</v>
      </c>
      <c r="AG13" s="150" t="e">
        <f>T13-HLOOKUP(V13,Minimas!$C$1:$BN$10,9,FALSE)</f>
        <v>#VALUE!</v>
      </c>
      <c r="AH13" s="150" t="e">
        <f>T13-HLOOKUP(V13,Minimas!$C$1:$BN$10,10,FALSE)</f>
        <v>#VALUE!</v>
      </c>
      <c r="AI13" s="149" t="str">
        <f t="shared" si="1"/>
        <v xml:space="preserve"> </v>
      </c>
      <c r="AJ13" s="149"/>
      <c r="AK13" s="149" t="str">
        <f>IF(AI13="","",AI13)</f>
        <v xml:space="preserve"> </v>
      </c>
      <c r="AL13" s="149" t="str">
        <f>IF(H13=0," ",IF(AH13&gt;=0,AH13,IF(AG13&gt;=0,AG13,IF(AF13&gt;=0,AF13,IF(AE13&gt;=0,AE13,IF(AD13&gt;=0,AD13,IF(AC13&gt;=0,AC13,IF(AB13&gt;=0,AB13,IF(AA13&gt;=0,AA13,Z13)))))))))</f>
        <v xml:space="preserve"> </v>
      </c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26"/>
      <c r="BY13" s="126"/>
      <c r="BZ13" s="126"/>
      <c r="CA13" s="126"/>
      <c r="CB13" s="126"/>
      <c r="CC13" s="126"/>
      <c r="CD13" s="126"/>
      <c r="CE13" s="126"/>
      <c r="CF13" s="126"/>
      <c r="CG13" s="126"/>
      <c r="CH13" s="126"/>
      <c r="CI13" s="126"/>
      <c r="CJ13" s="126"/>
      <c r="CK13" s="126"/>
      <c r="CL13" s="126"/>
      <c r="CM13" s="126"/>
      <c r="CN13" s="126"/>
      <c r="CO13" s="126"/>
      <c r="CP13" s="126"/>
      <c r="CQ13" s="126"/>
      <c r="CR13" s="126"/>
      <c r="CS13" s="126"/>
      <c r="CT13" s="126"/>
      <c r="CU13" s="126"/>
      <c r="CV13" s="126"/>
      <c r="CW13" s="126"/>
      <c r="CX13" s="126"/>
      <c r="CY13" s="126"/>
      <c r="CZ13" s="126"/>
      <c r="DA13" s="126"/>
      <c r="DB13" s="126"/>
      <c r="DC13" s="126"/>
      <c r="DD13" s="126"/>
      <c r="DE13" s="126"/>
      <c r="DF13" s="126"/>
      <c r="DG13" s="126"/>
      <c r="DH13" s="126"/>
      <c r="DI13" s="126"/>
      <c r="DJ13" s="126"/>
      <c r="DK13" s="126"/>
      <c r="DL13" s="126"/>
      <c r="DM13" s="126"/>
      <c r="DN13" s="126"/>
      <c r="DO13" s="126"/>
      <c r="DP13" s="126"/>
      <c r="DQ13" s="126"/>
      <c r="DR13" s="126"/>
    </row>
    <row r="14" spans="1:126" s="5" customFormat="1" ht="30" customHeight="1">
      <c r="B14" s="127"/>
      <c r="C14" s="46"/>
      <c r="D14" s="134"/>
      <c r="E14" s="135" t="s">
        <v>118</v>
      </c>
      <c r="F14" s="47" t="s">
        <v>25</v>
      </c>
      <c r="G14" s="48" t="s">
        <v>25</v>
      </c>
      <c r="H14" s="136"/>
      <c r="I14" s="137"/>
      <c r="J14" s="138"/>
      <c r="K14" s="142"/>
      <c r="L14" s="139"/>
      <c r="M14" s="140"/>
      <c r="N14" s="140"/>
      <c r="O14" s="44" t="str">
        <f>IF(H14="","",IF(MAXA(L14:N14)&lt;=0,0,MAXA(L14:N14)))</f>
        <v/>
      </c>
      <c r="P14" s="139"/>
      <c r="Q14" s="140"/>
      <c r="R14" s="140"/>
      <c r="S14" s="44" t="str">
        <f>IF(H14="","",IF(MAXA(P14:R14)&lt;=0,0,MAXA(P14:R14)))</f>
        <v/>
      </c>
      <c r="T14" s="133" t="str">
        <f>IF(H14="","",IF(OR(O14=0,S14=0),0,O14+S14))</f>
        <v/>
      </c>
      <c r="U14" s="45" t="str">
        <f>+CONCATENATE(AK14," ",AL14)</f>
        <v xml:space="preserve">   </v>
      </c>
      <c r="V14" s="112" t="str">
        <f>IF(H14=0," ",IF(E14="H",IF(OR(E14="SEN",H14&lt;1998),VLOOKUP(K14,Minimas!$A$11:$G$29,6),IF(AND(H14&gt;1997,H14&lt;2001),VLOOKUP(K14,Minimas!$A$11:$G$29,5),IF(AND(H14&gt;2000,H14&lt;2003),VLOOKUP(K14,Minimas!$A$11:$G$29,4),IF(AND(H14&gt;2002,H14&lt;2005),VLOOKUP(K14,Minimas!$A$11:$G$29,3),VLOOKUP(K14,Minimas!$A$11:$G$29,2))))),IF(OR(H14="SEN",H14&lt;1998),VLOOKUP(K14,Minimas!$G$11:$L$26,6),IF(AND(H14&gt;1997,H14&lt;2001),VLOOKUP(K14,Minimas!$G$11:$L$26,5),IF(AND(H14&gt;2000,H14&lt;2003),VLOOKUP(K14,Minimas!$G$11:$L$26,4),IF(AND(H14&gt;2002,H14&lt;2005),VLOOKUP(K14,Minimas!$G$11:$L$26,3),VLOOKUP(K14,Minimas!$G$11:$L$26,2)))))))</f>
        <v xml:space="preserve"> </v>
      </c>
      <c r="W14" s="86" t="str">
        <f>IF(H14=0," ",IF(E14="H",10^(0.75194503*LOG(K14/175.508)^2)*T14,IF(E14="F",10^(0.783497476* LOG(K14/153.655)^2)*T14,"")))</f>
        <v xml:space="preserve"> </v>
      </c>
      <c r="X14" s="87"/>
      <c r="Y14" s="149"/>
      <c r="Z14" s="150" t="e">
        <f>T14-HLOOKUP(V14,Minimas!$C$1:$BN$10,2,FALSE)</f>
        <v>#VALUE!</v>
      </c>
      <c r="AA14" s="150" t="e">
        <f>T14-HLOOKUP(V14,Minimas!$C$1:$BN$10,3,FALSE)</f>
        <v>#VALUE!</v>
      </c>
      <c r="AB14" s="150" t="e">
        <f>T14-HLOOKUP(V14,Minimas!$C$1:$BN$10,4,FALSE)</f>
        <v>#VALUE!</v>
      </c>
      <c r="AC14" s="150" t="e">
        <f>T14-HLOOKUP(V14,Minimas!$C$1:$BN$10,5,FALSE)</f>
        <v>#VALUE!</v>
      </c>
      <c r="AD14" s="150" t="e">
        <f>T14-HLOOKUP(V14,Minimas!$C$1:$BN$10,6,FALSE)</f>
        <v>#VALUE!</v>
      </c>
      <c r="AE14" s="150" t="e">
        <f>T14-HLOOKUP(V14,Minimas!$C$1:$BN$10,7,FALSE)</f>
        <v>#VALUE!</v>
      </c>
      <c r="AF14" s="150" t="e">
        <f>T14-HLOOKUP(V14,Minimas!$C$1:$BN$10,8,FALSE)</f>
        <v>#VALUE!</v>
      </c>
      <c r="AG14" s="150" t="e">
        <f>T14-HLOOKUP(V14,Minimas!$C$1:$BN$10,9,FALSE)</f>
        <v>#VALUE!</v>
      </c>
      <c r="AH14" s="150" t="e">
        <f>T14-HLOOKUP(V14,Minimas!$C$1:$BN$10,10,FALSE)</f>
        <v>#VALUE!</v>
      </c>
      <c r="AI14" s="149" t="str">
        <f t="shared" ref="AI14:AI15" si="8">IF(K14=0," ",IF(AH14&gt;=0,$AH$5,IF(AG14&gt;=0,$AG$5,IF(AF14&gt;=0,$AF$5,IF(AE14&gt;=0,$AE$5,IF(AD14&gt;=0,$AD$5,IF(AC14&gt;=0,$AC$5,IF(AB14&gt;=0,$AB$5,IF(AA14&gt;=0,$AA$5,$Z$5)))))))))</f>
        <v xml:space="preserve"> </v>
      </c>
      <c r="AJ14" s="149"/>
      <c r="AK14" s="149" t="str">
        <f t="shared" ref="AK14:AK15" si="9">IF(AI14="","",AI14)</f>
        <v xml:space="preserve"> </v>
      </c>
      <c r="AL14" s="149" t="str">
        <f t="shared" ref="AL14:AL15" si="10">IF(H14=0," ",IF(AH14&gt;=0,AH14,IF(AG14&gt;=0,AG14,IF(AF14&gt;=0,AF14,IF(AE14&gt;=0,AE14,IF(AD14&gt;=0,AD14,IF(AC14&gt;=0,AC14,IF(AB14&gt;=0,AB14,IF(AA14&gt;=0,AA14,Z14)))))))))</f>
        <v xml:space="preserve"> </v>
      </c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6"/>
      <c r="BR14" s="126"/>
      <c r="BS14" s="126"/>
      <c r="BT14" s="126"/>
      <c r="BU14" s="126"/>
      <c r="BV14" s="126"/>
      <c r="BW14" s="126"/>
      <c r="BX14" s="126"/>
      <c r="BY14" s="126"/>
      <c r="BZ14" s="126"/>
      <c r="CA14" s="126"/>
      <c r="CB14" s="126"/>
      <c r="CC14" s="126"/>
      <c r="CD14" s="126"/>
      <c r="CE14" s="126"/>
      <c r="CF14" s="126"/>
      <c r="CG14" s="126"/>
      <c r="CH14" s="126"/>
      <c r="CI14" s="126"/>
      <c r="CJ14" s="126"/>
      <c r="CK14" s="126"/>
      <c r="CL14" s="126"/>
      <c r="CM14" s="126"/>
      <c r="CN14" s="126"/>
      <c r="CO14" s="126"/>
      <c r="CP14" s="126"/>
      <c r="CQ14" s="126"/>
      <c r="CR14" s="126"/>
      <c r="CS14" s="126"/>
      <c r="CT14" s="126"/>
      <c r="CU14" s="126"/>
      <c r="CV14" s="126"/>
      <c r="CW14" s="126"/>
      <c r="CX14" s="126"/>
      <c r="CY14" s="126"/>
      <c r="CZ14" s="126"/>
      <c r="DA14" s="126"/>
      <c r="DB14" s="126"/>
      <c r="DC14" s="126"/>
      <c r="DD14" s="126"/>
      <c r="DE14" s="126"/>
      <c r="DF14" s="126"/>
      <c r="DG14" s="126"/>
      <c r="DH14" s="126"/>
      <c r="DI14" s="126"/>
      <c r="DJ14" s="126"/>
      <c r="DK14" s="126"/>
      <c r="DL14" s="126"/>
      <c r="DM14" s="126"/>
      <c r="DN14" s="126"/>
      <c r="DO14" s="126"/>
      <c r="DP14" s="126"/>
      <c r="DQ14" s="126"/>
      <c r="DR14" s="126"/>
    </row>
    <row r="15" spans="1:126" s="5" customFormat="1" ht="30" customHeight="1" thickBot="1">
      <c r="B15" s="127"/>
      <c r="C15" s="46"/>
      <c r="D15" s="134"/>
      <c r="E15" s="135" t="s">
        <v>118</v>
      </c>
      <c r="F15" s="47" t="s">
        <v>25</v>
      </c>
      <c r="G15" s="48" t="s">
        <v>25</v>
      </c>
      <c r="H15" s="136"/>
      <c r="I15" s="137" t="s">
        <v>25</v>
      </c>
      <c r="J15" s="138" t="s">
        <v>25</v>
      </c>
      <c r="K15" s="142"/>
      <c r="L15" s="139"/>
      <c r="M15" s="140"/>
      <c r="N15" s="140"/>
      <c r="O15" s="44" t="str">
        <f>IF(H15="","",IF(MAXA(L15:N15)&lt;=0,0,MAXA(L15:N15)))</f>
        <v/>
      </c>
      <c r="P15" s="139"/>
      <c r="Q15" s="140"/>
      <c r="R15" s="140"/>
      <c r="S15" s="44" t="str">
        <f>IF(H15="","",IF(MAXA(P15:R15)&lt;=0,0,MAXA(P15:R15)))</f>
        <v/>
      </c>
      <c r="T15" s="133" t="str">
        <f>IF(H15="","",IF(OR(O15=0,S15=0),0,O15+S15))</f>
        <v/>
      </c>
      <c r="U15" s="45" t="str">
        <f>+CONCATENATE(AK15," ",AL15)</f>
        <v xml:space="preserve">   </v>
      </c>
      <c r="V15" s="112" t="str">
        <f>IF(H15=0," ",IF(E15="H",IF(OR(E15="SEN",H15&lt;1998),VLOOKUP(K15,Minimas!$A$11:$G$29,6),IF(AND(H15&gt;1997,H15&lt;2001),VLOOKUP(K15,Minimas!$A$11:$G$29,5),IF(AND(H15&gt;2000,H15&lt;2003),VLOOKUP(K15,Minimas!$A$11:$G$29,4),IF(AND(H15&gt;2002,H15&lt;2005),VLOOKUP(K15,Minimas!$A$11:$G$29,3),VLOOKUP(K15,Minimas!$A$11:$G$29,2))))),IF(OR(H15="SEN",H15&lt;1998),VLOOKUP(K15,Minimas!$G$11:$L$26,6),IF(AND(H15&gt;1997,H15&lt;2001),VLOOKUP(K15,Minimas!$G$11:$L$26,5),IF(AND(H15&gt;2000,H15&lt;2003),VLOOKUP(K15,Minimas!$G$11:$L$26,4),IF(AND(H15&gt;2002,H15&lt;2005),VLOOKUP(K15,Minimas!$G$11:$L$26,3),VLOOKUP(K15,Minimas!$G$11:$L$26,2)))))))</f>
        <v xml:space="preserve"> </v>
      </c>
      <c r="W15" s="86" t="str">
        <f>IF(H15=0," ",IF(E15="H",10^(0.75194503*LOG(K15/175.508)^2)*T15,IF(E15="F",10^(0.783497476* LOG(K15/153.655)^2)*T15,"")))</f>
        <v xml:space="preserve"> </v>
      </c>
      <c r="X15" s="87"/>
      <c r="Y15" s="149"/>
      <c r="Z15" s="150" t="e">
        <f>T15-HLOOKUP(V15,Minimas!$C$1:$BN$10,2,FALSE)</f>
        <v>#VALUE!</v>
      </c>
      <c r="AA15" s="150" t="e">
        <f>T15-HLOOKUP(V15,Minimas!$C$1:$BN$10,3,FALSE)</f>
        <v>#VALUE!</v>
      </c>
      <c r="AB15" s="150" t="e">
        <f>T15-HLOOKUP(V15,Minimas!$C$1:$BN$10,4,FALSE)</f>
        <v>#VALUE!</v>
      </c>
      <c r="AC15" s="150" t="e">
        <f>T15-HLOOKUP(V15,Minimas!$C$1:$BN$10,5,FALSE)</f>
        <v>#VALUE!</v>
      </c>
      <c r="AD15" s="150" t="e">
        <f>T15-HLOOKUP(V15,Minimas!$C$1:$BN$10,6,FALSE)</f>
        <v>#VALUE!</v>
      </c>
      <c r="AE15" s="150" t="e">
        <f>T15-HLOOKUP(V15,Minimas!$C$1:$BN$10,7,FALSE)</f>
        <v>#VALUE!</v>
      </c>
      <c r="AF15" s="150" t="e">
        <f>T15-HLOOKUP(V15,Minimas!$C$1:$BN$10,8,FALSE)</f>
        <v>#VALUE!</v>
      </c>
      <c r="AG15" s="150" t="e">
        <f>T15-HLOOKUP(V15,Minimas!$C$1:$BN$10,9,FALSE)</f>
        <v>#VALUE!</v>
      </c>
      <c r="AH15" s="150" t="e">
        <f>T15-HLOOKUP(V15,Minimas!$C$1:$BN$10,10,FALSE)</f>
        <v>#VALUE!</v>
      </c>
      <c r="AI15" s="149" t="str">
        <f t="shared" si="8"/>
        <v xml:space="preserve"> </v>
      </c>
      <c r="AJ15" s="149"/>
      <c r="AK15" s="149" t="str">
        <f t="shared" si="9"/>
        <v xml:space="preserve"> </v>
      </c>
      <c r="AL15" s="149" t="str">
        <f t="shared" si="10"/>
        <v xml:space="preserve"> </v>
      </c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  <c r="BZ15" s="126"/>
      <c r="CA15" s="126"/>
      <c r="CB15" s="126"/>
      <c r="CC15" s="126"/>
      <c r="CD15" s="126"/>
      <c r="CE15" s="126"/>
      <c r="CF15" s="126"/>
      <c r="CG15" s="126"/>
      <c r="CH15" s="126"/>
      <c r="CI15" s="126"/>
      <c r="CJ15" s="126"/>
      <c r="CK15" s="126"/>
      <c r="CL15" s="126"/>
      <c r="CM15" s="126"/>
      <c r="CN15" s="126"/>
      <c r="CO15" s="126"/>
      <c r="CP15" s="126"/>
      <c r="CQ15" s="126"/>
      <c r="CR15" s="126"/>
      <c r="CS15" s="126"/>
      <c r="CT15" s="126"/>
      <c r="CU15" s="126"/>
      <c r="CV15" s="126"/>
      <c r="CW15" s="126"/>
      <c r="CX15" s="126"/>
      <c r="CY15" s="126"/>
      <c r="CZ15" s="126"/>
      <c r="DA15" s="126"/>
      <c r="DB15" s="126"/>
      <c r="DC15" s="126"/>
      <c r="DD15" s="126"/>
      <c r="DE15" s="126"/>
      <c r="DF15" s="126"/>
      <c r="DG15" s="126"/>
      <c r="DH15" s="126"/>
      <c r="DI15" s="126"/>
      <c r="DJ15" s="126"/>
      <c r="DK15" s="126"/>
      <c r="DL15" s="126"/>
      <c r="DM15" s="126"/>
      <c r="DN15" s="126"/>
      <c r="DO15" s="126"/>
      <c r="DP15" s="126"/>
      <c r="DQ15" s="126"/>
      <c r="DR15" s="126"/>
    </row>
    <row r="16" spans="1:126" s="11" customFormat="1" ht="5.0999999999999996" customHeight="1">
      <c r="A16" s="8"/>
      <c r="B16" s="64"/>
      <c r="C16" s="65"/>
      <c r="D16" s="66"/>
      <c r="E16" s="66"/>
      <c r="F16" s="67"/>
      <c r="G16" s="68"/>
      <c r="H16" s="69"/>
      <c r="I16" s="70"/>
      <c r="J16" s="71"/>
      <c r="K16" s="72"/>
      <c r="L16" s="73"/>
      <c r="M16" s="73"/>
      <c r="N16" s="73"/>
      <c r="O16" s="74"/>
      <c r="P16" s="73"/>
      <c r="Q16" s="73"/>
      <c r="R16" s="73"/>
      <c r="S16" s="74"/>
      <c r="T16" s="74"/>
      <c r="U16" s="75"/>
      <c r="V16" s="67"/>
      <c r="W16" s="67"/>
      <c r="X16" s="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124"/>
      <c r="BW16" s="124"/>
      <c r="BX16" s="124"/>
      <c r="BY16" s="124"/>
      <c r="BZ16" s="124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</row>
    <row r="17" spans="1:38" s="16" customFormat="1" ht="22.5" customHeight="1">
      <c r="A17" s="15"/>
      <c r="B17" s="198" t="s">
        <v>16</v>
      </c>
      <c r="C17" s="199"/>
      <c r="D17" s="199"/>
      <c r="E17" s="199"/>
      <c r="F17" s="199"/>
      <c r="G17" s="199"/>
      <c r="H17" s="199"/>
      <c r="I17" s="199"/>
      <c r="J17" s="199"/>
      <c r="K17" s="199"/>
      <c r="L17" s="200"/>
      <c r="N17" s="18"/>
      <c r="O17" s="119"/>
      <c r="P17" s="80" t="s">
        <v>17</v>
      </c>
      <c r="Q17" s="176" t="s">
        <v>120</v>
      </c>
      <c r="R17" s="176"/>
      <c r="S17" s="176"/>
      <c r="T17" s="176"/>
      <c r="U17" s="174"/>
      <c r="V17" s="174"/>
      <c r="W17" s="175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</row>
    <row r="18" spans="1:38" s="17" customFormat="1" ht="22.5" customHeight="1">
      <c r="A18" s="15"/>
      <c r="B18" s="201"/>
      <c r="C18" s="202"/>
      <c r="D18" s="202"/>
      <c r="E18" s="202"/>
      <c r="F18" s="202"/>
      <c r="G18" s="202"/>
      <c r="H18" s="202"/>
      <c r="I18" s="202"/>
      <c r="J18" s="202"/>
      <c r="K18" s="202"/>
      <c r="L18" s="203"/>
      <c r="N18" s="18"/>
      <c r="O18" s="120"/>
      <c r="P18" s="81" t="s">
        <v>18</v>
      </c>
      <c r="Q18" s="177" t="s">
        <v>133</v>
      </c>
      <c r="R18" s="177"/>
      <c r="S18" s="177"/>
      <c r="T18" s="177"/>
      <c r="U18" s="172"/>
      <c r="V18" s="172"/>
      <c r="W18" s="173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</row>
    <row r="19" spans="1:38" s="18" customFormat="1" ht="22.5" customHeight="1">
      <c r="A19" s="15"/>
      <c r="B19" s="201"/>
      <c r="C19" s="202"/>
      <c r="D19" s="202"/>
      <c r="E19" s="202"/>
      <c r="F19" s="202"/>
      <c r="G19" s="202"/>
      <c r="H19" s="202"/>
      <c r="I19" s="202"/>
      <c r="J19" s="202"/>
      <c r="K19" s="202"/>
      <c r="L19" s="203"/>
      <c r="O19" s="120"/>
      <c r="P19" s="81" t="s">
        <v>19</v>
      </c>
      <c r="Q19" s="177" t="s">
        <v>134</v>
      </c>
      <c r="R19" s="177"/>
      <c r="S19" s="177"/>
      <c r="T19" s="177"/>
      <c r="U19" s="172"/>
      <c r="V19" s="172"/>
      <c r="W19" s="173"/>
      <c r="X19" s="16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</row>
    <row r="20" spans="1:38" s="18" customFormat="1" ht="22.5" customHeight="1">
      <c r="A20" s="15"/>
      <c r="B20" s="201"/>
      <c r="C20" s="202"/>
      <c r="D20" s="202"/>
      <c r="E20" s="202"/>
      <c r="F20" s="202"/>
      <c r="G20" s="202"/>
      <c r="H20" s="202"/>
      <c r="I20" s="202"/>
      <c r="J20" s="202"/>
      <c r="K20" s="202"/>
      <c r="L20" s="203"/>
      <c r="O20" s="120"/>
      <c r="P20" s="81" t="s">
        <v>20</v>
      </c>
      <c r="Q20" s="172"/>
      <c r="R20" s="172"/>
      <c r="S20" s="172"/>
      <c r="T20" s="172"/>
      <c r="U20" s="172"/>
      <c r="V20" s="172"/>
      <c r="W20" s="173"/>
      <c r="X20" s="16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  <c r="AL20" s="153"/>
    </row>
    <row r="21" spans="1:38" s="18" customFormat="1" ht="22.5" customHeight="1">
      <c r="B21" s="201"/>
      <c r="C21" s="202"/>
      <c r="D21" s="202"/>
      <c r="E21" s="202"/>
      <c r="F21" s="202"/>
      <c r="G21" s="202"/>
      <c r="H21" s="202"/>
      <c r="I21" s="202"/>
      <c r="J21" s="202"/>
      <c r="K21" s="202"/>
      <c r="L21" s="203"/>
      <c r="O21" s="120"/>
      <c r="P21" s="81" t="s">
        <v>21</v>
      </c>
      <c r="Q21" s="172"/>
      <c r="R21" s="172"/>
      <c r="S21" s="172"/>
      <c r="T21" s="172"/>
      <c r="U21" s="172"/>
      <c r="V21" s="172"/>
      <c r="W21" s="173"/>
      <c r="X21" s="16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</row>
    <row r="22" spans="1:38" ht="22.5" customHeight="1">
      <c r="A22" s="6"/>
      <c r="B22" s="201"/>
      <c r="C22" s="202"/>
      <c r="D22" s="202"/>
      <c r="E22" s="202"/>
      <c r="F22" s="202"/>
      <c r="G22" s="202"/>
      <c r="H22" s="202"/>
      <c r="I22" s="202"/>
      <c r="J22" s="202"/>
      <c r="K22" s="202"/>
      <c r="L22" s="203"/>
      <c r="M22" s="18"/>
      <c r="N22" s="18"/>
      <c r="O22" s="120"/>
      <c r="P22" s="81" t="s">
        <v>22</v>
      </c>
      <c r="Q22" s="172"/>
      <c r="R22" s="172"/>
      <c r="S22" s="172"/>
      <c r="T22" s="172"/>
      <c r="U22" s="172"/>
      <c r="V22" s="172"/>
      <c r="W22" s="173"/>
    </row>
    <row r="23" spans="1:38" ht="22.5" customHeight="1">
      <c r="A23" s="6"/>
      <c r="B23" s="201"/>
      <c r="C23" s="202"/>
      <c r="D23" s="202"/>
      <c r="E23" s="202"/>
      <c r="F23" s="202"/>
      <c r="G23" s="202"/>
      <c r="H23" s="202"/>
      <c r="I23" s="202"/>
      <c r="J23" s="202"/>
      <c r="K23" s="202"/>
      <c r="L23" s="203"/>
      <c r="M23" s="18"/>
      <c r="N23" s="18"/>
      <c r="O23" s="120"/>
      <c r="P23" s="81" t="s">
        <v>23</v>
      </c>
      <c r="Q23" s="177" t="s">
        <v>121</v>
      </c>
      <c r="R23" s="177"/>
      <c r="S23" s="177"/>
      <c r="T23" s="177"/>
      <c r="U23" s="172"/>
      <c r="V23" s="172"/>
      <c r="W23" s="173"/>
    </row>
    <row r="24" spans="1:38" ht="22.5" customHeight="1">
      <c r="A24" s="6"/>
      <c r="B24" s="204"/>
      <c r="C24" s="205"/>
      <c r="D24" s="205"/>
      <c r="E24" s="205"/>
      <c r="F24" s="205"/>
      <c r="G24" s="205"/>
      <c r="H24" s="205"/>
      <c r="I24" s="205"/>
      <c r="J24" s="205"/>
      <c r="K24" s="205"/>
      <c r="L24" s="206"/>
      <c r="M24" s="18"/>
      <c r="N24" s="18"/>
      <c r="O24" s="121"/>
      <c r="P24" s="82" t="s">
        <v>24</v>
      </c>
      <c r="Q24" s="170"/>
      <c r="R24" s="170"/>
      <c r="S24" s="170"/>
      <c r="T24" s="170"/>
      <c r="U24" s="170"/>
      <c r="V24" s="170"/>
      <c r="W24" s="171"/>
    </row>
    <row r="25" spans="1:38" s="18" customFormat="1" ht="10.15" customHeight="1">
      <c r="P25" s="15"/>
      <c r="X25" s="16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</row>
    <row r="26" spans="1:38">
      <c r="A26" s="6"/>
      <c r="O26" s="1"/>
    </row>
    <row r="27" spans="1:38">
      <c r="A27" s="6"/>
    </row>
  </sheetData>
  <mergeCells count="28">
    <mergeCell ref="B17:L24"/>
    <mergeCell ref="Q19:T19"/>
    <mergeCell ref="Q20:T20"/>
    <mergeCell ref="Q21:T21"/>
    <mergeCell ref="Q22:T22"/>
    <mergeCell ref="Q23:T23"/>
    <mergeCell ref="B8:B11"/>
    <mergeCell ref="I8:I9"/>
    <mergeCell ref="I10:I11"/>
    <mergeCell ref="D8:D11"/>
    <mergeCell ref="F5:G5"/>
    <mergeCell ref="V2:W2"/>
    <mergeCell ref="V3:W3"/>
    <mergeCell ref="D2:K3"/>
    <mergeCell ref="M2:N3"/>
    <mergeCell ref="P2:T2"/>
    <mergeCell ref="P3:T3"/>
    <mergeCell ref="U24:W24"/>
    <mergeCell ref="U22:W22"/>
    <mergeCell ref="U23:W23"/>
    <mergeCell ref="Q24:T24"/>
    <mergeCell ref="U17:W17"/>
    <mergeCell ref="U18:W18"/>
    <mergeCell ref="U19:W19"/>
    <mergeCell ref="U20:W20"/>
    <mergeCell ref="U21:W21"/>
    <mergeCell ref="Q17:T17"/>
    <mergeCell ref="Q18:T18"/>
  </mergeCells>
  <phoneticPr fontId="0" type="noConversion"/>
  <conditionalFormatting sqref="L7:N15 P7:R15">
    <cfRule type="cellIs" dxfId="0" priority="1" operator="lessThan">
      <formula>0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scale="53" orientation="landscape" horizontalDpi="180" verticalDpi="180" r:id="rId1"/>
  <headerFooter alignWithMargins="0"/>
  <ignoredErrors>
    <ignoredError sqref="D11:E11 E8 S11:W11 S8:W8 S9:W10 D9:E9 I9 D10:E10 I10 I11" unlockedFormula="1"/>
    <ignoredError sqref="O9:O10 O8" formulaRange="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:BN29"/>
  <sheetViews>
    <sheetView workbookViewId="0">
      <selection activeCell="B7" sqref="B7"/>
    </sheetView>
  </sheetViews>
  <sheetFormatPr baseColWidth="10" defaultRowHeight="12.75"/>
  <sheetData>
    <row r="1" spans="1:66">
      <c r="C1" s="92" t="s">
        <v>38</v>
      </c>
      <c r="D1" s="92" t="s">
        <v>39</v>
      </c>
      <c r="E1" s="92" t="s">
        <v>40</v>
      </c>
      <c r="F1" s="92" t="s">
        <v>41</v>
      </c>
      <c r="G1" s="92" t="s">
        <v>42</v>
      </c>
      <c r="H1" s="92" t="s">
        <v>43</v>
      </c>
      <c r="I1" s="92" t="s">
        <v>44</v>
      </c>
      <c r="J1" s="92" t="s">
        <v>45</v>
      </c>
      <c r="K1" s="92" t="s">
        <v>46</v>
      </c>
      <c r="L1" s="92" t="s">
        <v>47</v>
      </c>
      <c r="M1" s="92" t="s">
        <v>48</v>
      </c>
      <c r="N1" s="92" t="s">
        <v>49</v>
      </c>
      <c r="O1" s="92" t="s">
        <v>50</v>
      </c>
      <c r="P1" s="92" t="s">
        <v>51</v>
      </c>
      <c r="Q1" s="92" t="s">
        <v>52</v>
      </c>
      <c r="R1" s="92" t="s">
        <v>53</v>
      </c>
      <c r="S1" s="92" t="s">
        <v>54</v>
      </c>
      <c r="T1" s="92" t="s">
        <v>55</v>
      </c>
      <c r="U1" s="92" t="s">
        <v>56</v>
      </c>
      <c r="V1" s="92" t="s">
        <v>57</v>
      </c>
      <c r="W1" s="92" t="s">
        <v>58</v>
      </c>
      <c r="X1" s="92" t="s">
        <v>59</v>
      </c>
      <c r="Y1" s="92" t="s">
        <v>60</v>
      </c>
      <c r="Z1" s="92" t="s">
        <v>61</v>
      </c>
      <c r="AA1" s="92" t="s">
        <v>62</v>
      </c>
      <c r="AB1" s="92" t="s">
        <v>63</v>
      </c>
      <c r="AC1" s="92" t="s">
        <v>64</v>
      </c>
      <c r="AD1" s="92" t="s">
        <v>65</v>
      </c>
      <c r="AE1" s="92" t="s">
        <v>66</v>
      </c>
      <c r="AF1" s="92" t="s">
        <v>67</v>
      </c>
      <c r="AG1" s="92" t="s">
        <v>68</v>
      </c>
      <c r="AH1" s="92" t="s">
        <v>69</v>
      </c>
      <c r="AI1" s="92" t="s">
        <v>70</v>
      </c>
      <c r="AJ1" s="92" t="s">
        <v>71</v>
      </c>
      <c r="AK1" s="92" t="s">
        <v>72</v>
      </c>
      <c r="AL1" s="92" t="s">
        <v>73</v>
      </c>
      <c r="AM1" s="92" t="s">
        <v>74</v>
      </c>
      <c r="AN1" s="92" t="s">
        <v>75</v>
      </c>
      <c r="AO1" s="92" t="s">
        <v>76</v>
      </c>
      <c r="AP1" s="92" t="s">
        <v>77</v>
      </c>
      <c r="AQ1" s="92" t="s">
        <v>78</v>
      </c>
      <c r="AR1" s="92" t="s">
        <v>79</v>
      </c>
      <c r="AS1" s="92" t="s">
        <v>80</v>
      </c>
      <c r="AT1" s="92" t="s">
        <v>81</v>
      </c>
      <c r="AU1" s="92" t="s">
        <v>82</v>
      </c>
      <c r="AV1" s="92" t="s">
        <v>83</v>
      </c>
      <c r="AW1" s="92" t="s">
        <v>84</v>
      </c>
      <c r="AX1" s="92" t="s">
        <v>85</v>
      </c>
      <c r="AY1" s="92" t="s">
        <v>86</v>
      </c>
      <c r="AZ1" s="92" t="s">
        <v>87</v>
      </c>
      <c r="BA1" s="92" t="s">
        <v>88</v>
      </c>
      <c r="BB1" s="92" t="s">
        <v>89</v>
      </c>
      <c r="BC1" s="92" t="s">
        <v>90</v>
      </c>
      <c r="BD1" s="92" t="s">
        <v>91</v>
      </c>
      <c r="BE1" s="92" t="s">
        <v>92</v>
      </c>
      <c r="BF1" s="92" t="s">
        <v>93</v>
      </c>
      <c r="BG1" s="92" t="s">
        <v>94</v>
      </c>
      <c r="BH1" s="92" t="s">
        <v>95</v>
      </c>
      <c r="BI1" s="92" t="s">
        <v>96</v>
      </c>
      <c r="BJ1" s="92" t="s">
        <v>97</v>
      </c>
      <c r="BK1" s="92" t="s">
        <v>98</v>
      </c>
      <c r="BL1" s="92" t="s">
        <v>99</v>
      </c>
      <c r="BM1" s="92" t="s">
        <v>100</v>
      </c>
      <c r="BN1" s="92" t="s">
        <v>101</v>
      </c>
    </row>
    <row r="2" spans="1:66">
      <c r="B2" s="92" t="s">
        <v>102</v>
      </c>
      <c r="C2" s="93">
        <v>20</v>
      </c>
      <c r="D2" s="93">
        <v>25</v>
      </c>
      <c r="E2" s="93">
        <v>30</v>
      </c>
      <c r="F2" s="93">
        <v>35</v>
      </c>
      <c r="G2" s="93">
        <v>40</v>
      </c>
      <c r="H2" s="93">
        <v>45</v>
      </c>
      <c r="I2" s="93">
        <v>50</v>
      </c>
      <c r="J2" s="93">
        <v>60</v>
      </c>
      <c r="K2" s="94">
        <v>30</v>
      </c>
      <c r="L2" s="94">
        <v>35</v>
      </c>
      <c r="M2" s="94">
        <v>45</v>
      </c>
      <c r="N2" s="94">
        <v>50</v>
      </c>
      <c r="O2" s="94">
        <v>55</v>
      </c>
      <c r="P2" s="94">
        <v>60</v>
      </c>
      <c r="Q2" s="94">
        <v>65</v>
      </c>
      <c r="R2" s="94">
        <v>70</v>
      </c>
      <c r="S2" s="95">
        <v>45</v>
      </c>
      <c r="T2" s="95">
        <v>55</v>
      </c>
      <c r="U2" s="95">
        <v>60</v>
      </c>
      <c r="V2" s="95">
        <v>65</v>
      </c>
      <c r="W2" s="95">
        <v>70</v>
      </c>
      <c r="X2" s="95">
        <v>80</v>
      </c>
      <c r="Y2" s="95">
        <v>85</v>
      </c>
      <c r="Z2" s="95">
        <v>90</v>
      </c>
      <c r="AA2" s="96">
        <v>55</v>
      </c>
      <c r="AB2" s="96">
        <v>65</v>
      </c>
      <c r="AC2" s="96">
        <v>70</v>
      </c>
      <c r="AD2" s="96">
        <v>75</v>
      </c>
      <c r="AE2" s="96">
        <v>80</v>
      </c>
      <c r="AF2" s="96">
        <v>90</v>
      </c>
      <c r="AG2" s="96">
        <v>95</v>
      </c>
      <c r="AH2" s="96">
        <v>100</v>
      </c>
      <c r="AI2" s="94">
        <v>35</v>
      </c>
      <c r="AJ2" s="94">
        <v>40</v>
      </c>
      <c r="AK2" s="94">
        <v>50</v>
      </c>
      <c r="AL2" s="94">
        <v>75</v>
      </c>
      <c r="AM2" s="94">
        <v>85</v>
      </c>
      <c r="AN2" s="94">
        <v>90</v>
      </c>
      <c r="AO2" s="94">
        <v>100</v>
      </c>
      <c r="AP2" s="94">
        <v>110</v>
      </c>
      <c r="AQ2" s="97">
        <v>45</v>
      </c>
      <c r="AR2" s="97">
        <v>65</v>
      </c>
      <c r="AS2" s="97">
        <v>85</v>
      </c>
      <c r="AT2" s="97">
        <v>95</v>
      </c>
      <c r="AU2" s="97">
        <v>110</v>
      </c>
      <c r="AV2" s="97">
        <v>120</v>
      </c>
      <c r="AW2" s="97">
        <v>125</v>
      </c>
      <c r="AX2" s="97">
        <v>135</v>
      </c>
      <c r="AY2" s="94">
        <v>80</v>
      </c>
      <c r="AZ2" s="94">
        <v>90</v>
      </c>
      <c r="BA2" s="94">
        <v>110</v>
      </c>
      <c r="BB2" s="94">
        <v>130</v>
      </c>
      <c r="BC2" s="94">
        <v>145</v>
      </c>
      <c r="BD2" s="94">
        <v>150</v>
      </c>
      <c r="BE2" s="94">
        <v>155</v>
      </c>
      <c r="BF2" s="94">
        <v>165</v>
      </c>
      <c r="BG2" s="98">
        <v>95</v>
      </c>
      <c r="BH2" s="98">
        <v>115</v>
      </c>
      <c r="BI2" s="98">
        <v>130</v>
      </c>
      <c r="BJ2" s="98">
        <v>150</v>
      </c>
      <c r="BK2" s="98">
        <v>165</v>
      </c>
      <c r="BL2" s="98">
        <v>170</v>
      </c>
      <c r="BM2" s="98">
        <v>175</v>
      </c>
      <c r="BN2" s="98">
        <v>185</v>
      </c>
    </row>
    <row r="3" spans="1:66">
      <c r="B3" t="s">
        <v>103</v>
      </c>
      <c r="C3" s="93">
        <v>25</v>
      </c>
      <c r="D3" s="93">
        <v>30</v>
      </c>
      <c r="E3" s="93">
        <v>35</v>
      </c>
      <c r="F3" s="93">
        <v>45</v>
      </c>
      <c r="G3" s="93">
        <v>50</v>
      </c>
      <c r="H3" s="93">
        <v>55</v>
      </c>
      <c r="I3" s="93">
        <v>60</v>
      </c>
      <c r="J3" s="93">
        <v>70</v>
      </c>
      <c r="K3" s="94">
        <v>40</v>
      </c>
      <c r="L3" s="94">
        <v>45</v>
      </c>
      <c r="M3" s="94">
        <v>55</v>
      </c>
      <c r="N3" s="94">
        <v>60</v>
      </c>
      <c r="O3" s="94">
        <v>65</v>
      </c>
      <c r="P3" s="94">
        <v>70</v>
      </c>
      <c r="Q3" s="94">
        <v>75</v>
      </c>
      <c r="R3" s="94">
        <v>80</v>
      </c>
      <c r="S3" s="95">
        <v>55</v>
      </c>
      <c r="T3" s="95">
        <v>65</v>
      </c>
      <c r="U3" s="95">
        <v>70</v>
      </c>
      <c r="V3" s="95">
        <v>75</v>
      </c>
      <c r="W3" s="95">
        <v>80</v>
      </c>
      <c r="X3" s="95">
        <v>90</v>
      </c>
      <c r="Y3" s="95">
        <v>95</v>
      </c>
      <c r="Z3" s="95">
        <v>100</v>
      </c>
      <c r="AA3" s="96">
        <v>65</v>
      </c>
      <c r="AB3" s="96">
        <v>75</v>
      </c>
      <c r="AC3" s="96">
        <v>80</v>
      </c>
      <c r="AD3" s="96">
        <v>85</v>
      </c>
      <c r="AE3" s="96">
        <v>90</v>
      </c>
      <c r="AF3" s="96">
        <v>100</v>
      </c>
      <c r="AG3" s="96">
        <v>105</v>
      </c>
      <c r="AH3" s="96">
        <v>110</v>
      </c>
      <c r="AI3" s="99">
        <v>50</v>
      </c>
      <c r="AJ3" s="99">
        <v>55</v>
      </c>
      <c r="AK3" s="99">
        <v>70</v>
      </c>
      <c r="AL3" s="99">
        <v>95</v>
      </c>
      <c r="AM3" s="99">
        <v>105</v>
      </c>
      <c r="AN3" s="99">
        <v>110</v>
      </c>
      <c r="AO3" s="99">
        <v>120</v>
      </c>
      <c r="AP3" s="99">
        <v>130</v>
      </c>
      <c r="AQ3" s="100">
        <v>65</v>
      </c>
      <c r="AR3" s="100">
        <v>85</v>
      </c>
      <c r="AS3" s="100">
        <v>105</v>
      </c>
      <c r="AT3" s="100">
        <v>115</v>
      </c>
      <c r="AU3" s="100">
        <v>130</v>
      </c>
      <c r="AV3" s="100">
        <v>140</v>
      </c>
      <c r="AW3" s="100">
        <v>145</v>
      </c>
      <c r="AX3" s="100">
        <v>155</v>
      </c>
      <c r="AY3" s="99">
        <v>100</v>
      </c>
      <c r="AZ3" s="99">
        <v>115</v>
      </c>
      <c r="BA3" s="99">
        <v>130</v>
      </c>
      <c r="BB3" s="99">
        <v>150</v>
      </c>
      <c r="BC3" s="99">
        <v>165</v>
      </c>
      <c r="BD3" s="99">
        <v>170</v>
      </c>
      <c r="BE3" s="99">
        <v>175</v>
      </c>
      <c r="BF3" s="99">
        <v>185</v>
      </c>
      <c r="BG3" s="101">
        <v>115</v>
      </c>
      <c r="BH3" s="101">
        <v>135</v>
      </c>
      <c r="BI3" s="101">
        <v>150</v>
      </c>
      <c r="BJ3" s="101">
        <v>170</v>
      </c>
      <c r="BK3" s="101">
        <v>185</v>
      </c>
      <c r="BL3" s="101">
        <v>190</v>
      </c>
      <c r="BM3" s="101">
        <v>195</v>
      </c>
      <c r="BN3" s="101">
        <v>205</v>
      </c>
    </row>
    <row r="4" spans="1:66">
      <c r="B4" t="s">
        <v>104</v>
      </c>
      <c r="C4" s="93">
        <v>35</v>
      </c>
      <c r="D4" s="93">
        <v>40</v>
      </c>
      <c r="E4" s="93">
        <v>45</v>
      </c>
      <c r="F4" s="93">
        <v>55</v>
      </c>
      <c r="G4" s="93">
        <v>60</v>
      </c>
      <c r="H4" s="93">
        <v>65</v>
      </c>
      <c r="I4" s="93">
        <v>70</v>
      </c>
      <c r="J4" s="93">
        <v>80</v>
      </c>
      <c r="K4" s="94">
        <v>50</v>
      </c>
      <c r="L4" s="94">
        <v>55</v>
      </c>
      <c r="M4" s="94">
        <v>65</v>
      </c>
      <c r="N4" s="94">
        <v>70</v>
      </c>
      <c r="O4" s="94">
        <v>75</v>
      </c>
      <c r="P4" s="94">
        <v>80</v>
      </c>
      <c r="Q4" s="94">
        <v>90</v>
      </c>
      <c r="R4" s="94">
        <v>95</v>
      </c>
      <c r="S4" s="95">
        <v>65</v>
      </c>
      <c r="T4" s="95">
        <v>75</v>
      </c>
      <c r="U4" s="95">
        <v>80</v>
      </c>
      <c r="V4" s="95">
        <v>85</v>
      </c>
      <c r="W4" s="95">
        <v>90</v>
      </c>
      <c r="X4" s="95">
        <v>105</v>
      </c>
      <c r="Y4" s="95">
        <v>110</v>
      </c>
      <c r="Z4" s="95">
        <v>115</v>
      </c>
      <c r="AA4" s="96">
        <v>75</v>
      </c>
      <c r="AB4" s="96">
        <v>85</v>
      </c>
      <c r="AC4" s="96">
        <v>90</v>
      </c>
      <c r="AD4" s="96">
        <v>95</v>
      </c>
      <c r="AE4" s="96">
        <v>105</v>
      </c>
      <c r="AF4" s="96">
        <v>115</v>
      </c>
      <c r="AG4" s="96">
        <v>120</v>
      </c>
      <c r="AH4" s="96">
        <v>125</v>
      </c>
      <c r="AI4" s="99">
        <v>60</v>
      </c>
      <c r="AJ4" s="99">
        <v>65</v>
      </c>
      <c r="AK4" s="99">
        <v>85</v>
      </c>
      <c r="AL4" s="99">
        <v>105</v>
      </c>
      <c r="AM4" s="99">
        <v>115</v>
      </c>
      <c r="AN4" s="99">
        <v>130</v>
      </c>
      <c r="AO4" s="99">
        <v>140</v>
      </c>
      <c r="AP4" s="99">
        <v>145</v>
      </c>
      <c r="AQ4" s="100">
        <v>80</v>
      </c>
      <c r="AR4" s="100">
        <v>100</v>
      </c>
      <c r="AS4" s="100">
        <v>120</v>
      </c>
      <c r="AT4" s="100">
        <v>130</v>
      </c>
      <c r="AU4" s="100">
        <v>150</v>
      </c>
      <c r="AV4" s="100">
        <v>160</v>
      </c>
      <c r="AW4" s="100">
        <v>165</v>
      </c>
      <c r="AX4" s="100">
        <v>175</v>
      </c>
      <c r="AY4" s="99">
        <v>115</v>
      </c>
      <c r="AZ4" s="99">
        <v>135</v>
      </c>
      <c r="BA4" s="99">
        <v>150</v>
      </c>
      <c r="BB4" s="99">
        <v>170</v>
      </c>
      <c r="BC4" s="99">
        <v>185</v>
      </c>
      <c r="BD4" s="99">
        <v>190</v>
      </c>
      <c r="BE4" s="99">
        <v>195</v>
      </c>
      <c r="BF4" s="99">
        <v>205</v>
      </c>
      <c r="BG4" s="101">
        <v>130</v>
      </c>
      <c r="BH4" s="101">
        <v>150</v>
      </c>
      <c r="BI4" s="101">
        <v>170</v>
      </c>
      <c r="BJ4" s="101">
        <v>190</v>
      </c>
      <c r="BK4" s="101">
        <v>205</v>
      </c>
      <c r="BL4" s="101">
        <v>215</v>
      </c>
      <c r="BM4" s="101">
        <v>220</v>
      </c>
      <c r="BN4" s="101">
        <v>225</v>
      </c>
    </row>
    <row r="5" spans="1:66">
      <c r="B5" t="s">
        <v>105</v>
      </c>
      <c r="C5" s="93">
        <v>45</v>
      </c>
      <c r="D5" s="93">
        <v>50</v>
      </c>
      <c r="E5" s="93">
        <v>55</v>
      </c>
      <c r="F5" s="93">
        <v>65</v>
      </c>
      <c r="G5" s="93">
        <v>70</v>
      </c>
      <c r="H5" s="93">
        <v>75</v>
      </c>
      <c r="I5" s="93">
        <v>80</v>
      </c>
      <c r="J5" s="93">
        <v>90</v>
      </c>
      <c r="K5" s="94">
        <v>60</v>
      </c>
      <c r="L5" s="94">
        <v>65</v>
      </c>
      <c r="M5" s="94">
        <v>75</v>
      </c>
      <c r="N5" s="94">
        <v>80</v>
      </c>
      <c r="O5" s="94">
        <v>85</v>
      </c>
      <c r="P5" s="94">
        <v>90</v>
      </c>
      <c r="Q5" s="94">
        <v>100</v>
      </c>
      <c r="R5" s="94">
        <v>105</v>
      </c>
      <c r="S5" s="95">
        <v>75</v>
      </c>
      <c r="T5" s="95">
        <v>85</v>
      </c>
      <c r="U5" s="95">
        <v>90</v>
      </c>
      <c r="V5" s="95">
        <v>100</v>
      </c>
      <c r="W5" s="95">
        <v>105</v>
      </c>
      <c r="X5" s="95">
        <v>115</v>
      </c>
      <c r="Y5" s="95">
        <v>120</v>
      </c>
      <c r="Z5" s="95">
        <v>125</v>
      </c>
      <c r="AA5" s="96">
        <v>85</v>
      </c>
      <c r="AB5" s="96">
        <v>100</v>
      </c>
      <c r="AC5" s="96">
        <v>105</v>
      </c>
      <c r="AD5" s="96">
        <v>110</v>
      </c>
      <c r="AE5" s="96">
        <v>120</v>
      </c>
      <c r="AF5" s="96">
        <v>130</v>
      </c>
      <c r="AG5" s="96">
        <v>135</v>
      </c>
      <c r="AH5" s="96">
        <v>140</v>
      </c>
      <c r="AI5" s="99">
        <v>75</v>
      </c>
      <c r="AJ5" s="99">
        <v>80</v>
      </c>
      <c r="AK5" s="99">
        <v>100</v>
      </c>
      <c r="AL5" s="99">
        <v>120</v>
      </c>
      <c r="AM5" s="99">
        <v>130</v>
      </c>
      <c r="AN5" s="99">
        <v>150</v>
      </c>
      <c r="AO5" s="99">
        <v>160</v>
      </c>
      <c r="AP5" s="99">
        <v>165</v>
      </c>
      <c r="AQ5" s="100">
        <v>95</v>
      </c>
      <c r="AR5" s="100">
        <v>115</v>
      </c>
      <c r="AS5" s="100">
        <v>135</v>
      </c>
      <c r="AT5" s="100">
        <v>150</v>
      </c>
      <c r="AU5" s="100">
        <v>170</v>
      </c>
      <c r="AV5" s="100">
        <v>180</v>
      </c>
      <c r="AW5" s="100">
        <v>185</v>
      </c>
      <c r="AX5" s="100">
        <v>195</v>
      </c>
      <c r="AY5" s="99">
        <v>130</v>
      </c>
      <c r="AZ5" s="99">
        <v>150</v>
      </c>
      <c r="BA5" s="99">
        <v>170</v>
      </c>
      <c r="BB5" s="99">
        <v>190</v>
      </c>
      <c r="BC5" s="99">
        <v>205</v>
      </c>
      <c r="BD5" s="99">
        <v>215</v>
      </c>
      <c r="BE5" s="99">
        <v>220</v>
      </c>
      <c r="BF5" s="99">
        <v>225</v>
      </c>
      <c r="BG5" s="101">
        <v>145</v>
      </c>
      <c r="BH5" s="101">
        <v>170</v>
      </c>
      <c r="BI5" s="101">
        <v>195</v>
      </c>
      <c r="BJ5" s="101">
        <v>215</v>
      </c>
      <c r="BK5" s="101">
        <v>225</v>
      </c>
      <c r="BL5" s="101">
        <v>235</v>
      </c>
      <c r="BM5" s="101">
        <v>245</v>
      </c>
      <c r="BN5" s="101">
        <v>250</v>
      </c>
    </row>
    <row r="6" spans="1:66">
      <c r="B6" t="s">
        <v>106</v>
      </c>
      <c r="C6" s="93">
        <v>55</v>
      </c>
      <c r="D6" s="93">
        <v>65</v>
      </c>
      <c r="E6" s="93">
        <v>70</v>
      </c>
      <c r="F6" s="93">
        <v>80</v>
      </c>
      <c r="G6" s="93">
        <v>85</v>
      </c>
      <c r="H6" s="93">
        <v>90</v>
      </c>
      <c r="I6" s="93">
        <v>95</v>
      </c>
      <c r="J6" s="93">
        <v>105</v>
      </c>
      <c r="K6" s="94">
        <v>75</v>
      </c>
      <c r="L6" s="94">
        <v>80</v>
      </c>
      <c r="M6" s="94">
        <v>90</v>
      </c>
      <c r="N6" s="94">
        <v>95</v>
      </c>
      <c r="O6" s="94">
        <v>100</v>
      </c>
      <c r="P6" s="94">
        <v>105</v>
      </c>
      <c r="Q6" s="94">
        <v>110</v>
      </c>
      <c r="R6" s="94">
        <v>115</v>
      </c>
      <c r="S6" s="95">
        <v>90</v>
      </c>
      <c r="T6" s="95">
        <v>100</v>
      </c>
      <c r="U6" s="95">
        <v>105</v>
      </c>
      <c r="V6" s="95">
        <v>115</v>
      </c>
      <c r="W6" s="95">
        <v>120</v>
      </c>
      <c r="X6" s="95">
        <v>130</v>
      </c>
      <c r="Y6" s="95">
        <v>135</v>
      </c>
      <c r="Z6" s="95">
        <v>140</v>
      </c>
      <c r="AA6" s="96">
        <v>100</v>
      </c>
      <c r="AB6" s="96">
        <v>115</v>
      </c>
      <c r="AC6" s="96">
        <v>125</v>
      </c>
      <c r="AD6" s="96">
        <v>130</v>
      </c>
      <c r="AE6" s="96">
        <v>140</v>
      </c>
      <c r="AF6" s="96">
        <v>145</v>
      </c>
      <c r="AG6" s="96">
        <v>150</v>
      </c>
      <c r="AH6" s="96">
        <v>155</v>
      </c>
      <c r="AI6" s="99">
        <v>90</v>
      </c>
      <c r="AJ6" s="99">
        <v>95</v>
      </c>
      <c r="AK6" s="99">
        <v>115</v>
      </c>
      <c r="AL6" s="99">
        <v>135</v>
      </c>
      <c r="AM6" s="99">
        <v>150</v>
      </c>
      <c r="AN6" s="99">
        <v>170</v>
      </c>
      <c r="AO6" s="99">
        <v>180</v>
      </c>
      <c r="AP6" s="99">
        <v>185</v>
      </c>
      <c r="AQ6" s="100">
        <v>110</v>
      </c>
      <c r="AR6" s="100">
        <v>130</v>
      </c>
      <c r="AS6" s="100">
        <v>150</v>
      </c>
      <c r="AT6" s="100">
        <v>170</v>
      </c>
      <c r="AU6" s="100">
        <v>185</v>
      </c>
      <c r="AV6" s="100">
        <v>200</v>
      </c>
      <c r="AW6" s="100">
        <v>210</v>
      </c>
      <c r="AX6" s="100">
        <v>220</v>
      </c>
      <c r="AY6" s="99">
        <v>145</v>
      </c>
      <c r="AZ6" s="99">
        <v>170</v>
      </c>
      <c r="BA6" s="99">
        <v>190</v>
      </c>
      <c r="BB6" s="99">
        <v>210</v>
      </c>
      <c r="BC6" s="99">
        <v>225</v>
      </c>
      <c r="BD6" s="99">
        <v>235</v>
      </c>
      <c r="BE6" s="99">
        <v>245</v>
      </c>
      <c r="BF6" s="99">
        <v>250</v>
      </c>
      <c r="BG6" s="101">
        <v>170</v>
      </c>
      <c r="BH6" s="101">
        <v>195</v>
      </c>
      <c r="BI6" s="101">
        <v>225</v>
      </c>
      <c r="BJ6" s="101">
        <v>245</v>
      </c>
      <c r="BK6" s="101">
        <v>255</v>
      </c>
      <c r="BL6" s="101">
        <v>265</v>
      </c>
      <c r="BM6" s="101">
        <v>275</v>
      </c>
      <c r="BN6" s="101">
        <v>280</v>
      </c>
    </row>
    <row r="7" spans="1:66">
      <c r="B7" t="s">
        <v>107</v>
      </c>
      <c r="C7" s="93">
        <v>56</v>
      </c>
      <c r="D7" s="93">
        <v>75</v>
      </c>
      <c r="E7" s="93">
        <v>80</v>
      </c>
      <c r="F7" s="93">
        <v>90</v>
      </c>
      <c r="G7" s="93">
        <v>95</v>
      </c>
      <c r="H7" s="93">
        <v>100</v>
      </c>
      <c r="I7" s="93">
        <v>105</v>
      </c>
      <c r="J7" s="93">
        <v>115</v>
      </c>
      <c r="K7" s="94">
        <v>85</v>
      </c>
      <c r="L7" s="94">
        <v>90</v>
      </c>
      <c r="M7" s="94">
        <v>100</v>
      </c>
      <c r="N7" s="94">
        <v>105</v>
      </c>
      <c r="O7" s="94">
        <v>155</v>
      </c>
      <c r="P7" s="94">
        <v>120</v>
      </c>
      <c r="Q7" s="94">
        <v>125</v>
      </c>
      <c r="R7" s="94">
        <v>130</v>
      </c>
      <c r="S7" s="95">
        <v>100</v>
      </c>
      <c r="T7" s="95">
        <v>110</v>
      </c>
      <c r="U7" s="95">
        <v>120</v>
      </c>
      <c r="V7" s="95">
        <v>130</v>
      </c>
      <c r="W7" s="95">
        <v>140</v>
      </c>
      <c r="X7" s="95">
        <v>145</v>
      </c>
      <c r="Y7" s="95">
        <v>150</v>
      </c>
      <c r="Z7" s="95">
        <v>155</v>
      </c>
      <c r="AA7" s="96">
        <v>115</v>
      </c>
      <c r="AB7" s="96">
        <v>130</v>
      </c>
      <c r="AC7" s="96">
        <v>140</v>
      </c>
      <c r="AD7" s="96">
        <v>150</v>
      </c>
      <c r="AE7" s="96">
        <v>160</v>
      </c>
      <c r="AF7" s="96">
        <v>165</v>
      </c>
      <c r="AG7" s="96">
        <v>170</v>
      </c>
      <c r="AH7" s="96">
        <v>175</v>
      </c>
      <c r="AI7" s="99">
        <v>105</v>
      </c>
      <c r="AJ7" s="99">
        <v>110</v>
      </c>
      <c r="AK7" s="99">
        <v>130</v>
      </c>
      <c r="AL7" s="99">
        <v>150</v>
      </c>
      <c r="AM7" s="99">
        <v>170</v>
      </c>
      <c r="AN7" s="99">
        <v>185</v>
      </c>
      <c r="AO7" s="99">
        <v>200</v>
      </c>
      <c r="AP7" s="99">
        <v>210</v>
      </c>
      <c r="AQ7" s="100">
        <v>120</v>
      </c>
      <c r="AR7" s="100">
        <v>145</v>
      </c>
      <c r="AS7" s="100">
        <v>170</v>
      </c>
      <c r="AT7" s="100">
        <v>190</v>
      </c>
      <c r="AU7" s="100">
        <v>200</v>
      </c>
      <c r="AV7" s="100">
        <v>220</v>
      </c>
      <c r="AW7" s="100">
        <v>225</v>
      </c>
      <c r="AX7" s="100">
        <v>235</v>
      </c>
      <c r="AY7" s="99">
        <v>170</v>
      </c>
      <c r="AZ7" s="99">
        <v>190</v>
      </c>
      <c r="BA7" s="99">
        <v>220</v>
      </c>
      <c r="BB7" s="99">
        <v>240</v>
      </c>
      <c r="BC7" s="99">
        <v>250</v>
      </c>
      <c r="BD7" s="99">
        <v>260</v>
      </c>
      <c r="BE7" s="99">
        <v>270</v>
      </c>
      <c r="BF7" s="99">
        <v>280</v>
      </c>
      <c r="BG7" s="101">
        <v>190</v>
      </c>
      <c r="BH7" s="101">
        <v>210</v>
      </c>
      <c r="BI7" s="101">
        <v>240</v>
      </c>
      <c r="BJ7" s="101">
        <v>265</v>
      </c>
      <c r="BK7" s="101">
        <v>280</v>
      </c>
      <c r="BL7" s="101">
        <v>290</v>
      </c>
      <c r="BM7" s="101">
        <v>300</v>
      </c>
      <c r="BN7" s="101">
        <v>310</v>
      </c>
    </row>
    <row r="8" spans="1:66">
      <c r="B8" t="s">
        <v>108</v>
      </c>
      <c r="C8" s="93">
        <v>75</v>
      </c>
      <c r="D8" s="93">
        <v>85</v>
      </c>
      <c r="E8" s="93">
        <v>90</v>
      </c>
      <c r="F8" s="93">
        <v>100</v>
      </c>
      <c r="G8" s="93">
        <v>105</v>
      </c>
      <c r="H8" s="93">
        <v>115</v>
      </c>
      <c r="I8" s="93">
        <v>120</v>
      </c>
      <c r="J8" s="93">
        <v>130</v>
      </c>
      <c r="K8" s="94">
        <v>95</v>
      </c>
      <c r="L8" s="94">
        <v>100</v>
      </c>
      <c r="M8" s="94">
        <v>110</v>
      </c>
      <c r="N8" s="94">
        <v>120</v>
      </c>
      <c r="O8" s="94">
        <v>130</v>
      </c>
      <c r="P8" s="94">
        <v>135</v>
      </c>
      <c r="Q8" s="94">
        <v>140</v>
      </c>
      <c r="R8" s="94">
        <v>145</v>
      </c>
      <c r="S8" s="95">
        <v>115</v>
      </c>
      <c r="T8" s="95">
        <v>125</v>
      </c>
      <c r="U8" s="95">
        <v>135</v>
      </c>
      <c r="V8" s="95">
        <v>145</v>
      </c>
      <c r="W8" s="95">
        <v>155</v>
      </c>
      <c r="X8" s="95">
        <v>160</v>
      </c>
      <c r="Y8" s="95">
        <v>165</v>
      </c>
      <c r="Z8" s="95">
        <v>170</v>
      </c>
      <c r="AA8" s="96">
        <v>130</v>
      </c>
      <c r="AB8" s="96">
        <v>150</v>
      </c>
      <c r="AC8" s="96">
        <v>160</v>
      </c>
      <c r="AD8" s="96">
        <v>170</v>
      </c>
      <c r="AE8" s="96">
        <v>180</v>
      </c>
      <c r="AF8" s="96">
        <v>185</v>
      </c>
      <c r="AG8" s="96">
        <v>190</v>
      </c>
      <c r="AH8" s="96">
        <v>195</v>
      </c>
      <c r="AI8" s="99">
        <v>115</v>
      </c>
      <c r="AJ8" s="99">
        <v>120</v>
      </c>
      <c r="AK8" s="99">
        <v>145</v>
      </c>
      <c r="AL8" s="99">
        <v>170</v>
      </c>
      <c r="AM8" s="99">
        <v>190</v>
      </c>
      <c r="AN8" s="99">
        <v>200</v>
      </c>
      <c r="AO8" s="99">
        <v>220</v>
      </c>
      <c r="AP8" s="99">
        <v>230</v>
      </c>
      <c r="AQ8" s="100">
        <v>135</v>
      </c>
      <c r="AR8" s="100">
        <v>170</v>
      </c>
      <c r="AS8" s="100">
        <v>190</v>
      </c>
      <c r="AT8" s="100">
        <v>210</v>
      </c>
      <c r="AU8" s="100">
        <v>220</v>
      </c>
      <c r="AV8" s="100">
        <v>240</v>
      </c>
      <c r="AW8" s="100">
        <v>250</v>
      </c>
      <c r="AX8" s="100">
        <v>260</v>
      </c>
      <c r="AY8" s="99">
        <v>190</v>
      </c>
      <c r="AZ8" s="99">
        <v>210</v>
      </c>
      <c r="BA8" s="99">
        <v>240</v>
      </c>
      <c r="BB8" s="99">
        <v>260</v>
      </c>
      <c r="BC8" s="99">
        <v>280</v>
      </c>
      <c r="BD8" s="99">
        <v>290</v>
      </c>
      <c r="BE8" s="99">
        <v>300</v>
      </c>
      <c r="BF8" s="99">
        <v>310</v>
      </c>
      <c r="BG8" s="101">
        <v>210</v>
      </c>
      <c r="BH8" s="101">
        <v>230</v>
      </c>
      <c r="BI8" s="101">
        <v>260</v>
      </c>
      <c r="BJ8" s="101">
        <v>285</v>
      </c>
      <c r="BK8" s="101">
        <v>300</v>
      </c>
      <c r="BL8" s="101">
        <v>310</v>
      </c>
      <c r="BM8" s="101">
        <v>325</v>
      </c>
      <c r="BN8" s="101">
        <v>330</v>
      </c>
    </row>
    <row r="9" spans="1:66">
      <c r="B9" t="s">
        <v>109</v>
      </c>
      <c r="C9" s="93">
        <v>85</v>
      </c>
      <c r="D9" s="93">
        <v>95</v>
      </c>
      <c r="E9" s="93">
        <v>100</v>
      </c>
      <c r="F9" s="93">
        <v>110</v>
      </c>
      <c r="G9" s="93">
        <v>120</v>
      </c>
      <c r="H9" s="93">
        <v>130</v>
      </c>
      <c r="I9" s="93">
        <v>135</v>
      </c>
      <c r="J9" s="93">
        <v>145</v>
      </c>
      <c r="K9" s="94">
        <v>105</v>
      </c>
      <c r="L9" s="94">
        <v>115</v>
      </c>
      <c r="M9" s="94">
        <v>125</v>
      </c>
      <c r="N9" s="94">
        <v>135</v>
      </c>
      <c r="O9" s="94">
        <v>145</v>
      </c>
      <c r="P9" s="94">
        <v>150</v>
      </c>
      <c r="Q9" s="94">
        <v>160</v>
      </c>
      <c r="R9" s="94">
        <v>165</v>
      </c>
      <c r="S9" s="95">
        <v>130</v>
      </c>
      <c r="T9" s="95">
        <v>140</v>
      </c>
      <c r="U9" s="95">
        <v>155</v>
      </c>
      <c r="V9" s="95">
        <v>165</v>
      </c>
      <c r="W9" s="95">
        <v>175</v>
      </c>
      <c r="X9" s="95">
        <v>180</v>
      </c>
      <c r="Y9" s="95">
        <v>185</v>
      </c>
      <c r="Z9" s="95">
        <v>190</v>
      </c>
      <c r="AA9" s="96">
        <v>145</v>
      </c>
      <c r="AB9" s="96">
        <v>165</v>
      </c>
      <c r="AC9" s="96">
        <v>180</v>
      </c>
      <c r="AD9" s="96">
        <v>190</v>
      </c>
      <c r="AE9" s="96">
        <v>200</v>
      </c>
      <c r="AF9" s="96">
        <v>205</v>
      </c>
      <c r="AG9" s="96">
        <v>210</v>
      </c>
      <c r="AH9" s="96">
        <v>215</v>
      </c>
      <c r="AI9" s="99">
        <v>130</v>
      </c>
      <c r="AJ9" s="99">
        <v>135</v>
      </c>
      <c r="AK9" s="99">
        <v>170</v>
      </c>
      <c r="AL9" s="99">
        <v>190</v>
      </c>
      <c r="AM9" s="99">
        <v>210</v>
      </c>
      <c r="AN9" s="99">
        <v>220</v>
      </c>
      <c r="AO9" s="99">
        <v>240</v>
      </c>
      <c r="AP9" s="99">
        <v>250</v>
      </c>
      <c r="AQ9" s="100">
        <v>150</v>
      </c>
      <c r="AR9" s="100">
        <v>190</v>
      </c>
      <c r="AS9" s="100">
        <v>210</v>
      </c>
      <c r="AT9" s="100">
        <v>230</v>
      </c>
      <c r="AU9" s="100">
        <v>250</v>
      </c>
      <c r="AV9" s="100">
        <v>260</v>
      </c>
      <c r="AW9" s="100">
        <v>280</v>
      </c>
      <c r="AX9" s="100">
        <v>280</v>
      </c>
      <c r="AY9" s="99">
        <v>210</v>
      </c>
      <c r="AZ9" s="99">
        <v>230</v>
      </c>
      <c r="BA9" s="99">
        <v>260</v>
      </c>
      <c r="BB9" s="99">
        <v>285</v>
      </c>
      <c r="BC9" s="99">
        <v>300</v>
      </c>
      <c r="BD9" s="99">
        <v>310</v>
      </c>
      <c r="BE9" s="99">
        <v>325</v>
      </c>
      <c r="BF9" s="99">
        <v>330</v>
      </c>
      <c r="BG9" s="101">
        <v>225</v>
      </c>
      <c r="BH9" s="101">
        <v>255</v>
      </c>
      <c r="BI9" s="101">
        <v>275</v>
      </c>
      <c r="BJ9" s="101">
        <v>305</v>
      </c>
      <c r="BK9" s="101">
        <v>325</v>
      </c>
      <c r="BL9" s="101">
        <v>330</v>
      </c>
      <c r="BM9" s="101">
        <v>345</v>
      </c>
      <c r="BN9" s="101">
        <v>355</v>
      </c>
    </row>
    <row r="10" spans="1:66">
      <c r="B10" t="s">
        <v>110</v>
      </c>
      <c r="C10" s="94">
        <v>1000</v>
      </c>
      <c r="D10" s="94">
        <v>1000</v>
      </c>
      <c r="E10" s="94">
        <v>1000</v>
      </c>
      <c r="F10" s="94">
        <v>1000</v>
      </c>
      <c r="G10" s="94">
        <v>1000</v>
      </c>
      <c r="H10" s="94">
        <v>1000</v>
      </c>
      <c r="I10" s="94">
        <v>1000</v>
      </c>
      <c r="J10" s="94">
        <v>1000</v>
      </c>
      <c r="K10" s="94">
        <v>1000</v>
      </c>
      <c r="L10" s="94">
        <v>1000</v>
      </c>
      <c r="M10" s="94">
        <v>1000</v>
      </c>
      <c r="N10" s="94">
        <v>1000</v>
      </c>
      <c r="O10" s="94">
        <v>1000</v>
      </c>
      <c r="P10" s="94">
        <v>1000</v>
      </c>
      <c r="Q10" s="94">
        <v>1000</v>
      </c>
      <c r="R10" s="94">
        <v>1000</v>
      </c>
      <c r="S10" s="94">
        <v>1000</v>
      </c>
      <c r="T10" s="94">
        <v>1000</v>
      </c>
      <c r="U10" s="94">
        <v>1000</v>
      </c>
      <c r="V10" s="94">
        <v>1000</v>
      </c>
      <c r="W10" s="94">
        <v>1000</v>
      </c>
      <c r="X10" s="94">
        <v>1000</v>
      </c>
      <c r="Y10" s="94">
        <v>1000</v>
      </c>
      <c r="Z10" s="94">
        <v>1000</v>
      </c>
      <c r="AA10" s="96">
        <v>160</v>
      </c>
      <c r="AB10" s="96">
        <v>180</v>
      </c>
      <c r="AC10" s="96">
        <v>195</v>
      </c>
      <c r="AD10" s="96">
        <v>205</v>
      </c>
      <c r="AE10" s="96">
        <v>215</v>
      </c>
      <c r="AF10" s="96">
        <v>220</v>
      </c>
      <c r="AG10" s="96">
        <v>225</v>
      </c>
      <c r="AH10" s="96">
        <v>230</v>
      </c>
      <c r="AI10" s="94">
        <v>1000</v>
      </c>
      <c r="AJ10" s="94">
        <v>1000</v>
      </c>
      <c r="AK10" s="94">
        <v>1000</v>
      </c>
      <c r="AL10" s="94">
        <v>1000</v>
      </c>
      <c r="AM10" s="94">
        <v>1000</v>
      </c>
      <c r="AN10" s="94">
        <v>1000</v>
      </c>
      <c r="AO10" s="94">
        <v>10000</v>
      </c>
      <c r="AP10" s="94">
        <v>1000</v>
      </c>
      <c r="AQ10" s="97">
        <v>1000</v>
      </c>
      <c r="AR10" s="97">
        <v>1000</v>
      </c>
      <c r="AS10" s="97">
        <v>1000</v>
      </c>
      <c r="AT10" s="97">
        <v>1000</v>
      </c>
      <c r="AU10" s="97">
        <v>1000</v>
      </c>
      <c r="AV10" s="97">
        <v>10000</v>
      </c>
      <c r="AW10" s="97">
        <v>1000</v>
      </c>
      <c r="AX10" s="97">
        <v>1000</v>
      </c>
      <c r="AY10" s="94">
        <v>1000</v>
      </c>
      <c r="AZ10" s="94">
        <v>1000</v>
      </c>
      <c r="BA10" s="94">
        <v>1000</v>
      </c>
      <c r="BB10" s="94">
        <v>10000</v>
      </c>
      <c r="BC10" s="94">
        <v>1000</v>
      </c>
      <c r="BD10" s="94">
        <v>1000</v>
      </c>
      <c r="BE10" s="94">
        <v>1000</v>
      </c>
      <c r="BF10" s="94">
        <v>10000</v>
      </c>
      <c r="BG10" s="101">
        <v>240</v>
      </c>
      <c r="BH10" s="101">
        <v>270</v>
      </c>
      <c r="BI10" s="101">
        <v>290</v>
      </c>
      <c r="BJ10" s="101">
        <v>320</v>
      </c>
      <c r="BK10" s="101">
        <v>345</v>
      </c>
      <c r="BL10" s="101">
        <v>355</v>
      </c>
      <c r="BM10" s="101">
        <v>365</v>
      </c>
      <c r="BN10" s="101">
        <v>375</v>
      </c>
    </row>
    <row r="11" spans="1:66">
      <c r="B11" t="s">
        <v>111</v>
      </c>
      <c r="C11" t="s">
        <v>112</v>
      </c>
      <c r="D11" t="s">
        <v>112</v>
      </c>
      <c r="E11" t="s">
        <v>113</v>
      </c>
      <c r="F11" t="s">
        <v>114</v>
      </c>
      <c r="G11" s="102"/>
      <c r="H11" s="103" t="s">
        <v>111</v>
      </c>
      <c r="I11" s="103" t="s">
        <v>115</v>
      </c>
      <c r="J11" s="103" t="s">
        <v>115</v>
      </c>
      <c r="K11" s="103" t="s">
        <v>113</v>
      </c>
      <c r="L11" s="103" t="s">
        <v>114</v>
      </c>
      <c r="M11" s="103"/>
      <c r="N11" s="103"/>
      <c r="O11" s="103"/>
      <c r="P11" s="103"/>
      <c r="Q11" s="103"/>
      <c r="R11" s="103"/>
      <c r="S11" s="103"/>
      <c r="T11" s="103"/>
      <c r="U11" s="103"/>
    </row>
    <row r="12" spans="1:66">
      <c r="A12">
        <v>20.010000000000002</v>
      </c>
      <c r="B12" s="104" t="s">
        <v>116</v>
      </c>
      <c r="C12" s="92" t="s">
        <v>70</v>
      </c>
      <c r="D12" s="92" t="s">
        <v>78</v>
      </c>
      <c r="E12" s="92" t="s">
        <v>86</v>
      </c>
      <c r="F12" s="92" t="s">
        <v>94</v>
      </c>
      <c r="G12" s="102">
        <v>20.010000000000002</v>
      </c>
      <c r="H12" s="105" t="s">
        <v>116</v>
      </c>
      <c r="I12" s="106" t="s">
        <v>38</v>
      </c>
      <c r="J12" s="106" t="s">
        <v>46</v>
      </c>
      <c r="K12" s="106" t="s">
        <v>54</v>
      </c>
      <c r="L12" s="106" t="s">
        <v>62</v>
      </c>
      <c r="M12" s="103"/>
      <c r="N12" s="106"/>
      <c r="O12" s="106"/>
      <c r="P12" s="106"/>
      <c r="Q12" s="106"/>
      <c r="R12" s="106"/>
      <c r="S12" s="106"/>
      <c r="T12" s="103"/>
      <c r="U12" s="103"/>
    </row>
    <row r="13" spans="1:66">
      <c r="A13">
        <v>34.01</v>
      </c>
      <c r="B13" s="104" t="s">
        <v>116</v>
      </c>
      <c r="C13" s="92" t="s">
        <v>70</v>
      </c>
      <c r="D13" s="92" t="s">
        <v>78</v>
      </c>
      <c r="E13" s="92" t="s">
        <v>86</v>
      </c>
      <c r="F13" s="92" t="s">
        <v>94</v>
      </c>
      <c r="G13" s="102">
        <v>30.01</v>
      </c>
      <c r="H13" s="105" t="s">
        <v>116</v>
      </c>
      <c r="I13" s="106" t="s">
        <v>38</v>
      </c>
      <c r="J13" s="106" t="s">
        <v>46</v>
      </c>
      <c r="K13" s="106" t="s">
        <v>54</v>
      </c>
      <c r="L13" s="106" t="s">
        <v>62</v>
      </c>
      <c r="M13" s="103"/>
      <c r="N13" s="106"/>
      <c r="O13" s="106"/>
      <c r="P13" s="106"/>
      <c r="Q13" s="106"/>
      <c r="R13" s="106"/>
      <c r="S13" s="106"/>
      <c r="T13" s="103"/>
      <c r="U13" s="103"/>
    </row>
    <row r="14" spans="1:66">
      <c r="A14">
        <v>38.01</v>
      </c>
      <c r="B14" s="104" t="s">
        <v>116</v>
      </c>
      <c r="C14" s="92" t="s">
        <v>70</v>
      </c>
      <c r="D14" s="92" t="s">
        <v>78</v>
      </c>
      <c r="E14" s="92" t="s">
        <v>86</v>
      </c>
      <c r="F14" s="92" t="s">
        <v>94</v>
      </c>
      <c r="G14" s="107">
        <v>35.01</v>
      </c>
      <c r="H14" s="105" t="s">
        <v>116</v>
      </c>
      <c r="I14" s="106" t="s">
        <v>38</v>
      </c>
      <c r="J14" s="106" t="s">
        <v>46</v>
      </c>
      <c r="K14" s="106" t="s">
        <v>54</v>
      </c>
      <c r="L14" s="106" t="s">
        <v>62</v>
      </c>
      <c r="M14" s="103"/>
      <c r="N14" s="106"/>
      <c r="O14" s="106"/>
      <c r="P14" s="106"/>
      <c r="Q14" s="106"/>
      <c r="R14" s="106"/>
      <c r="S14" s="106"/>
      <c r="T14" s="103"/>
      <c r="U14" s="103"/>
    </row>
    <row r="15" spans="1:66">
      <c r="A15">
        <v>40.01</v>
      </c>
      <c r="B15" s="104" t="s">
        <v>116</v>
      </c>
      <c r="C15" s="92" t="s">
        <v>70</v>
      </c>
      <c r="D15" s="92" t="s">
        <v>78</v>
      </c>
      <c r="E15" s="92" t="s">
        <v>86</v>
      </c>
      <c r="F15" s="92" t="s">
        <v>94</v>
      </c>
      <c r="G15" s="108">
        <v>36.01</v>
      </c>
      <c r="H15" s="105" t="s">
        <v>116</v>
      </c>
      <c r="I15" s="106" t="s">
        <v>38</v>
      </c>
      <c r="J15" s="106" t="s">
        <v>46</v>
      </c>
      <c r="K15" s="109" t="s">
        <v>54</v>
      </c>
      <c r="L15" s="109" t="s">
        <v>62</v>
      </c>
      <c r="M15" s="110"/>
      <c r="N15" s="106"/>
      <c r="O15" s="106"/>
      <c r="P15" s="106"/>
      <c r="Q15" s="106"/>
      <c r="R15" s="106"/>
      <c r="S15" s="106"/>
      <c r="T15" s="110"/>
      <c r="U15" s="110"/>
    </row>
    <row r="16" spans="1:66">
      <c r="A16">
        <v>45.01</v>
      </c>
      <c r="B16" s="104" t="s">
        <v>116</v>
      </c>
      <c r="C16" s="92" t="s">
        <v>71</v>
      </c>
      <c r="D16" s="92" t="s">
        <v>78</v>
      </c>
      <c r="E16" s="92" t="s">
        <v>86</v>
      </c>
      <c r="F16" s="92" t="s">
        <v>94</v>
      </c>
      <c r="G16" s="108">
        <v>40.01</v>
      </c>
      <c r="H16" s="105" t="s">
        <v>116</v>
      </c>
      <c r="I16" s="106" t="s">
        <v>39</v>
      </c>
      <c r="J16" s="106" t="s">
        <v>46</v>
      </c>
      <c r="K16" s="109" t="s">
        <v>54</v>
      </c>
      <c r="L16" s="109" t="s">
        <v>62</v>
      </c>
      <c r="M16" s="110"/>
      <c r="N16" s="106"/>
      <c r="O16" s="106"/>
      <c r="P16" s="106"/>
      <c r="Q16" s="106"/>
      <c r="R16" s="106"/>
      <c r="S16" s="106"/>
      <c r="T16" s="110"/>
      <c r="U16" s="110"/>
    </row>
    <row r="17" spans="1:37">
      <c r="A17">
        <v>50.01</v>
      </c>
      <c r="B17" s="104" t="s">
        <v>116</v>
      </c>
      <c r="C17" s="92" t="s">
        <v>72</v>
      </c>
      <c r="D17" s="92" t="s">
        <v>79</v>
      </c>
      <c r="E17" s="92" t="s">
        <v>86</v>
      </c>
      <c r="F17" s="92" t="s">
        <v>94</v>
      </c>
      <c r="G17" s="108">
        <v>44.01</v>
      </c>
      <c r="H17" s="105" t="s">
        <v>116</v>
      </c>
      <c r="I17" s="109" t="s">
        <v>40</v>
      </c>
      <c r="J17" s="109" t="s">
        <v>47</v>
      </c>
      <c r="K17" s="109" t="s">
        <v>54</v>
      </c>
      <c r="L17" s="109" t="s">
        <v>62</v>
      </c>
      <c r="M17" s="110"/>
      <c r="N17" s="109"/>
      <c r="O17" s="109"/>
      <c r="P17" s="109"/>
      <c r="Q17" s="109"/>
      <c r="R17" s="109"/>
      <c r="S17" s="109"/>
      <c r="T17" s="110"/>
      <c r="U17" s="110"/>
    </row>
    <row r="18" spans="1:37">
      <c r="A18">
        <v>52.05</v>
      </c>
      <c r="B18" s="104" t="s">
        <v>116</v>
      </c>
      <c r="C18" s="92" t="s">
        <v>72</v>
      </c>
      <c r="D18" s="92" t="s">
        <v>79</v>
      </c>
      <c r="E18" s="92" t="s">
        <v>86</v>
      </c>
      <c r="F18" s="92" t="s">
        <v>94</v>
      </c>
      <c r="G18" s="108">
        <v>48.01</v>
      </c>
      <c r="H18" s="105" t="s">
        <v>116</v>
      </c>
      <c r="I18" s="109" t="s">
        <v>41</v>
      </c>
      <c r="J18" s="109" t="s">
        <v>48</v>
      </c>
      <c r="K18" s="109" t="s">
        <v>55</v>
      </c>
      <c r="L18" s="109" t="s">
        <v>63</v>
      </c>
      <c r="M18" s="110"/>
      <c r="N18" s="109"/>
      <c r="O18" s="109"/>
      <c r="P18" s="109"/>
      <c r="Q18" s="109"/>
      <c r="R18" s="109"/>
      <c r="S18" s="109"/>
      <c r="T18" s="110"/>
      <c r="U18" s="110"/>
    </row>
    <row r="19" spans="1:37">
      <c r="A19">
        <v>56.01</v>
      </c>
      <c r="B19" s="104" t="s">
        <v>116</v>
      </c>
      <c r="C19" s="92" t="s">
        <v>73</v>
      </c>
      <c r="D19" s="92" t="s">
        <v>80</v>
      </c>
      <c r="E19" s="92" t="s">
        <v>87</v>
      </c>
      <c r="F19" s="92" t="s">
        <v>95</v>
      </c>
      <c r="G19" s="108">
        <v>53.01</v>
      </c>
      <c r="H19" s="105" t="s">
        <v>116</v>
      </c>
      <c r="I19" s="109" t="s">
        <v>42</v>
      </c>
      <c r="J19" s="109" t="s">
        <v>49</v>
      </c>
      <c r="K19" s="109" t="s">
        <v>56</v>
      </c>
      <c r="L19" s="109" t="s">
        <v>64</v>
      </c>
      <c r="M19" s="110"/>
      <c r="N19" s="109"/>
      <c r="O19" s="109"/>
      <c r="P19" s="109"/>
      <c r="Q19" s="109"/>
      <c r="R19" s="109"/>
      <c r="S19" s="109"/>
      <c r="T19" s="110"/>
      <c r="U19" s="110"/>
    </row>
    <row r="20" spans="1:37">
      <c r="A20">
        <v>62.01</v>
      </c>
      <c r="B20" s="104" t="s">
        <v>116</v>
      </c>
      <c r="C20" s="92" t="s">
        <v>74</v>
      </c>
      <c r="D20" s="92" t="s">
        <v>81</v>
      </c>
      <c r="E20" s="92" t="s">
        <v>88</v>
      </c>
      <c r="F20" s="92" t="s">
        <v>96</v>
      </c>
      <c r="G20" s="108">
        <v>58.01</v>
      </c>
      <c r="H20" s="105" t="s">
        <v>116</v>
      </c>
      <c r="I20" s="109" t="s">
        <v>43</v>
      </c>
      <c r="J20" s="109" t="s">
        <v>50</v>
      </c>
      <c r="K20" s="109" t="s">
        <v>57</v>
      </c>
      <c r="L20" s="109" t="s">
        <v>65</v>
      </c>
      <c r="M20" s="110"/>
      <c r="N20" s="109"/>
      <c r="O20" s="109"/>
      <c r="P20" s="109"/>
      <c r="Q20" s="109"/>
      <c r="R20" s="109"/>
      <c r="S20" s="109"/>
      <c r="T20" s="110"/>
      <c r="U20" s="110"/>
    </row>
    <row r="21" spans="1:37">
      <c r="A21">
        <v>69.010000000000005</v>
      </c>
      <c r="B21" s="104" t="s">
        <v>116</v>
      </c>
      <c r="C21" s="92" t="s">
        <v>75</v>
      </c>
      <c r="D21" s="92" t="s">
        <v>82</v>
      </c>
      <c r="E21" s="92" t="s">
        <v>89</v>
      </c>
      <c r="F21" s="92" t="s">
        <v>97</v>
      </c>
      <c r="G21" s="108">
        <v>63.01</v>
      </c>
      <c r="H21" s="105" t="s">
        <v>116</v>
      </c>
      <c r="I21" s="109" t="s">
        <v>44</v>
      </c>
      <c r="J21" s="109" t="s">
        <v>51</v>
      </c>
      <c r="K21" s="109" t="s">
        <v>58</v>
      </c>
      <c r="L21" s="109" t="s">
        <v>66</v>
      </c>
      <c r="M21" s="110"/>
      <c r="N21" s="109"/>
      <c r="O21" s="109"/>
      <c r="P21" s="109"/>
      <c r="Q21" s="109"/>
      <c r="R21" s="109"/>
      <c r="S21" s="109"/>
      <c r="T21" s="110"/>
      <c r="U21" s="110"/>
    </row>
    <row r="22" spans="1:37">
      <c r="A22">
        <v>77.010000000000005</v>
      </c>
      <c r="B22" s="104" t="s">
        <v>116</v>
      </c>
      <c r="C22" s="92" t="s">
        <v>76</v>
      </c>
      <c r="D22" s="92" t="s">
        <v>83</v>
      </c>
      <c r="E22" s="92" t="s">
        <v>90</v>
      </c>
      <c r="F22" s="92" t="s">
        <v>98</v>
      </c>
      <c r="G22" s="108">
        <v>69.010000000000005</v>
      </c>
      <c r="H22" s="105" t="s">
        <v>116</v>
      </c>
      <c r="I22" s="109" t="s">
        <v>45</v>
      </c>
      <c r="J22" s="109" t="s">
        <v>52</v>
      </c>
      <c r="K22" s="109" t="s">
        <v>59</v>
      </c>
      <c r="L22" s="109" t="s">
        <v>67</v>
      </c>
      <c r="M22" s="110"/>
      <c r="N22" s="109"/>
      <c r="O22" s="109"/>
      <c r="P22" s="109"/>
      <c r="Q22" s="109"/>
      <c r="R22" s="109"/>
      <c r="S22" s="109"/>
      <c r="T22" s="110"/>
      <c r="U22" s="110"/>
    </row>
    <row r="23" spans="1:37">
      <c r="A23">
        <v>85.01</v>
      </c>
      <c r="B23" s="104" t="s">
        <v>116</v>
      </c>
      <c r="C23" s="92" t="s">
        <v>77</v>
      </c>
      <c r="D23" s="92" t="s">
        <v>84</v>
      </c>
      <c r="E23" s="92" t="s">
        <v>91</v>
      </c>
      <c r="F23" s="92" t="s">
        <v>99</v>
      </c>
      <c r="G23" s="108">
        <v>75.010000000000005</v>
      </c>
      <c r="H23" s="105" t="s">
        <v>116</v>
      </c>
      <c r="I23" s="109" t="s">
        <v>45</v>
      </c>
      <c r="J23" s="109" t="s">
        <v>53</v>
      </c>
      <c r="K23" s="109" t="s">
        <v>60</v>
      </c>
      <c r="L23" s="109" t="s">
        <v>68</v>
      </c>
      <c r="M23" s="110"/>
      <c r="N23" s="109"/>
      <c r="O23" s="109"/>
      <c r="P23" s="109"/>
      <c r="Q23" s="109"/>
      <c r="R23" s="109"/>
      <c r="S23" s="109"/>
      <c r="T23" s="110"/>
      <c r="U23" s="110"/>
    </row>
    <row r="24" spans="1:37">
      <c r="A24">
        <v>94.01</v>
      </c>
      <c r="B24" s="104" t="s">
        <v>116</v>
      </c>
      <c r="C24" s="92" t="s">
        <v>77</v>
      </c>
      <c r="D24" s="92" t="s">
        <v>85</v>
      </c>
      <c r="E24" s="92" t="s">
        <v>92</v>
      </c>
      <c r="F24" s="92" t="s">
        <v>100</v>
      </c>
      <c r="G24" s="108">
        <v>90.01</v>
      </c>
      <c r="H24" s="105" t="s">
        <v>116</v>
      </c>
      <c r="I24" s="109" t="s">
        <v>45</v>
      </c>
      <c r="J24" s="109" t="s">
        <v>53</v>
      </c>
      <c r="K24" s="109" t="s">
        <v>61</v>
      </c>
      <c r="L24" s="109" t="s">
        <v>69</v>
      </c>
      <c r="M24" s="110"/>
      <c r="N24" s="109"/>
      <c r="O24" s="109"/>
      <c r="P24" s="109"/>
      <c r="Q24" s="109"/>
      <c r="R24" s="109"/>
      <c r="S24" s="109"/>
      <c r="T24" s="110"/>
      <c r="U24" s="110"/>
    </row>
    <row r="25" spans="1:37">
      <c r="A25">
        <v>105.01</v>
      </c>
      <c r="B25" s="104" t="s">
        <v>116</v>
      </c>
      <c r="C25" s="92" t="s">
        <v>77</v>
      </c>
      <c r="D25" s="92" t="s">
        <v>85</v>
      </c>
      <c r="E25" s="92" t="s">
        <v>93</v>
      </c>
      <c r="F25" s="92" t="s">
        <v>101</v>
      </c>
      <c r="G25">
        <v>110</v>
      </c>
      <c r="H25" s="105" t="s">
        <v>116</v>
      </c>
      <c r="I25" s="109" t="s">
        <v>45</v>
      </c>
      <c r="J25" s="109" t="s">
        <v>53</v>
      </c>
      <c r="K25" s="109" t="s">
        <v>61</v>
      </c>
      <c r="L25" s="109" t="s">
        <v>69</v>
      </c>
      <c r="M25" s="110"/>
      <c r="N25" s="109"/>
      <c r="O25" s="109"/>
      <c r="P25" s="109"/>
      <c r="Q25" s="109"/>
      <c r="R25" s="109"/>
      <c r="S25" s="109"/>
      <c r="T25" s="110"/>
      <c r="U25" s="110"/>
    </row>
    <row r="26" spans="1:37">
      <c r="A26">
        <v>110</v>
      </c>
      <c r="B26" s="104" t="s">
        <v>116</v>
      </c>
      <c r="C26" s="92" t="s">
        <v>77</v>
      </c>
      <c r="D26" s="92" t="s">
        <v>85</v>
      </c>
      <c r="E26" s="92" t="s">
        <v>93</v>
      </c>
      <c r="F26" s="92" t="s">
        <v>101</v>
      </c>
      <c r="G26">
        <v>140</v>
      </c>
      <c r="H26" s="105" t="s">
        <v>116</v>
      </c>
      <c r="I26" s="109" t="s">
        <v>45</v>
      </c>
      <c r="J26" s="109" t="s">
        <v>53</v>
      </c>
      <c r="K26" s="109" t="s">
        <v>61</v>
      </c>
      <c r="L26" s="109" t="s">
        <v>69</v>
      </c>
    </row>
    <row r="27" spans="1:37">
      <c r="A27">
        <v>120</v>
      </c>
      <c r="B27" s="104" t="s">
        <v>116</v>
      </c>
      <c r="C27" s="92" t="s">
        <v>77</v>
      </c>
      <c r="D27" s="92" t="s">
        <v>85</v>
      </c>
      <c r="E27" s="92" t="s">
        <v>93</v>
      </c>
      <c r="F27" s="92" t="s">
        <v>101</v>
      </c>
    </row>
    <row r="28" spans="1:37">
      <c r="A28">
        <v>130</v>
      </c>
      <c r="B28" s="104" t="s">
        <v>116</v>
      </c>
      <c r="C28" s="92" t="s">
        <v>77</v>
      </c>
      <c r="D28" s="92" t="s">
        <v>85</v>
      </c>
      <c r="E28" s="92" t="s">
        <v>93</v>
      </c>
      <c r="F28" s="92" t="s">
        <v>101</v>
      </c>
    </row>
    <row r="29" spans="1:37">
      <c r="A29">
        <v>140</v>
      </c>
      <c r="B29" s="104" t="s">
        <v>116</v>
      </c>
      <c r="C29" s="92" t="s">
        <v>77</v>
      </c>
      <c r="D29" s="92" t="s">
        <v>85</v>
      </c>
      <c r="E29" s="92" t="s">
        <v>93</v>
      </c>
      <c r="F29" s="92" t="s">
        <v>101</v>
      </c>
      <c r="AK29" s="92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Equipe</vt:lpstr>
      <vt:lpstr>Minimas</vt:lpstr>
      <vt:lpstr>Equipe!Zone_d_impression</vt:lpstr>
    </vt:vector>
  </TitlesOfParts>
  <Company>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FFHM</dc:creator>
  <cp:lastModifiedBy>Lebaigue</cp:lastModifiedBy>
  <cp:lastPrinted>2017-10-07T14:57:26Z</cp:lastPrinted>
  <dcterms:created xsi:type="dcterms:W3CDTF">2004-10-09T07:29:01Z</dcterms:created>
  <dcterms:modified xsi:type="dcterms:W3CDTF">2017-10-16T04:33:22Z</dcterms:modified>
</cp:coreProperties>
</file>