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5600" windowHeight="11040"/>
  </bookViews>
  <sheets>
    <sheet name="INDIVIDUEL" sheetId="3" r:id="rId1"/>
    <sheet name="Minimas" sheetId="4" state="hidden" r:id="rId2"/>
  </sheets>
  <definedNames>
    <definedName name="_xlnm.Print_Area" localSheetId="0">INDIVIDUEL!$A$1:$X$27</definedName>
  </definedNames>
  <calcPr calcId="125725"/>
</workbook>
</file>

<file path=xl/calcChain.xml><?xml version="1.0" encoding="utf-8"?>
<calcChain xmlns="http://schemas.openxmlformats.org/spreadsheetml/2006/main">
  <c r="AK17" i="3"/>
  <c r="AM17" s="1"/>
  <c r="AN17"/>
  <c r="V9"/>
  <c r="V10"/>
  <c r="V11"/>
  <c r="V12"/>
  <c r="V13"/>
  <c r="V14"/>
  <c r="V15"/>
  <c r="V16"/>
  <c r="V17"/>
  <c r="V7"/>
  <c r="V8"/>
  <c r="S8"/>
  <c r="S9"/>
  <c r="S10"/>
  <c r="S11"/>
  <c r="S12"/>
  <c r="S13"/>
  <c r="S14"/>
  <c r="S15"/>
  <c r="S16"/>
  <c r="S17"/>
  <c r="T17"/>
  <c r="W17"/>
  <c r="O9"/>
  <c r="T9" s="1"/>
  <c r="W9" s="1"/>
  <c r="O10"/>
  <c r="O11"/>
  <c r="O12"/>
  <c r="O13"/>
  <c r="O14"/>
  <c r="O15"/>
  <c r="T15" s="1"/>
  <c r="W15" s="1"/>
  <c r="O16"/>
  <c r="O17"/>
  <c r="T16" l="1"/>
  <c r="AB16" s="1"/>
  <c r="T13"/>
  <c r="W13" s="1"/>
  <c r="T12"/>
  <c r="AB12" s="1"/>
  <c r="T8"/>
  <c r="AG8" s="1"/>
  <c r="T14"/>
  <c r="AI14" s="1"/>
  <c r="T10"/>
  <c r="AB10" s="1"/>
  <c r="T11"/>
  <c r="W11" s="1"/>
  <c r="W16"/>
  <c r="AD15"/>
  <c r="W14"/>
  <c r="W12"/>
  <c r="W10"/>
  <c r="AH17"/>
  <c r="AE9"/>
  <c r="AC9"/>
  <c r="AF15"/>
  <c r="AC15"/>
  <c r="AJ9"/>
  <c r="AB9"/>
  <c r="U17"/>
  <c r="AG17"/>
  <c r="AI9"/>
  <c r="AE15"/>
  <c r="AD9"/>
  <c r="AE17"/>
  <c r="AC17"/>
  <c r="AI15"/>
  <c r="AH9"/>
  <c r="AF17"/>
  <c r="AD17"/>
  <c r="AJ15"/>
  <c r="AB15"/>
  <c r="AJ17"/>
  <c r="AB17"/>
  <c r="AG9"/>
  <c r="AI17"/>
  <c r="AG15"/>
  <c r="AF9"/>
  <c r="AH15"/>
  <c r="W8"/>
  <c r="S7"/>
  <c r="AJ16" l="1"/>
  <c r="AH10"/>
  <c r="AF10"/>
  <c r="AJ10"/>
  <c r="AG10"/>
  <c r="AC10"/>
  <c r="AC11"/>
  <c r="AI11"/>
  <c r="AG12"/>
  <c r="AH13"/>
  <c r="AF13"/>
  <c r="AG13"/>
  <c r="AE13"/>
  <c r="AC14"/>
  <c r="AJ14"/>
  <c r="AH14"/>
  <c r="AB14"/>
  <c r="AD14"/>
  <c r="AC12"/>
  <c r="AH12"/>
  <c r="AI12"/>
  <c r="AJ12"/>
  <c r="AH8"/>
  <c r="AC8"/>
  <c r="AF8"/>
  <c r="AB8"/>
  <c r="AD8"/>
  <c r="AJ8"/>
  <c r="AI8"/>
  <c r="AE8"/>
  <c r="AE16"/>
  <c r="AF16"/>
  <c r="AD16"/>
  <c r="AG16"/>
  <c r="AH16"/>
  <c r="AI16"/>
  <c r="AC16"/>
  <c r="AE14"/>
  <c r="AG14"/>
  <c r="AF14"/>
  <c r="AJ13"/>
  <c r="AI13"/>
  <c r="AD13"/>
  <c r="AB13"/>
  <c r="AC13"/>
  <c r="AK13" s="1"/>
  <c r="AM13" s="1"/>
  <c r="AD12"/>
  <c r="AE12"/>
  <c r="AF12"/>
  <c r="AE11"/>
  <c r="AJ11"/>
  <c r="AG11"/>
  <c r="AD11"/>
  <c r="AB11"/>
  <c r="AH11"/>
  <c r="AF11"/>
  <c r="AE10"/>
  <c r="AD10"/>
  <c r="AI10"/>
  <c r="AK15"/>
  <c r="AM15" s="1"/>
  <c r="AN15"/>
  <c r="AK9"/>
  <c r="AM9" s="1"/>
  <c r="U9" s="1"/>
  <c r="AN9"/>
  <c r="T7"/>
  <c r="AN12" l="1"/>
  <c r="AK10"/>
  <c r="AM10" s="1"/>
  <c r="U15"/>
  <c r="AN16"/>
  <c r="AK14"/>
  <c r="AM14" s="1"/>
  <c r="AK8"/>
  <c r="AM8" s="1"/>
  <c r="AN8"/>
  <c r="AK16"/>
  <c r="AM16" s="1"/>
  <c r="U16" s="1"/>
  <c r="AK11"/>
  <c r="AM11" s="1"/>
  <c r="AN14"/>
  <c r="AN13"/>
  <c r="U13" s="1"/>
  <c r="AK12"/>
  <c r="AM12" s="1"/>
  <c r="U12" s="1"/>
  <c r="AN11"/>
  <c r="AN10"/>
  <c r="W7"/>
  <c r="AB7"/>
  <c r="AJ7"/>
  <c r="AH7"/>
  <c r="AF7"/>
  <c r="AE7"/>
  <c r="AD7"/>
  <c r="AG7"/>
  <c r="AC7"/>
  <c r="AI7"/>
  <c r="U10" l="1"/>
  <c r="U14"/>
  <c r="U8"/>
  <c r="U11"/>
  <c r="AK7"/>
  <c r="AN7"/>
  <c r="AM7" l="1"/>
  <c r="U7" s="1"/>
</calcChain>
</file>

<file path=xl/sharedStrings.xml><?xml version="1.0" encoding="utf-8"?>
<sst xmlns="http://schemas.openxmlformats.org/spreadsheetml/2006/main" count="352" uniqueCount="149">
  <si>
    <t>NOM - Prénom</t>
  </si>
  <si>
    <t>P.C.</t>
  </si>
  <si>
    <t>TOTAL</t>
  </si>
  <si>
    <t>Serie</t>
  </si>
  <si>
    <t>IWF</t>
  </si>
  <si>
    <t>NAT</t>
  </si>
  <si>
    <t>COMPETITION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</si>
  <si>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</si>
  <si>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</si>
  <si>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</si>
  <si>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</si>
  <si>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</si>
  <si>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</si>
  <si>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</si>
  <si>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</si>
  <si>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</si>
  <si>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</si>
  <si>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</si>
  <si>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</si>
  <si>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</si>
  <si>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</si>
  <si>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</si>
  <si>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</si>
  <si>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</si>
  <si>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</si>
  <si>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</si>
  <si>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</si>
  <si>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</si>
  <si>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</si>
  <si>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</si>
  <si>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</si>
  <si>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</si>
  <si>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</si>
  <si>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</si>
  <si>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</si>
  <si>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</si>
  <si>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</si>
  <si>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</si>
  <si>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</si>
  <si>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</si>
  <si>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C1 45</t>
  </si>
  <si>
    <t>C1 50</t>
  </si>
  <si>
    <t>C1 56</t>
  </si>
  <si>
    <t>C1 62</t>
  </si>
  <si>
    <t>C1 69</t>
  </si>
  <si>
    <t>C1 77</t>
  </si>
  <si>
    <t>C1 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</si>
  <si>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</si>
  <si>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</si>
  <si>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</si>
  <si>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</si>
  <si>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</si>
  <si>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</si>
  <si>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</si>
  <si>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</si>
  <si>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</si>
  <si>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</si>
  <si>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</si>
  <si>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</si>
  <si>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</si>
  <si>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</si>
  <si>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</si>
  <si>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</si>
  <si>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</si>
  <si>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</si>
  <si>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</si>
  <si>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</si>
  <si>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</si>
  <si>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</si>
  <si>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</si>
  <si>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</si>
  <si>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</si>
  <si>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</si>
  <si>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</si>
  <si>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</si>
  <si>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</si>
  <si>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</si>
  <si>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</si>
  <si>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</si>
  <si>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</si>
  <si>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</si>
  <si>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</si>
  <si>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</si>
  <si>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</si>
  <si>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</si>
  <si>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</si>
  <si>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</si>
  <si>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</si>
  <si>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</si>
  <si>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</si>
  <si>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</si>
  <si>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</si>
  <si>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</si>
  <si>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</si>
  <si>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</si>
  <si>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</si>
  <si>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</si>
  <si>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</si>
  <si>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</si>
  <si>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FJ 48</t>
  </si>
  <si>
    <t>FJ 53</t>
  </si>
  <si>
    <t>FJ 58</t>
  </si>
  <si>
    <t>FJ 63</t>
  </si>
  <si>
    <t>FJ 69</t>
  </si>
  <si>
    <t>FJ 75</t>
  </si>
  <si>
    <t>FS 48</t>
  </si>
  <si>
    <t>FS 53</t>
  </si>
  <si>
    <t>FS 58</t>
  </si>
  <si>
    <t>FS 63</t>
  </si>
  <si>
    <t>FS 69</t>
  </si>
  <si>
    <t>FS 75</t>
  </si>
  <si>
    <t>C1 +85</t>
  </si>
  <si>
    <t>FS 90</t>
  </si>
  <si>
    <t>FS +90</t>
  </si>
  <si>
    <t>FJ 90</t>
  </si>
  <si>
    <t>FJ +90</t>
  </si>
  <si>
    <t>FC2 75</t>
  </si>
  <si>
    <t>FC2 +75</t>
  </si>
  <si>
    <t>DPT +</t>
  </si>
  <si>
    <t>DEB</t>
  </si>
  <si>
    <t>F</t>
  </si>
  <si>
    <t>NICE</t>
  </si>
  <si>
    <t>AC MENTON</t>
  </si>
  <si>
    <t>IT</t>
  </si>
  <si>
    <t>HC NICE</t>
  </si>
  <si>
    <t>PACA</t>
  </si>
  <si>
    <t>AS MONACO</t>
  </si>
  <si>
    <t>BATTAGLIA</t>
  </si>
  <si>
    <t>NICOLAS</t>
  </si>
  <si>
    <t>MC</t>
  </si>
  <si>
    <t>CONDIDORIO</t>
  </si>
  <si>
    <t>MICHELE</t>
  </si>
  <si>
    <t>WARTELLE</t>
  </si>
  <si>
    <t>EDMOND</t>
  </si>
  <si>
    <t>CATALA</t>
  </si>
  <si>
    <t>TEDDY</t>
  </si>
  <si>
    <t>RAMOS</t>
  </si>
  <si>
    <t>JULIEN</t>
  </si>
  <si>
    <t>KRETTLY</t>
  </si>
  <si>
    <t>MARC</t>
  </si>
  <si>
    <t>ERIC</t>
  </si>
  <si>
    <t>DESRUMEAUX</t>
  </si>
  <si>
    <t>BIGOT</t>
  </si>
  <si>
    <t>MICKAEL</t>
  </si>
  <si>
    <t>P. JACQUES</t>
  </si>
  <si>
    <t>J. BOCHEW</t>
  </si>
  <si>
    <t>B. DURBANO</t>
  </si>
  <si>
    <t>JL. VERNAY</t>
  </si>
  <si>
    <t>CHALLENGE D'AVENIR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</si>
</sst>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25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0" xfId="0" applyNumberFormat="1" applyFont="1" applyFill="1" applyBorder="1" applyAlignment="1" applyProtection="1">
      <alignment horizontal="center" vertical="center"/>
    </xf>
    <xf numFmtId="164" fontId="4" fillId="2" borderId="20" xfId="0" applyNumberFormat="1" applyFont="1" applyFill="1" applyBorder="1" applyAlignment="1" applyProtection="1">
      <alignment horizontal="center" vertical="center"/>
      <protection locked="0"/>
    </xf>
    <xf numFmtId="164" fontId="4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1" fontId="10" fillId="2" borderId="26" xfId="0" applyNumberFormat="1" applyFont="1" applyFill="1" applyBorder="1" applyAlignment="1" applyProtection="1">
      <alignment horizontal="center" vertical="center"/>
    </xf>
    <xf numFmtId="1" fontId="13" fillId="2" borderId="19" xfId="0" applyNumberFormat="1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vertical="center"/>
    </xf>
    <xf numFmtId="2" fontId="14" fillId="2" borderId="18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vertical="center"/>
      <protection locked="0" hidden="1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3" fillId="11" borderId="0" xfId="0" applyFont="1" applyFill="1"/>
    <xf numFmtId="0" fontId="23" fillId="11" borderId="0" xfId="0" applyFont="1" applyFill="1" applyBorder="1"/>
    <xf numFmtId="0" fontId="2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2" fillId="0" borderId="0" xfId="0" applyFont="1" applyAlignment="1" applyProtection="1">
      <alignment horizontal="left"/>
    </xf>
    <xf numFmtId="16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2" fillId="3" borderId="31" xfId="0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2" fontId="24" fillId="2" borderId="23" xfId="0" applyNumberFormat="1" applyFont="1" applyFill="1" applyBorder="1" applyAlignment="1" applyProtection="1">
      <alignment horizontal="right" vertical="center"/>
      <protection locked="0"/>
    </xf>
    <xf numFmtId="2" fontId="24" fillId="2" borderId="14" xfId="0" applyNumberFormat="1" applyFont="1" applyFill="1" applyBorder="1" applyAlignment="1" applyProtection="1">
      <alignment horizontal="right" vertical="center"/>
      <protection locked="0"/>
    </xf>
    <xf numFmtId="1" fontId="6" fillId="12" borderId="15" xfId="0" applyNumberFormat="1" applyFont="1" applyFill="1" applyBorder="1" applyAlignment="1" applyProtection="1">
      <alignment horizontal="center" vertical="center"/>
      <protection locked="0"/>
    </xf>
    <xf numFmtId="1" fontId="6" fillId="12" borderId="16" xfId="0" applyNumberFormat="1" applyFont="1" applyFill="1" applyBorder="1" applyAlignment="1" applyProtection="1">
      <alignment horizontal="center" vertical="center"/>
      <protection locked="0"/>
    </xf>
    <xf numFmtId="1" fontId="6" fillId="12" borderId="25" xfId="0" applyNumberFormat="1" applyFont="1" applyFill="1" applyBorder="1" applyAlignment="1" applyProtection="1">
      <alignment horizontal="center" vertical="center"/>
      <protection locked="0"/>
    </xf>
    <xf numFmtId="1" fontId="6" fillId="12" borderId="24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left" vertical="center"/>
      <protection locked="0"/>
    </xf>
    <xf numFmtId="0" fontId="2" fillId="3" borderId="36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3" borderId="30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28574</xdr:rowOff>
    </xdr:from>
    <xdr:to>
      <xdr:col>2</xdr:col>
      <xdr:colOff>343407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S29"/>
  <sheetViews>
    <sheetView tabSelected="1" zoomScale="59" zoomScaleNormal="59" workbookViewId="0">
      <selection activeCell="AQ13" sqref="AQ13"/>
    </sheetView>
  </sheetViews>
  <sheetFormatPr baseColWidth="10" defaultColWidth="11.42578125" defaultRowHeight="12.75"/>
  <cols>
    <col min="1" max="1" width="1.7109375" style="1" customWidth="1"/>
    <col min="2" max="2" width="7.85546875" style="1" customWidth="1"/>
    <col min="3" max="3" width="11.855468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5.7109375" style="1" customWidth="1"/>
    <col min="9" max="9" width="25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19" width="9.28515625" style="3" customWidth="1"/>
    <col min="20" max="20" width="11.85546875" style="3" customWidth="1"/>
    <col min="21" max="21" width="11.7109375" style="4" customWidth="1"/>
    <col min="22" max="22" width="9.85546875" style="1" bestFit="1" customWidth="1"/>
    <col min="23" max="23" width="13" style="1" customWidth="1"/>
    <col min="24" max="24" width="1.7109375" style="1" customWidth="1"/>
    <col min="25" max="26" width="11.42578125" style="1"/>
    <col min="27" max="42" width="0" style="1" hidden="1" customWidth="1"/>
    <col min="43" max="76" width="11.42578125" style="131"/>
    <col min="77" max="16384" width="11.42578125" style="1"/>
  </cols>
  <sheetData>
    <row r="1" spans="1:123" ht="5.0999999999999996" customHeight="1" thickBot="1"/>
    <row r="2" spans="1:123" s="12" customFormat="1" ht="30" customHeight="1">
      <c r="B2" s="13"/>
      <c r="C2" s="130"/>
      <c r="D2" s="145" t="s">
        <v>6</v>
      </c>
      <c r="E2" s="146"/>
      <c r="F2" s="146"/>
      <c r="G2" s="146"/>
      <c r="H2" s="146"/>
      <c r="I2" s="146"/>
      <c r="J2" s="146"/>
      <c r="K2" s="146"/>
      <c r="L2" s="87"/>
      <c r="M2" s="86"/>
      <c r="N2" s="146" t="s">
        <v>7</v>
      </c>
      <c r="O2" s="146"/>
      <c r="P2" s="146"/>
      <c r="Q2" s="146"/>
      <c r="R2" s="146"/>
      <c r="S2" s="146"/>
      <c r="T2" s="86"/>
      <c r="U2" s="86"/>
      <c r="V2" s="146" t="s">
        <v>16</v>
      </c>
      <c r="W2" s="147"/>
      <c r="X2" s="13"/>
      <c r="Y2" s="13"/>
      <c r="Z2" s="13"/>
      <c r="AK2" s="14"/>
      <c r="AL2" s="14"/>
      <c r="AM2" s="14"/>
      <c r="AN2" s="14"/>
      <c r="AO2" s="14"/>
      <c r="AP2" s="14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</row>
    <row r="3" spans="1:123" s="12" customFormat="1" ht="30" customHeight="1" thickBot="1">
      <c r="B3" s="13"/>
      <c r="C3" s="130"/>
      <c r="D3" s="148" t="s">
        <v>148</v>
      </c>
      <c r="E3" s="149"/>
      <c r="F3" s="149"/>
      <c r="G3" s="149"/>
      <c r="H3" s="149"/>
      <c r="I3" s="149"/>
      <c r="J3" s="149"/>
      <c r="K3" s="149"/>
      <c r="L3" s="89"/>
      <c r="M3" s="88"/>
      <c r="N3" s="149" t="s">
        <v>121</v>
      </c>
      <c r="O3" s="149"/>
      <c r="P3" s="149"/>
      <c r="Q3" s="149"/>
      <c r="R3" s="149"/>
      <c r="S3" s="149"/>
      <c r="T3" s="88"/>
      <c r="U3" s="88"/>
      <c r="V3" s="150">
        <v>43037</v>
      </c>
      <c r="W3" s="151"/>
      <c r="X3" s="13"/>
      <c r="Y3" s="13"/>
      <c r="Z3" s="13"/>
      <c r="AK3" s="14"/>
      <c r="AL3" s="14"/>
      <c r="AM3" s="14"/>
      <c r="AN3" s="14"/>
      <c r="AO3" s="14"/>
      <c r="AP3" s="14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</row>
    <row r="4" spans="1:123" s="11" customFormat="1" ht="9.9499999999999993" customHeight="1" thickBot="1">
      <c r="A4" s="8"/>
      <c r="B4" s="30"/>
      <c r="C4" s="31"/>
      <c r="D4" s="32"/>
      <c r="E4" s="32"/>
      <c r="F4" s="33"/>
      <c r="G4" s="34"/>
      <c r="H4" s="35"/>
      <c r="I4" s="36"/>
      <c r="J4" s="37"/>
      <c r="K4" s="38"/>
      <c r="L4" s="39"/>
      <c r="M4" s="39"/>
      <c r="N4" s="39"/>
      <c r="O4" s="40"/>
      <c r="P4" s="39"/>
      <c r="Q4" s="39"/>
      <c r="R4" s="39"/>
      <c r="S4" s="40"/>
      <c r="T4" s="40"/>
      <c r="U4" s="41"/>
      <c r="V4" s="33"/>
      <c r="W4" s="33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7"/>
      <c r="BZ4" s="7"/>
      <c r="CA4" s="7"/>
      <c r="CB4" s="7"/>
      <c r="CC4" s="7"/>
      <c r="CD4" s="7"/>
      <c r="CE4" s="7"/>
      <c r="CF4" s="7"/>
      <c r="CG4" s="7"/>
      <c r="CH4" s="7"/>
      <c r="CI4" s="9"/>
      <c r="CJ4" s="9"/>
      <c r="CK4" s="9"/>
      <c r="CL4" s="9"/>
      <c r="CM4" s="9"/>
      <c r="CN4" s="9"/>
      <c r="CO4" s="9"/>
      <c r="CP4" s="9"/>
      <c r="CQ4" s="9"/>
      <c r="CR4" s="9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22" customFormat="1" ht="18" customHeight="1" thickBot="1">
      <c r="A5" s="19"/>
      <c r="B5" s="23" t="s">
        <v>10</v>
      </c>
      <c r="C5" s="24" t="s">
        <v>11</v>
      </c>
      <c r="D5" s="24" t="s">
        <v>8</v>
      </c>
      <c r="E5" s="96" t="s">
        <v>80</v>
      </c>
      <c r="F5" s="144" t="s">
        <v>0</v>
      </c>
      <c r="G5" s="144"/>
      <c r="H5" s="24" t="s">
        <v>13</v>
      </c>
      <c r="I5" s="24" t="s">
        <v>12</v>
      </c>
      <c r="J5" s="25" t="s">
        <v>5</v>
      </c>
      <c r="K5" s="25" t="s">
        <v>1</v>
      </c>
      <c r="L5" s="26">
        <v>1</v>
      </c>
      <c r="M5" s="27">
        <v>2</v>
      </c>
      <c r="N5" s="27">
        <v>3</v>
      </c>
      <c r="O5" s="28" t="s">
        <v>14</v>
      </c>
      <c r="P5" s="26">
        <v>1</v>
      </c>
      <c r="Q5" s="27">
        <v>2</v>
      </c>
      <c r="R5" s="27">
        <v>3</v>
      </c>
      <c r="S5" s="28" t="s">
        <v>15</v>
      </c>
      <c r="T5" s="29" t="s">
        <v>2</v>
      </c>
      <c r="U5" s="25" t="s">
        <v>3</v>
      </c>
      <c r="V5" s="97" t="s">
        <v>9</v>
      </c>
      <c r="W5" s="23" t="s">
        <v>4</v>
      </c>
      <c r="X5" s="93"/>
      <c r="Y5" s="20"/>
      <c r="Z5" s="20"/>
      <c r="AA5" s="20"/>
      <c r="AB5" s="121" t="s">
        <v>119</v>
      </c>
      <c r="AC5" s="121" t="s">
        <v>118</v>
      </c>
      <c r="AD5" s="121" t="s">
        <v>73</v>
      </c>
      <c r="AE5" s="121" t="s">
        <v>74</v>
      </c>
      <c r="AF5" s="121" t="s">
        <v>75</v>
      </c>
      <c r="AG5" s="121" t="s">
        <v>76</v>
      </c>
      <c r="AH5" s="121" t="s">
        <v>77</v>
      </c>
      <c r="AI5" s="121" t="s">
        <v>78</v>
      </c>
      <c r="AJ5" s="121" t="s">
        <v>79</v>
      </c>
      <c r="AK5" s="122"/>
      <c r="AL5" s="21"/>
      <c r="AM5" s="21"/>
      <c r="AN5" s="21"/>
      <c r="AO5" s="21"/>
      <c r="AP5" s="21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</row>
    <row r="6" spans="1:123" s="11" customFormat="1" ht="5.0999999999999996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7"/>
      <c r="Z6" s="7"/>
      <c r="AA6" s="7"/>
      <c r="AB6" s="123" t="s">
        <v>71</v>
      </c>
      <c r="AC6" s="123" t="s">
        <v>72</v>
      </c>
      <c r="AD6" s="123" t="s">
        <v>73</v>
      </c>
      <c r="AE6" s="123" t="s">
        <v>74</v>
      </c>
      <c r="AF6" s="123" t="s">
        <v>75</v>
      </c>
      <c r="AG6" s="123" t="s">
        <v>76</v>
      </c>
      <c r="AH6" s="123" t="s">
        <v>77</v>
      </c>
      <c r="AI6" s="123" t="s">
        <v>78</v>
      </c>
      <c r="AJ6" s="123" t="s">
        <v>79</v>
      </c>
      <c r="AK6" s="123"/>
      <c r="AL6" s="7"/>
      <c r="AM6" s="7"/>
      <c r="AN6" s="7"/>
      <c r="AO6" s="7"/>
      <c r="AP6" s="7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7"/>
      <c r="BZ6" s="7"/>
      <c r="CA6" s="7"/>
      <c r="CB6" s="7"/>
      <c r="CC6" s="7"/>
      <c r="CD6" s="7"/>
      <c r="CE6" s="7"/>
      <c r="CF6" s="7"/>
      <c r="CG6" s="7"/>
      <c r="CH6" s="7"/>
      <c r="CI6" s="9"/>
      <c r="CJ6" s="9"/>
      <c r="CK6" s="9"/>
      <c r="CL6" s="9"/>
      <c r="CM6" s="9"/>
      <c r="CN6" s="9"/>
      <c r="CO6" s="9"/>
      <c r="CP6" s="9"/>
      <c r="CQ6" s="9"/>
      <c r="CR6" s="9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0" customHeight="1">
      <c r="B7" s="84" t="s">
        <v>125</v>
      </c>
      <c r="C7" s="62">
        <v>400745</v>
      </c>
      <c r="D7" s="63"/>
      <c r="E7" s="117" t="s">
        <v>81</v>
      </c>
      <c r="F7" s="64" t="s">
        <v>130</v>
      </c>
      <c r="G7" s="65" t="s">
        <v>131</v>
      </c>
      <c r="H7" s="119">
        <v>82</v>
      </c>
      <c r="I7" s="66" t="s">
        <v>122</v>
      </c>
      <c r="J7" s="63" t="s">
        <v>123</v>
      </c>
      <c r="K7" s="136">
        <v>68.7</v>
      </c>
      <c r="L7" s="67">
        <v>-80</v>
      </c>
      <c r="M7" s="68">
        <v>-80</v>
      </c>
      <c r="N7" s="140">
        <v>80</v>
      </c>
      <c r="O7" s="69">
        <v>80</v>
      </c>
      <c r="P7" s="140">
        <v>105</v>
      </c>
      <c r="Q7" s="68">
        <v>-110</v>
      </c>
      <c r="R7" s="68">
        <v>-110</v>
      </c>
      <c r="S7" s="69">
        <f>IF(E7="","",IF(MAXA(P7:R7)&lt;=0,0,MAXA(P7:R7)))</f>
        <v>105</v>
      </c>
      <c r="T7" s="70">
        <f>IF(E7="","",IF(OR(O7=0,S7=0),0,O7+S7))</f>
        <v>185</v>
      </c>
      <c r="U7" s="71" t="str">
        <f>+CONCATENATE(AM7," ",AN7)</f>
        <v>REG + 15</v>
      </c>
      <c r="V7" s="120" t="str">
        <f>IF(E7=0,"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S 69</v>
      </c>
      <c r="W7" s="94">
        <f>IF(E7=" "," ",IF(E7="H",10^(0.75194503*LOG(K7/175.508)^2)*T7,IF(E7="F",10^(0.783497476* LOG(K7/153.655)^2)*T7,"")))</f>
        <v>246.56928527703195</v>
      </c>
      <c r="X7" s="95"/>
      <c r="AB7" s="124">
        <f>T7-HLOOKUP(V7,Minimas!$C$1:$BN$10,2,FALSE)</f>
        <v>55</v>
      </c>
      <c r="AC7" s="124">
        <f>T7-HLOOKUP(V7,Minimas!$C$1:$BN$10,3,FALSE)</f>
        <v>35</v>
      </c>
      <c r="AD7" s="124">
        <f>T7-HLOOKUP(V7,Minimas!$C$1:$BN$10,4,FALSE)</f>
        <v>15</v>
      </c>
      <c r="AE7" s="124">
        <f>T7-HLOOKUP(V7,Minimas!$C$1:$BN$10,5,FALSE)</f>
        <v>-10</v>
      </c>
      <c r="AF7" s="124">
        <f>T7-HLOOKUP(V7,Minimas!$C$1:$BN$10,6,FALSE)</f>
        <v>-40</v>
      </c>
      <c r="AG7" s="124">
        <f>T7-HLOOKUP(V7,Minimas!$C$1:$BN$10,7,FALSE)</f>
        <v>-55</v>
      </c>
      <c r="AH7" s="124">
        <f>T7-HLOOKUP(V7,Minimas!$C$1:$BN$10,8,FALSE)</f>
        <v>-75</v>
      </c>
      <c r="AI7" s="124">
        <f>T7-HLOOKUP(V7,Minimas!$C$1:$BN$10,9,FALSE)</f>
        <v>-90</v>
      </c>
      <c r="AJ7" s="124">
        <f>T7-HLOOKUP(V7,Minimas!$C$1:$BN$10,10,FALSE)</f>
        <v>-105</v>
      </c>
      <c r="AK7" s="125" t="str">
        <f>IF(E7=0," ",IF(AJ7&gt;=0,$AJ$5,IF(AI7&gt;=0,$AI$5,IF(AH7&gt;=0,$AH$5,IF(AG7&gt;=0,$AG$5,IF(AF7&gt;=0,$AF$5,IF(AE7&gt;=0,$AE$5,IF(AD7&gt;=0,$AD$5,IF(AC7&gt;=0,$AC$5,$AB$5)))))))))</f>
        <v>REG +</v>
      </c>
      <c r="AM7" s="5" t="str">
        <f>IF(AK7="","",AK7)</f>
        <v>REG +</v>
      </c>
      <c r="AN7" s="5">
        <f>IF(E7=0," ",IF(AJ7&gt;=0,AJ7,IF(AI7&gt;=0,AI7,IF(AH7&gt;=0,AH7,IF(AG7&gt;=0,AG7,IF(AF7&gt;=0,AF7,IF(AE7&gt;=0,AE7,IF(AD7&gt;=0,AD7,IF(AC7&gt;=0,AC7,AB7)))))))))</f>
        <v>15</v>
      </c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</row>
    <row r="8" spans="1:123" s="5" customFormat="1" ht="30" customHeight="1">
      <c r="B8" s="85" t="s">
        <v>125</v>
      </c>
      <c r="C8" s="42">
        <v>181856</v>
      </c>
      <c r="D8" s="43"/>
      <c r="E8" s="118" t="s">
        <v>81</v>
      </c>
      <c r="F8" s="142" t="s">
        <v>132</v>
      </c>
      <c r="G8" s="45" t="s">
        <v>133</v>
      </c>
      <c r="H8" s="127">
        <v>83</v>
      </c>
      <c r="I8" s="48" t="s">
        <v>122</v>
      </c>
      <c r="J8" s="43" t="s">
        <v>120</v>
      </c>
      <c r="K8" s="137">
        <v>69.900000000000006</v>
      </c>
      <c r="L8" s="138">
        <v>84</v>
      </c>
      <c r="M8" s="139">
        <v>89</v>
      </c>
      <c r="N8" s="47">
        <v>-92</v>
      </c>
      <c r="O8" s="69">
        <v>89</v>
      </c>
      <c r="P8" s="140">
        <v>108</v>
      </c>
      <c r="Q8" s="140">
        <v>113</v>
      </c>
      <c r="R8" s="68">
        <v>-117</v>
      </c>
      <c r="S8" s="69">
        <f t="shared" ref="S8:S17" si="0">IF(E8="","",IF(MAXA(P8:R8)&lt;=0,0,MAXA(P8:R8)))</f>
        <v>113</v>
      </c>
      <c r="T8" s="70">
        <f t="shared" ref="T8:T17" si="1">IF(E8="","",IF(OR(O8=0,S8=0),0,O8+S8))</f>
        <v>202</v>
      </c>
      <c r="U8" s="71" t="str">
        <f t="shared" ref="U8:U17" si="2">+CONCATENATE(AM8," ",AN8)</f>
        <v>REG + 12</v>
      </c>
      <c r="V8" s="120" t="str">
        <f>IF(E8=0,"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S 77</v>
      </c>
      <c r="W8" s="94">
        <f t="shared" ref="W8:W17" si="3">IF(E8=" "," ",IF(E8="H",10^(0.75194503*LOG(K8/175.508)^2)*T8,IF(E8="F",10^(0.783497476* LOG(K8/153.655)^2)*T8,"")))</f>
        <v>266.41223324306276</v>
      </c>
      <c r="X8" s="95"/>
      <c r="AB8" s="124">
        <f>T8-HLOOKUP(V8,Minimas!$C$1:$BN$10,2,FALSE)</f>
        <v>52</v>
      </c>
      <c r="AC8" s="124">
        <f>T8-HLOOKUP(V8,Minimas!$C$1:$BN$10,3,FALSE)</f>
        <v>32</v>
      </c>
      <c r="AD8" s="124">
        <f>T8-HLOOKUP(V8,Minimas!$C$1:$BN$10,4,FALSE)</f>
        <v>12</v>
      </c>
      <c r="AE8" s="124">
        <f>T8-HLOOKUP(V8,Minimas!$C$1:$BN$10,5,FALSE)</f>
        <v>-13</v>
      </c>
      <c r="AF8" s="124">
        <f>T8-HLOOKUP(V8,Minimas!$C$1:$BN$10,6,FALSE)</f>
        <v>-43</v>
      </c>
      <c r="AG8" s="124">
        <f>T8-HLOOKUP(V8,Minimas!$C$1:$BN$10,7,FALSE)</f>
        <v>-63</v>
      </c>
      <c r="AH8" s="124">
        <f>T8-HLOOKUP(V8,Minimas!$C$1:$BN$10,8,FALSE)</f>
        <v>-83</v>
      </c>
      <c r="AI8" s="124">
        <f>T8-HLOOKUP(V8,Minimas!$C$1:$BN$10,9,FALSE)</f>
        <v>-103</v>
      </c>
      <c r="AJ8" s="124">
        <f>T8-HLOOKUP(V8,Minimas!$C$1:$BN$10,10,FALSE)</f>
        <v>-118</v>
      </c>
      <c r="AK8" s="125" t="str">
        <f t="shared" ref="AK8:AK17" si="4">IF(E8=0," ",IF(AJ8&gt;=0,$AJ$5,IF(AI8&gt;=0,$AI$5,IF(AH8&gt;=0,$AH$5,IF(AG8&gt;=0,$AG$5,IF(AF8&gt;=0,$AF$5,IF(AE8&gt;=0,$AE$5,IF(AD8&gt;=0,$AD$5,IF(AC8&gt;=0,$AC$5,$AB$5)))))))))</f>
        <v>REG +</v>
      </c>
      <c r="AM8" s="5" t="str">
        <f t="shared" ref="AM8:AM17" si="5">IF(AK8="","",AK8)</f>
        <v>REG +</v>
      </c>
      <c r="AN8" s="5">
        <f t="shared" ref="AN8:AN17" si="6">IF(E8=0," ",IF(AJ8&gt;=0,AJ8,IF(AI8&gt;=0,AI8,IF(AH8&gt;=0,AH8,IF(AG8&gt;=0,AG8,IF(AF8&gt;=0,AF8,IF(AE8&gt;=0,AE8,IF(AD8&gt;=0,AD8,IF(AC8&gt;=0,AC8,AB8)))))))))</f>
        <v>12</v>
      </c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</row>
    <row r="9" spans="1:123" s="5" customFormat="1" ht="30" customHeight="1">
      <c r="B9" s="85"/>
      <c r="C9" s="42"/>
      <c r="D9" s="43"/>
      <c r="E9" s="118"/>
      <c r="F9" s="44"/>
      <c r="G9" s="45"/>
      <c r="H9" s="127"/>
      <c r="I9" s="48"/>
      <c r="J9" s="43"/>
      <c r="K9" s="137"/>
      <c r="L9" s="46"/>
      <c r="M9" s="47"/>
      <c r="N9" s="47"/>
      <c r="O9" s="69" t="str">
        <f t="shared" ref="O9:O17" si="7">IF(E9="","",IF(MAXA(L9:N9)&lt;=0,0,MAXA(L9:N9)))</f>
        <v/>
      </c>
      <c r="P9" s="68"/>
      <c r="Q9" s="68"/>
      <c r="R9" s="68"/>
      <c r="S9" s="69" t="str">
        <f t="shared" si="0"/>
        <v/>
      </c>
      <c r="T9" s="70" t="str">
        <f t="shared" si="1"/>
        <v/>
      </c>
      <c r="U9" s="71" t="str">
        <f t="shared" si="2"/>
        <v xml:space="preserve">   </v>
      </c>
      <c r="V9" s="120" t="str">
        <f>IF(E9=0,"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 xml:space="preserve"> </v>
      </c>
      <c r="W9" s="94" t="str">
        <f t="shared" si="3"/>
        <v/>
      </c>
      <c r="X9" s="95"/>
      <c r="AB9" s="124" t="e">
        <f>T9-HLOOKUP(V9,Minimas!$C$1:$BN$10,2,FALSE)</f>
        <v>#VALUE!</v>
      </c>
      <c r="AC9" s="124" t="e">
        <f>T9-HLOOKUP(V9,Minimas!$C$1:$BN$10,3,FALSE)</f>
        <v>#VALUE!</v>
      </c>
      <c r="AD9" s="124" t="e">
        <f>T9-HLOOKUP(V9,Minimas!$C$1:$BN$10,4,FALSE)</f>
        <v>#VALUE!</v>
      </c>
      <c r="AE9" s="124" t="e">
        <f>T9-HLOOKUP(V9,Minimas!$C$1:$BN$10,5,FALSE)</f>
        <v>#VALUE!</v>
      </c>
      <c r="AF9" s="124" t="e">
        <f>T9-HLOOKUP(V9,Minimas!$C$1:$BN$10,6,FALSE)</f>
        <v>#VALUE!</v>
      </c>
      <c r="AG9" s="124" t="e">
        <f>T9-HLOOKUP(V9,Minimas!$C$1:$BN$10,7,FALSE)</f>
        <v>#VALUE!</v>
      </c>
      <c r="AH9" s="124" t="e">
        <f>T9-HLOOKUP(V9,Minimas!$C$1:$BN$10,8,FALSE)</f>
        <v>#VALUE!</v>
      </c>
      <c r="AI9" s="124" t="e">
        <f>T9-HLOOKUP(V9,Minimas!$C$1:$BN$10,9,FALSE)</f>
        <v>#VALUE!</v>
      </c>
      <c r="AJ9" s="124" t="e">
        <f>T9-HLOOKUP(V9,Minimas!$C$1:$BN$10,10,FALSE)</f>
        <v>#VALUE!</v>
      </c>
      <c r="AK9" s="125" t="str">
        <f t="shared" si="4"/>
        <v xml:space="preserve"> </v>
      </c>
      <c r="AM9" s="5" t="str">
        <f t="shared" si="5"/>
        <v xml:space="preserve"> </v>
      </c>
      <c r="AN9" s="5" t="str">
        <f t="shared" si="6"/>
        <v xml:space="preserve"> </v>
      </c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</row>
    <row r="10" spans="1:123" s="5" customFormat="1" ht="30" customHeight="1">
      <c r="B10" s="84" t="s">
        <v>125</v>
      </c>
      <c r="C10" s="62">
        <v>422318</v>
      </c>
      <c r="D10" s="63"/>
      <c r="E10" s="117" t="s">
        <v>81</v>
      </c>
      <c r="F10" s="64" t="s">
        <v>134</v>
      </c>
      <c r="G10" s="65" t="s">
        <v>135</v>
      </c>
      <c r="H10" s="119">
        <v>94</v>
      </c>
      <c r="I10" s="66" t="s">
        <v>126</v>
      </c>
      <c r="J10" s="63" t="s">
        <v>120</v>
      </c>
      <c r="K10" s="136">
        <v>80</v>
      </c>
      <c r="L10" s="141">
        <v>90</v>
      </c>
      <c r="M10" s="140">
        <v>100</v>
      </c>
      <c r="N10" s="68">
        <v>-103</v>
      </c>
      <c r="O10" s="69">
        <f t="shared" si="7"/>
        <v>100</v>
      </c>
      <c r="P10" s="140">
        <v>120</v>
      </c>
      <c r="Q10" s="140">
        <v>125</v>
      </c>
      <c r="R10" s="68">
        <v>-135</v>
      </c>
      <c r="S10" s="69">
        <f t="shared" si="0"/>
        <v>125</v>
      </c>
      <c r="T10" s="70">
        <f t="shared" si="1"/>
        <v>225</v>
      </c>
      <c r="U10" s="71" t="str">
        <f t="shared" si="2"/>
        <v>IRG + 0</v>
      </c>
      <c r="V10" s="120" t="str">
        <f>IF(E10=0,"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S 85</v>
      </c>
      <c r="W10" s="94">
        <f t="shared" si="3"/>
        <v>275.24889849486908</v>
      </c>
      <c r="X10" s="95"/>
      <c r="AB10" s="124">
        <f>T10-HLOOKUP(V10,Minimas!$C$1:$BN$10,2,FALSE)</f>
        <v>60</v>
      </c>
      <c r="AC10" s="124">
        <f>T10-HLOOKUP(V10,Minimas!$C$1:$BN$10,3,FALSE)</f>
        <v>40</v>
      </c>
      <c r="AD10" s="124">
        <f>T10-HLOOKUP(V10,Minimas!$C$1:$BN$10,4,FALSE)</f>
        <v>20</v>
      </c>
      <c r="AE10" s="124">
        <f>T10-HLOOKUP(V10,Minimas!$C$1:$BN$10,5,FALSE)</f>
        <v>0</v>
      </c>
      <c r="AF10" s="124">
        <f>T10-HLOOKUP(V10,Minimas!$C$1:$BN$10,6,FALSE)</f>
        <v>-30</v>
      </c>
      <c r="AG10" s="124">
        <f>T10-HLOOKUP(V10,Minimas!$C$1:$BN$10,7,FALSE)</f>
        <v>-55</v>
      </c>
      <c r="AH10" s="124">
        <f>T10-HLOOKUP(V10,Minimas!$C$1:$BN$10,8,FALSE)</f>
        <v>-75</v>
      </c>
      <c r="AI10" s="124">
        <f>T10-HLOOKUP(V10,Minimas!$C$1:$BN$10,9,FALSE)</f>
        <v>-100</v>
      </c>
      <c r="AJ10" s="124">
        <f>T10-HLOOKUP(V10,Minimas!$C$1:$BN$10,10,FALSE)</f>
        <v>-120</v>
      </c>
      <c r="AK10" s="125" t="str">
        <f t="shared" si="4"/>
        <v>IRG +</v>
      </c>
      <c r="AM10" s="5" t="str">
        <f t="shared" si="5"/>
        <v>IRG +</v>
      </c>
      <c r="AN10" s="5">
        <f t="shared" si="6"/>
        <v>0</v>
      </c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</row>
    <row r="11" spans="1:123" s="5" customFormat="1" ht="30" customHeight="1">
      <c r="B11" s="85" t="s">
        <v>125</v>
      </c>
      <c r="C11" s="42">
        <v>375932</v>
      </c>
      <c r="D11" s="43"/>
      <c r="E11" s="118" t="s">
        <v>81</v>
      </c>
      <c r="F11" s="44" t="s">
        <v>136</v>
      </c>
      <c r="G11" s="45" t="s">
        <v>137</v>
      </c>
      <c r="H11" s="127">
        <v>89</v>
      </c>
      <c r="I11" s="48" t="s">
        <v>126</v>
      </c>
      <c r="J11" s="43" t="s">
        <v>120</v>
      </c>
      <c r="K11" s="137">
        <v>81.400000000000006</v>
      </c>
      <c r="L11" s="138">
        <v>85</v>
      </c>
      <c r="M11" s="139">
        <v>90</v>
      </c>
      <c r="N11" s="139">
        <v>95</v>
      </c>
      <c r="O11" s="69">
        <f t="shared" si="7"/>
        <v>95</v>
      </c>
      <c r="P11" s="140">
        <v>117</v>
      </c>
      <c r="Q11" s="140">
        <v>123</v>
      </c>
      <c r="R11" s="140">
        <v>127</v>
      </c>
      <c r="S11" s="69">
        <f t="shared" si="0"/>
        <v>127</v>
      </c>
      <c r="T11" s="70">
        <f t="shared" si="1"/>
        <v>222</v>
      </c>
      <c r="U11" s="71" t="str">
        <f t="shared" si="2"/>
        <v>REG + 17</v>
      </c>
      <c r="V11" s="120" t="str">
        <f>IF(E11=0,"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S 85</v>
      </c>
      <c r="W11" s="94">
        <f t="shared" si="3"/>
        <v>269.19843952022472</v>
      </c>
      <c r="X11" s="95"/>
      <c r="AB11" s="124">
        <f>T11-HLOOKUP(V11,Minimas!$C$1:$BN$10,2,FALSE)</f>
        <v>57</v>
      </c>
      <c r="AC11" s="124">
        <f>T11-HLOOKUP(V11,Minimas!$C$1:$BN$10,3,FALSE)</f>
        <v>37</v>
      </c>
      <c r="AD11" s="124">
        <f>T11-HLOOKUP(V11,Minimas!$C$1:$BN$10,4,FALSE)</f>
        <v>17</v>
      </c>
      <c r="AE11" s="124">
        <f>T11-HLOOKUP(V11,Minimas!$C$1:$BN$10,5,FALSE)</f>
        <v>-3</v>
      </c>
      <c r="AF11" s="124">
        <f>T11-HLOOKUP(V11,Minimas!$C$1:$BN$10,6,FALSE)</f>
        <v>-33</v>
      </c>
      <c r="AG11" s="124">
        <f>T11-HLOOKUP(V11,Minimas!$C$1:$BN$10,7,FALSE)</f>
        <v>-58</v>
      </c>
      <c r="AH11" s="124">
        <f>T11-HLOOKUP(V11,Minimas!$C$1:$BN$10,8,FALSE)</f>
        <v>-78</v>
      </c>
      <c r="AI11" s="124">
        <f>T11-HLOOKUP(V11,Minimas!$C$1:$BN$10,9,FALSE)</f>
        <v>-103</v>
      </c>
      <c r="AJ11" s="124">
        <f>T11-HLOOKUP(V11,Minimas!$C$1:$BN$10,10,FALSE)</f>
        <v>-123</v>
      </c>
      <c r="AK11" s="125" t="str">
        <f t="shared" si="4"/>
        <v>REG +</v>
      </c>
      <c r="AM11" s="5" t="str">
        <f t="shared" si="5"/>
        <v>REG +</v>
      </c>
      <c r="AN11" s="5">
        <f t="shared" si="6"/>
        <v>17</v>
      </c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</row>
    <row r="12" spans="1:123" s="5" customFormat="1" ht="30" customHeight="1">
      <c r="B12" s="85" t="s">
        <v>125</v>
      </c>
      <c r="C12" s="42">
        <v>148747</v>
      </c>
      <c r="D12" s="43"/>
      <c r="E12" s="118" t="s">
        <v>81</v>
      </c>
      <c r="F12" s="44" t="s">
        <v>138</v>
      </c>
      <c r="G12" s="45" t="s">
        <v>139</v>
      </c>
      <c r="H12" s="127">
        <v>56</v>
      </c>
      <c r="I12" s="48" t="s">
        <v>126</v>
      </c>
      <c r="J12" s="43" t="s">
        <v>120</v>
      </c>
      <c r="K12" s="137">
        <v>93.8</v>
      </c>
      <c r="L12" s="138">
        <v>70</v>
      </c>
      <c r="M12" s="139">
        <v>81</v>
      </c>
      <c r="N12" s="47">
        <v>-86</v>
      </c>
      <c r="O12" s="69">
        <f t="shared" si="7"/>
        <v>81</v>
      </c>
      <c r="P12" s="140">
        <v>90</v>
      </c>
      <c r="Q12" s="140">
        <v>104</v>
      </c>
      <c r="R12" s="68">
        <v>-107</v>
      </c>
      <c r="S12" s="69">
        <f t="shared" si="0"/>
        <v>104</v>
      </c>
      <c r="T12" s="70">
        <f t="shared" si="1"/>
        <v>185</v>
      </c>
      <c r="U12" s="71" t="str">
        <f t="shared" si="2"/>
        <v>DEB 15</v>
      </c>
      <c r="V12" s="120" t="str">
        <f>IF(E12=0," ",IF(E12="H",IF(OR(E12="SEN",H12&lt;1998),VLOOKUP(K12,Minimas!$A$11:$G$29,6),IF(AND(H12&gt;1997,H12&lt;2001),VLOOKUP(K12,Minimas!$A$11:$G$29,5),IF(AND(H12&gt;2000,H12&lt;2003),VLOOKUP(K12,Minimas!$A$11:$G$29,4),IF(AND(H12&gt;2002,H12&lt;2005),VLOOKUP(K12,Minimas!$A$11:$G$29,3),VLOOKUP(K12,Minimas!$A$11:$G$29,2))))),IF(OR(H12="SEN",H12&lt;1998),VLOOKUP(K12,Minimas!$G$11:$L$26,6),IF(AND(H12&gt;1997,H12&lt;2001),VLOOKUP(K12,Minimas!$G$11:$L$26,5),IF(AND(H12&gt;2000,H12&lt;2003),VLOOKUP(K12,Minimas!$G$11:$L$26,4),IF(AND(H12&gt;2002,H12&lt;2005),VLOOKUP(K12,Minimas!$G$11:$L$26,3),VLOOKUP(K12,Minimas!$G$11:$L$26,2)))))))</f>
        <v>S 94</v>
      </c>
      <c r="W12" s="94">
        <f t="shared" si="3"/>
        <v>210.301378712348</v>
      </c>
      <c r="X12" s="95"/>
      <c r="AB12" s="124">
        <f>T12-HLOOKUP(V12,Minimas!$C$1:$BN$10,2,FALSE)</f>
        <v>15</v>
      </c>
      <c r="AC12" s="124">
        <f>T12-HLOOKUP(V12,Minimas!$C$1:$BN$10,3,FALSE)</f>
        <v>-5</v>
      </c>
      <c r="AD12" s="124">
        <f>T12-HLOOKUP(V12,Minimas!$C$1:$BN$10,4,FALSE)</f>
        <v>-30</v>
      </c>
      <c r="AE12" s="124">
        <f>T12-HLOOKUP(V12,Minimas!$C$1:$BN$10,5,FALSE)</f>
        <v>-50</v>
      </c>
      <c r="AF12" s="124">
        <f>T12-HLOOKUP(V12,Minimas!$C$1:$BN$10,6,FALSE)</f>
        <v>-80</v>
      </c>
      <c r="AG12" s="124">
        <f>T12-HLOOKUP(V12,Minimas!$C$1:$BN$10,7,FALSE)</f>
        <v>-105</v>
      </c>
      <c r="AH12" s="124">
        <f>T12-HLOOKUP(V12,Minimas!$C$1:$BN$10,8,FALSE)</f>
        <v>-125</v>
      </c>
      <c r="AI12" s="124">
        <f>T12-HLOOKUP(V12,Minimas!$C$1:$BN$10,9,FALSE)</f>
        <v>-145</v>
      </c>
      <c r="AJ12" s="124">
        <f>T12-HLOOKUP(V12,Minimas!$C$1:$BN$10,10,FALSE)</f>
        <v>-170</v>
      </c>
      <c r="AK12" s="125" t="str">
        <f t="shared" si="4"/>
        <v>DEB</v>
      </c>
      <c r="AM12" s="5" t="str">
        <f t="shared" si="5"/>
        <v>DEB</v>
      </c>
      <c r="AN12" s="5">
        <f t="shared" si="6"/>
        <v>15</v>
      </c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</row>
    <row r="13" spans="1:123" s="5" customFormat="1" ht="30" customHeight="1">
      <c r="B13" s="85" t="s">
        <v>125</v>
      </c>
      <c r="C13" s="42">
        <v>8004</v>
      </c>
      <c r="D13" s="43"/>
      <c r="E13" s="118" t="s">
        <v>81</v>
      </c>
      <c r="F13" s="44" t="s">
        <v>127</v>
      </c>
      <c r="G13" s="45" t="s">
        <v>140</v>
      </c>
      <c r="H13" s="127">
        <v>62</v>
      </c>
      <c r="I13" s="48" t="s">
        <v>126</v>
      </c>
      <c r="J13" s="43" t="s">
        <v>129</v>
      </c>
      <c r="K13" s="137">
        <v>100.9</v>
      </c>
      <c r="L13" s="138">
        <v>75</v>
      </c>
      <c r="M13" s="139">
        <v>80</v>
      </c>
      <c r="N13" s="139">
        <v>82</v>
      </c>
      <c r="O13" s="69">
        <f t="shared" si="7"/>
        <v>82</v>
      </c>
      <c r="P13" s="140">
        <v>90</v>
      </c>
      <c r="Q13" s="68">
        <v>-95</v>
      </c>
      <c r="R13" s="140">
        <v>95</v>
      </c>
      <c r="S13" s="69">
        <f t="shared" si="0"/>
        <v>95</v>
      </c>
      <c r="T13" s="70">
        <f t="shared" si="1"/>
        <v>177</v>
      </c>
      <c r="U13" s="71" t="str">
        <f t="shared" si="2"/>
        <v>DEB 2</v>
      </c>
      <c r="V13" s="120" t="str">
        <f>IF(E13=0,"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S 105</v>
      </c>
      <c r="W13" s="94">
        <f t="shared" si="3"/>
        <v>195.62838654002772</v>
      </c>
      <c r="X13" s="95"/>
      <c r="AB13" s="124">
        <f>T13-HLOOKUP(V13,Minimas!$C$1:$BN$10,2,FALSE)</f>
        <v>2</v>
      </c>
      <c r="AC13" s="124">
        <f>T13-HLOOKUP(V13,Minimas!$C$1:$BN$10,3,FALSE)</f>
        <v>-18</v>
      </c>
      <c r="AD13" s="124">
        <f>T13-HLOOKUP(V13,Minimas!$C$1:$BN$10,4,FALSE)</f>
        <v>-43</v>
      </c>
      <c r="AE13" s="124">
        <f>T13-HLOOKUP(V13,Minimas!$C$1:$BN$10,5,FALSE)</f>
        <v>-68</v>
      </c>
      <c r="AF13" s="124">
        <f>T13-HLOOKUP(V13,Minimas!$C$1:$BN$10,6,FALSE)</f>
        <v>-98</v>
      </c>
      <c r="AG13" s="124">
        <f>T13-HLOOKUP(V13,Minimas!$C$1:$BN$10,7,FALSE)</f>
        <v>-123</v>
      </c>
      <c r="AH13" s="124">
        <f>T13-HLOOKUP(V13,Minimas!$C$1:$BN$10,8,FALSE)</f>
        <v>-148</v>
      </c>
      <c r="AI13" s="124">
        <f>T13-HLOOKUP(V13,Minimas!$C$1:$BN$10,9,FALSE)</f>
        <v>-168</v>
      </c>
      <c r="AJ13" s="124">
        <f>T13-HLOOKUP(V13,Minimas!$C$1:$BN$10,10,FALSE)</f>
        <v>-188</v>
      </c>
      <c r="AK13" s="125" t="str">
        <f t="shared" si="4"/>
        <v>DEB</v>
      </c>
      <c r="AM13" s="5" t="str">
        <f t="shared" si="5"/>
        <v>DEB</v>
      </c>
      <c r="AN13" s="5">
        <f t="shared" si="6"/>
        <v>2</v>
      </c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</row>
    <row r="14" spans="1:123" s="5" customFormat="1" ht="30" customHeight="1">
      <c r="B14" s="85" t="s">
        <v>125</v>
      </c>
      <c r="C14" s="42">
        <v>7988</v>
      </c>
      <c r="D14" s="43"/>
      <c r="E14" s="118" t="s">
        <v>81</v>
      </c>
      <c r="F14" s="44" t="s">
        <v>141</v>
      </c>
      <c r="G14" s="45" t="s">
        <v>128</v>
      </c>
      <c r="H14" s="127">
        <v>77</v>
      </c>
      <c r="I14" s="48" t="s">
        <v>126</v>
      </c>
      <c r="J14" s="43" t="s">
        <v>120</v>
      </c>
      <c r="K14" s="137">
        <v>99</v>
      </c>
      <c r="L14" s="138">
        <v>75</v>
      </c>
      <c r="M14" s="139">
        <v>80</v>
      </c>
      <c r="N14" s="47">
        <v>-83</v>
      </c>
      <c r="O14" s="69">
        <f t="shared" si="7"/>
        <v>80</v>
      </c>
      <c r="P14" s="140">
        <v>90</v>
      </c>
      <c r="Q14" s="140">
        <v>95</v>
      </c>
      <c r="R14" s="140">
        <v>100</v>
      </c>
      <c r="S14" s="69">
        <f t="shared" si="0"/>
        <v>100</v>
      </c>
      <c r="T14" s="70">
        <f t="shared" si="1"/>
        <v>180</v>
      </c>
      <c r="U14" s="71" t="str">
        <f t="shared" si="2"/>
        <v>DEB 5</v>
      </c>
      <c r="V14" s="120" t="str">
        <f>IF(E14=0,"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S 105</v>
      </c>
      <c r="W14" s="94">
        <f t="shared" si="3"/>
        <v>200.33981144994692</v>
      </c>
      <c r="X14" s="95"/>
      <c r="AB14" s="124">
        <f>T14-HLOOKUP(V14,Minimas!$C$1:$BN$10,2,FALSE)</f>
        <v>5</v>
      </c>
      <c r="AC14" s="124">
        <f>T14-HLOOKUP(V14,Minimas!$C$1:$BN$10,3,FALSE)</f>
        <v>-15</v>
      </c>
      <c r="AD14" s="124">
        <f>T14-HLOOKUP(V14,Minimas!$C$1:$BN$10,4,FALSE)</f>
        <v>-40</v>
      </c>
      <c r="AE14" s="124">
        <f>T14-HLOOKUP(V14,Minimas!$C$1:$BN$10,5,FALSE)</f>
        <v>-65</v>
      </c>
      <c r="AF14" s="124">
        <f>T14-HLOOKUP(V14,Minimas!$C$1:$BN$10,6,FALSE)</f>
        <v>-95</v>
      </c>
      <c r="AG14" s="124">
        <f>T14-HLOOKUP(V14,Minimas!$C$1:$BN$10,7,FALSE)</f>
        <v>-120</v>
      </c>
      <c r="AH14" s="124">
        <f>T14-HLOOKUP(V14,Minimas!$C$1:$BN$10,8,FALSE)</f>
        <v>-145</v>
      </c>
      <c r="AI14" s="124">
        <f>T14-HLOOKUP(V14,Minimas!$C$1:$BN$10,9,FALSE)</f>
        <v>-165</v>
      </c>
      <c r="AJ14" s="124">
        <f>T14-HLOOKUP(V14,Minimas!$C$1:$BN$10,10,FALSE)</f>
        <v>-185</v>
      </c>
      <c r="AK14" s="125" t="str">
        <f t="shared" si="4"/>
        <v>DEB</v>
      </c>
      <c r="AM14" s="5" t="str">
        <f t="shared" si="5"/>
        <v>DEB</v>
      </c>
      <c r="AN14" s="5">
        <f t="shared" si="6"/>
        <v>5</v>
      </c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</row>
    <row r="15" spans="1:123" s="5" customFormat="1" ht="30" customHeight="1">
      <c r="B15" s="85"/>
      <c r="C15" s="42"/>
      <c r="D15" s="43"/>
      <c r="E15" s="118"/>
      <c r="F15" s="44"/>
      <c r="G15" s="45"/>
      <c r="H15" s="127"/>
      <c r="I15" s="48"/>
      <c r="J15" s="43"/>
      <c r="K15" s="137"/>
      <c r="L15" s="46"/>
      <c r="M15" s="47"/>
      <c r="N15" s="47"/>
      <c r="O15" s="69" t="str">
        <f t="shared" si="7"/>
        <v/>
      </c>
      <c r="P15" s="68"/>
      <c r="Q15" s="68"/>
      <c r="R15" s="68"/>
      <c r="S15" s="69" t="str">
        <f t="shared" si="0"/>
        <v/>
      </c>
      <c r="T15" s="70" t="str">
        <f t="shared" si="1"/>
        <v/>
      </c>
      <c r="U15" s="71" t="str">
        <f t="shared" si="2"/>
        <v xml:space="preserve">   </v>
      </c>
      <c r="V15" s="120" t="str">
        <f>IF(E15=0,"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 xml:space="preserve"> </v>
      </c>
      <c r="W15" s="94" t="str">
        <f t="shared" si="3"/>
        <v/>
      </c>
      <c r="X15" s="95"/>
      <c r="AB15" s="124" t="e">
        <f>T15-HLOOKUP(V15,Minimas!$C$1:$BN$10,2,FALSE)</f>
        <v>#VALUE!</v>
      </c>
      <c r="AC15" s="124" t="e">
        <f>T15-HLOOKUP(V15,Minimas!$C$1:$BN$10,3,FALSE)</f>
        <v>#VALUE!</v>
      </c>
      <c r="AD15" s="124" t="e">
        <f>T15-HLOOKUP(V15,Minimas!$C$1:$BN$10,4,FALSE)</f>
        <v>#VALUE!</v>
      </c>
      <c r="AE15" s="124" t="e">
        <f>T15-HLOOKUP(V15,Minimas!$C$1:$BN$10,5,FALSE)</f>
        <v>#VALUE!</v>
      </c>
      <c r="AF15" s="124" t="e">
        <f>T15-HLOOKUP(V15,Minimas!$C$1:$BN$10,6,FALSE)</f>
        <v>#VALUE!</v>
      </c>
      <c r="AG15" s="124" t="e">
        <f>T15-HLOOKUP(V15,Minimas!$C$1:$BN$10,7,FALSE)</f>
        <v>#VALUE!</v>
      </c>
      <c r="AH15" s="124" t="e">
        <f>T15-HLOOKUP(V15,Minimas!$C$1:$BN$10,8,FALSE)</f>
        <v>#VALUE!</v>
      </c>
      <c r="AI15" s="124" t="e">
        <f>T15-HLOOKUP(V15,Minimas!$C$1:$BN$10,9,FALSE)</f>
        <v>#VALUE!</v>
      </c>
      <c r="AJ15" s="124" t="e">
        <f>T15-HLOOKUP(V15,Minimas!$C$1:$BN$10,10,FALSE)</f>
        <v>#VALUE!</v>
      </c>
      <c r="AK15" s="125" t="str">
        <f t="shared" si="4"/>
        <v xml:space="preserve"> </v>
      </c>
      <c r="AM15" s="5" t="str">
        <f t="shared" si="5"/>
        <v xml:space="preserve"> </v>
      </c>
      <c r="AN15" s="5" t="str">
        <f t="shared" si="6"/>
        <v xml:space="preserve"> </v>
      </c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</row>
    <row r="16" spans="1:123" s="5" customFormat="1" ht="30" customHeight="1">
      <c r="B16" s="85" t="s">
        <v>125</v>
      </c>
      <c r="C16" s="42">
        <v>231131</v>
      </c>
      <c r="D16" s="43"/>
      <c r="E16" s="118" t="s">
        <v>81</v>
      </c>
      <c r="F16" s="44" t="s">
        <v>142</v>
      </c>
      <c r="G16" s="45" t="s">
        <v>143</v>
      </c>
      <c r="H16" s="127">
        <v>89</v>
      </c>
      <c r="I16" s="48" t="s">
        <v>124</v>
      </c>
      <c r="J16" s="43" t="s">
        <v>120</v>
      </c>
      <c r="K16" s="137">
        <v>91.2</v>
      </c>
      <c r="L16" s="138">
        <v>80</v>
      </c>
      <c r="M16" s="139">
        <v>85</v>
      </c>
      <c r="N16" s="139">
        <v>90</v>
      </c>
      <c r="O16" s="69">
        <f t="shared" si="7"/>
        <v>90</v>
      </c>
      <c r="P16" s="140">
        <v>93</v>
      </c>
      <c r="Q16" s="140">
        <v>100</v>
      </c>
      <c r="R16" s="140">
        <v>106</v>
      </c>
      <c r="S16" s="69">
        <f t="shared" si="0"/>
        <v>106</v>
      </c>
      <c r="T16" s="70">
        <f t="shared" si="1"/>
        <v>196</v>
      </c>
      <c r="U16" s="71" t="str">
        <f t="shared" si="2"/>
        <v>DPT + 6</v>
      </c>
      <c r="V16" s="120" t="str">
        <f>IF(E16=0,"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>S 94</v>
      </c>
      <c r="W16" s="94">
        <f t="shared" si="3"/>
        <v>225.44158942068196</v>
      </c>
      <c r="X16" s="95"/>
      <c r="AB16" s="124">
        <f>T16-HLOOKUP(V16,Minimas!$C$1:$BN$10,2,FALSE)</f>
        <v>26</v>
      </c>
      <c r="AC16" s="124">
        <f>T16-HLOOKUP(V16,Minimas!$C$1:$BN$10,3,FALSE)</f>
        <v>6</v>
      </c>
      <c r="AD16" s="124">
        <f>T16-HLOOKUP(V16,Minimas!$C$1:$BN$10,4,FALSE)</f>
        <v>-19</v>
      </c>
      <c r="AE16" s="124">
        <f>T16-HLOOKUP(V16,Minimas!$C$1:$BN$10,5,FALSE)</f>
        <v>-39</v>
      </c>
      <c r="AF16" s="124">
        <f>T16-HLOOKUP(V16,Minimas!$C$1:$BN$10,6,FALSE)</f>
        <v>-69</v>
      </c>
      <c r="AG16" s="124">
        <f>T16-HLOOKUP(V16,Minimas!$C$1:$BN$10,7,FALSE)</f>
        <v>-94</v>
      </c>
      <c r="AH16" s="124">
        <f>T16-HLOOKUP(V16,Minimas!$C$1:$BN$10,8,FALSE)</f>
        <v>-114</v>
      </c>
      <c r="AI16" s="124">
        <f>T16-HLOOKUP(V16,Minimas!$C$1:$BN$10,9,FALSE)</f>
        <v>-134</v>
      </c>
      <c r="AJ16" s="124">
        <f>T16-HLOOKUP(V16,Minimas!$C$1:$BN$10,10,FALSE)</f>
        <v>-159</v>
      </c>
      <c r="AK16" s="125" t="str">
        <f t="shared" si="4"/>
        <v>DPT +</v>
      </c>
      <c r="AM16" s="5" t="str">
        <f t="shared" si="5"/>
        <v>DPT +</v>
      </c>
      <c r="AN16" s="5">
        <f t="shared" si="6"/>
        <v>6</v>
      </c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</row>
    <row r="17" spans="1:123" s="5" customFormat="1" ht="30" customHeight="1" thickBot="1">
      <c r="B17" s="85"/>
      <c r="C17" s="42"/>
      <c r="D17" s="43"/>
      <c r="E17" s="118"/>
      <c r="F17" s="44" t="s">
        <v>82</v>
      </c>
      <c r="G17" s="45" t="s">
        <v>82</v>
      </c>
      <c r="H17" s="127"/>
      <c r="I17" s="48" t="s">
        <v>82</v>
      </c>
      <c r="J17" s="43" t="s">
        <v>82</v>
      </c>
      <c r="K17" s="137"/>
      <c r="L17" s="46"/>
      <c r="M17" s="47"/>
      <c r="N17" s="47"/>
      <c r="O17" s="69" t="str">
        <f t="shared" si="7"/>
        <v/>
      </c>
      <c r="P17" s="68"/>
      <c r="Q17" s="68"/>
      <c r="R17" s="68"/>
      <c r="S17" s="69" t="str">
        <f t="shared" si="0"/>
        <v/>
      </c>
      <c r="T17" s="70" t="str">
        <f t="shared" si="1"/>
        <v/>
      </c>
      <c r="U17" s="71" t="str">
        <f t="shared" si="2"/>
        <v xml:space="preserve">   </v>
      </c>
      <c r="V17" s="120" t="str">
        <f>IF(E17=0,"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 xml:space="preserve"> </v>
      </c>
      <c r="W17" s="94" t="str">
        <f t="shared" si="3"/>
        <v/>
      </c>
      <c r="X17" s="95"/>
      <c r="AB17" s="124" t="e">
        <f>T17-HLOOKUP(V17,Minimas!$C$1:$BN$10,2,FALSE)</f>
        <v>#VALUE!</v>
      </c>
      <c r="AC17" s="124" t="e">
        <f>T17-HLOOKUP(V17,Minimas!$C$1:$BN$10,3,FALSE)</f>
        <v>#VALUE!</v>
      </c>
      <c r="AD17" s="124" t="e">
        <f>T17-HLOOKUP(V17,Minimas!$C$1:$BN$10,4,FALSE)</f>
        <v>#VALUE!</v>
      </c>
      <c r="AE17" s="124" t="e">
        <f>T17-HLOOKUP(V17,Minimas!$C$1:$BN$10,5,FALSE)</f>
        <v>#VALUE!</v>
      </c>
      <c r="AF17" s="124" t="e">
        <f>T17-HLOOKUP(V17,Minimas!$C$1:$BN$10,6,FALSE)</f>
        <v>#VALUE!</v>
      </c>
      <c r="AG17" s="124" t="e">
        <f>T17-HLOOKUP(V17,Minimas!$C$1:$BN$10,7,FALSE)</f>
        <v>#VALUE!</v>
      </c>
      <c r="AH17" s="124" t="e">
        <f>T17-HLOOKUP(V17,Minimas!$C$1:$BN$10,8,FALSE)</f>
        <v>#VALUE!</v>
      </c>
      <c r="AI17" s="124" t="e">
        <f>T17-HLOOKUP(V17,Minimas!$C$1:$BN$10,9,FALSE)</f>
        <v>#VALUE!</v>
      </c>
      <c r="AJ17" s="124" t="e">
        <f>T17-HLOOKUP(V17,Minimas!$C$1:$BN$10,10,FALSE)</f>
        <v>#VALUE!</v>
      </c>
      <c r="AK17" s="125" t="str">
        <f t="shared" si="4"/>
        <v xml:space="preserve"> </v>
      </c>
      <c r="AM17" s="5" t="str">
        <f t="shared" si="5"/>
        <v xml:space="preserve"> </v>
      </c>
      <c r="AN17" s="5" t="str">
        <f t="shared" si="6"/>
        <v xml:space="preserve"> </v>
      </c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</row>
    <row r="18" spans="1:123" s="11" customFormat="1" ht="5.0999999999999996" customHeight="1">
      <c r="A18" s="8"/>
      <c r="B18" s="72"/>
      <c r="C18" s="73"/>
      <c r="D18" s="74"/>
      <c r="E18" s="74"/>
      <c r="F18" s="75"/>
      <c r="G18" s="76"/>
      <c r="H18" s="77"/>
      <c r="I18" s="78"/>
      <c r="J18" s="79"/>
      <c r="K18" s="80"/>
      <c r="L18" s="81"/>
      <c r="M18" s="81"/>
      <c r="N18" s="81"/>
      <c r="O18" s="82"/>
      <c r="P18" s="81"/>
      <c r="Q18" s="81"/>
      <c r="R18" s="81"/>
      <c r="S18" s="82"/>
      <c r="T18" s="82"/>
      <c r="U18" s="83"/>
      <c r="V18" s="75"/>
      <c r="W18" s="75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</row>
    <row r="19" spans="1:123" s="16" customFormat="1" ht="22.5" customHeight="1">
      <c r="A19" s="15"/>
      <c r="B19" s="153" t="s">
        <v>17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5"/>
      <c r="N19" s="18"/>
      <c r="O19" s="126"/>
      <c r="P19" s="90" t="s">
        <v>18</v>
      </c>
      <c r="Q19" s="162" t="s">
        <v>144</v>
      </c>
      <c r="R19" s="162"/>
      <c r="S19" s="162"/>
      <c r="T19" s="162"/>
      <c r="U19" s="162"/>
      <c r="V19" s="162"/>
      <c r="W19" s="163"/>
    </row>
    <row r="20" spans="1:123" s="17" customFormat="1" ht="22.5" customHeight="1">
      <c r="A20" s="15"/>
      <c r="B20" s="156"/>
      <c r="C20" s="157"/>
      <c r="D20" s="157"/>
      <c r="E20" s="157"/>
      <c r="F20" s="157"/>
      <c r="G20" s="157"/>
      <c r="H20" s="157"/>
      <c r="I20" s="157"/>
      <c r="J20" s="157"/>
      <c r="K20" s="157"/>
      <c r="L20" s="158"/>
      <c r="N20" s="18"/>
      <c r="O20" s="128"/>
      <c r="P20" s="91" t="s">
        <v>19</v>
      </c>
      <c r="Q20" s="143" t="s">
        <v>145</v>
      </c>
      <c r="R20" s="143"/>
      <c r="S20" s="143"/>
      <c r="T20" s="143"/>
      <c r="U20" s="143"/>
      <c r="V20" s="143"/>
      <c r="W20" s="152"/>
    </row>
    <row r="21" spans="1:123" s="18" customFormat="1" ht="22.5" customHeight="1">
      <c r="A21" s="15"/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8"/>
      <c r="O21" s="128"/>
      <c r="P21" s="91" t="s">
        <v>20</v>
      </c>
      <c r="Q21" s="143" t="s">
        <v>147</v>
      </c>
      <c r="R21" s="143"/>
      <c r="S21" s="143"/>
      <c r="T21" s="143"/>
      <c r="U21" s="143"/>
      <c r="V21" s="143"/>
      <c r="W21" s="152"/>
      <c r="X21" s="16"/>
    </row>
    <row r="22" spans="1:123" s="18" customFormat="1" ht="22.5" customHeight="1">
      <c r="A22" s="15"/>
      <c r="B22" s="156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O22" s="128"/>
      <c r="P22" s="91" t="s">
        <v>21</v>
      </c>
      <c r="Q22" s="143"/>
      <c r="R22" s="143"/>
      <c r="S22" s="143"/>
      <c r="T22" s="143"/>
      <c r="U22" s="143"/>
      <c r="V22" s="143"/>
      <c r="W22" s="152"/>
      <c r="X22" s="16"/>
    </row>
    <row r="23" spans="1:123" s="18" customFormat="1" ht="22.5" customHeight="1">
      <c r="B23" s="156"/>
      <c r="C23" s="157"/>
      <c r="D23" s="157"/>
      <c r="E23" s="157"/>
      <c r="F23" s="157"/>
      <c r="G23" s="157"/>
      <c r="H23" s="157"/>
      <c r="I23" s="157"/>
      <c r="J23" s="157"/>
      <c r="K23" s="157"/>
      <c r="L23" s="158"/>
      <c r="O23" s="128"/>
      <c r="P23" s="91" t="s">
        <v>22</v>
      </c>
      <c r="Q23" s="143"/>
      <c r="R23" s="143"/>
      <c r="S23" s="143"/>
      <c r="T23" s="143"/>
      <c r="U23" s="143"/>
      <c r="V23" s="143"/>
      <c r="W23" s="152"/>
      <c r="X23" s="16"/>
    </row>
    <row r="24" spans="1:123" ht="22.5" customHeight="1">
      <c r="A24" s="6"/>
      <c r="B24" s="156"/>
      <c r="C24" s="157"/>
      <c r="D24" s="157"/>
      <c r="E24" s="157"/>
      <c r="F24" s="157"/>
      <c r="G24" s="157"/>
      <c r="H24" s="157"/>
      <c r="I24" s="157"/>
      <c r="J24" s="157"/>
      <c r="K24" s="157"/>
      <c r="L24" s="158"/>
      <c r="M24" s="18"/>
      <c r="N24" s="18"/>
      <c r="O24" s="128"/>
      <c r="P24" s="91" t="s">
        <v>23</v>
      </c>
      <c r="Q24" s="143"/>
      <c r="R24" s="143"/>
      <c r="S24" s="143"/>
      <c r="T24" s="143"/>
      <c r="U24" s="143"/>
      <c r="V24" s="143"/>
      <c r="W24" s="152"/>
    </row>
    <row r="25" spans="1:123" ht="22.5" customHeight="1">
      <c r="A25" s="6"/>
      <c r="B25" s="156"/>
      <c r="C25" s="157"/>
      <c r="D25" s="157"/>
      <c r="E25" s="157"/>
      <c r="F25" s="157"/>
      <c r="G25" s="157"/>
      <c r="H25" s="157"/>
      <c r="I25" s="157"/>
      <c r="J25" s="157"/>
      <c r="K25" s="157"/>
      <c r="L25" s="158"/>
      <c r="M25" s="18"/>
      <c r="N25" s="18"/>
      <c r="O25" s="128"/>
      <c r="P25" s="91" t="s">
        <v>24</v>
      </c>
      <c r="Q25" s="143" t="s">
        <v>146</v>
      </c>
      <c r="R25" s="143"/>
      <c r="S25" s="143"/>
      <c r="T25" s="143"/>
      <c r="U25" s="143"/>
      <c r="V25" s="143"/>
      <c r="W25" s="152"/>
    </row>
    <row r="26" spans="1:123" ht="22.5" customHeight="1">
      <c r="A26" s="6"/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1"/>
      <c r="M26" s="18"/>
      <c r="N26" s="18"/>
      <c r="O26" s="129"/>
      <c r="P26" s="92" t="s">
        <v>25</v>
      </c>
      <c r="Q26" s="164"/>
      <c r="R26" s="164"/>
      <c r="S26" s="164"/>
      <c r="T26" s="164"/>
      <c r="U26" s="164"/>
      <c r="V26" s="164"/>
      <c r="W26" s="165"/>
    </row>
    <row r="27" spans="1:123" s="18" customFormat="1" ht="10.15" customHeight="1">
      <c r="P27" s="15"/>
      <c r="X27" s="16"/>
    </row>
    <row r="28" spans="1:123">
      <c r="A28" s="6"/>
      <c r="O28" s="1"/>
    </row>
    <row r="29" spans="1:123">
      <c r="A29" s="6"/>
    </row>
  </sheetData>
  <mergeCells count="24">
    <mergeCell ref="Q23:T23"/>
    <mergeCell ref="U22:W22"/>
    <mergeCell ref="U23:W23"/>
    <mergeCell ref="B19:L26"/>
    <mergeCell ref="U19:W19"/>
    <mergeCell ref="U20:W20"/>
    <mergeCell ref="U21:W21"/>
    <mergeCell ref="U26:W26"/>
    <mergeCell ref="U24:W24"/>
    <mergeCell ref="U25:W25"/>
    <mergeCell ref="Q24:T24"/>
    <mergeCell ref="Q25:T25"/>
    <mergeCell ref="Q26:T26"/>
    <mergeCell ref="Q19:T19"/>
    <mergeCell ref="Q20:T20"/>
    <mergeCell ref="Q21:T21"/>
    <mergeCell ref="Q22:T22"/>
    <mergeCell ref="F5:G5"/>
    <mergeCell ref="D2:K2"/>
    <mergeCell ref="N2:S2"/>
    <mergeCell ref="V2:W2"/>
    <mergeCell ref="D3:K3"/>
    <mergeCell ref="N3:S3"/>
    <mergeCell ref="V3:W3"/>
  </mergeCells>
  <phoneticPr fontId="0" type="noConversion"/>
  <conditionalFormatting sqref="L7:N17 P7:R17">
    <cfRule type="cellIs" dxfId="0" priority="3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5" orientation="landscape" horizontalDpi="180" verticalDpi="180" r:id="rId1"/>
  <headerFooter alignWithMargins="0"/>
  <ignoredErrors>
    <ignoredError sqref="K9:N9 K15:N15 D7 D10:D15 K17:N17 D16:D17 D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29"/>
  <sheetViews>
    <sheetView workbookViewId="0"/>
  </sheetViews>
  <sheetFormatPr baseColWidth="10" defaultRowHeight="12.75"/>
  <sheetData>
    <row r="1" spans="1:66">
      <c r="C1" s="98" t="s">
        <v>26</v>
      </c>
      <c r="D1" s="98" t="s">
        <v>27</v>
      </c>
      <c r="E1" s="98" t="s">
        <v>28</v>
      </c>
      <c r="F1" s="98" t="s">
        <v>29</v>
      </c>
      <c r="G1" s="98" t="s">
        <v>30</v>
      </c>
      <c r="H1" s="98" t="s">
        <v>31</v>
      </c>
      <c r="I1" s="98" t="s">
        <v>32</v>
      </c>
      <c r="J1" s="98" t="s">
        <v>33</v>
      </c>
      <c r="K1" s="98" t="s">
        <v>34</v>
      </c>
      <c r="L1" s="98" t="s">
        <v>35</v>
      </c>
      <c r="M1" s="98" t="s">
        <v>36</v>
      </c>
      <c r="N1" s="98" t="s">
        <v>37</v>
      </c>
      <c r="O1" s="98" t="s">
        <v>38</v>
      </c>
      <c r="P1" s="98" t="s">
        <v>39</v>
      </c>
      <c r="Q1" s="98" t="s">
        <v>116</v>
      </c>
      <c r="R1" s="98" t="s">
        <v>117</v>
      </c>
      <c r="S1" s="98" t="s">
        <v>99</v>
      </c>
      <c r="T1" s="98" t="s">
        <v>100</v>
      </c>
      <c r="U1" s="98" t="s">
        <v>101</v>
      </c>
      <c r="V1" s="98" t="s">
        <v>102</v>
      </c>
      <c r="W1" s="98" t="s">
        <v>103</v>
      </c>
      <c r="X1" s="98" t="s">
        <v>104</v>
      </c>
      <c r="Y1" s="98" t="s">
        <v>114</v>
      </c>
      <c r="Z1" s="98" t="s">
        <v>115</v>
      </c>
      <c r="AA1" s="98" t="s">
        <v>105</v>
      </c>
      <c r="AB1" s="98" t="s">
        <v>106</v>
      </c>
      <c r="AC1" s="98" t="s">
        <v>107</v>
      </c>
      <c r="AD1" s="98" t="s">
        <v>108</v>
      </c>
      <c r="AE1" s="98" t="s">
        <v>109</v>
      </c>
      <c r="AF1" s="98" t="s">
        <v>110</v>
      </c>
      <c r="AG1" s="98" t="s">
        <v>112</v>
      </c>
      <c r="AH1" s="98" t="s">
        <v>113</v>
      </c>
      <c r="AI1" s="98" t="s">
        <v>40</v>
      </c>
      <c r="AJ1" s="98" t="s">
        <v>41</v>
      </c>
      <c r="AK1" s="98" t="s">
        <v>42</v>
      </c>
      <c r="AL1" s="98" t="s">
        <v>43</v>
      </c>
      <c r="AM1" s="98" t="s">
        <v>44</v>
      </c>
      <c r="AN1" s="98" t="s">
        <v>45</v>
      </c>
      <c r="AO1" s="98" t="s">
        <v>46</v>
      </c>
      <c r="AP1" s="98" t="s">
        <v>111</v>
      </c>
      <c r="AQ1" s="98" t="s">
        <v>47</v>
      </c>
      <c r="AR1" s="98" t="s">
        <v>48</v>
      </c>
      <c r="AS1" s="98" t="s">
        <v>49</v>
      </c>
      <c r="AT1" s="98" t="s">
        <v>50</v>
      </c>
      <c r="AU1" s="98" t="s">
        <v>51</v>
      </c>
      <c r="AV1" s="98" t="s">
        <v>52</v>
      </c>
      <c r="AW1" s="98" t="s">
        <v>53</v>
      </c>
      <c r="AX1" s="98" t="s">
        <v>54</v>
      </c>
      <c r="AY1" s="98" t="s">
        <v>83</v>
      </c>
      <c r="AZ1" s="98" t="s">
        <v>84</v>
      </c>
      <c r="BA1" s="98" t="s">
        <v>85</v>
      </c>
      <c r="BB1" s="98" t="s">
        <v>86</v>
      </c>
      <c r="BC1" s="98" t="s">
        <v>87</v>
      </c>
      <c r="BD1" s="98" t="s">
        <v>88</v>
      </c>
      <c r="BE1" s="98" t="s">
        <v>89</v>
      </c>
      <c r="BF1" s="98" t="s">
        <v>90</v>
      </c>
      <c r="BG1" s="98" t="s">
        <v>91</v>
      </c>
      <c r="BH1" s="98" t="s">
        <v>92</v>
      </c>
      <c r="BI1" s="98" t="s">
        <v>93</v>
      </c>
      <c r="BJ1" s="98" t="s">
        <v>94</v>
      </c>
      <c r="BK1" s="98" t="s">
        <v>95</v>
      </c>
      <c r="BL1" s="98" t="s">
        <v>96</v>
      </c>
      <c r="BM1" s="98" t="s">
        <v>97</v>
      </c>
      <c r="BN1" s="98" t="s">
        <v>98</v>
      </c>
    </row>
    <row r="2" spans="1:66">
      <c r="B2" s="98" t="s">
        <v>55</v>
      </c>
      <c r="C2" s="99">
        <v>20</v>
      </c>
      <c r="D2" s="99">
        <v>25</v>
      </c>
      <c r="E2" s="99">
        <v>30</v>
      </c>
      <c r="F2" s="99">
        <v>35</v>
      </c>
      <c r="G2" s="99">
        <v>40</v>
      </c>
      <c r="H2" s="99">
        <v>45</v>
      </c>
      <c r="I2" s="99">
        <v>50</v>
      </c>
      <c r="J2" s="99">
        <v>60</v>
      </c>
      <c r="K2" s="100">
        <v>30</v>
      </c>
      <c r="L2" s="100">
        <v>35</v>
      </c>
      <c r="M2" s="100">
        <v>45</v>
      </c>
      <c r="N2" s="100">
        <v>50</v>
      </c>
      <c r="O2" s="100">
        <v>55</v>
      </c>
      <c r="P2" s="100">
        <v>60</v>
      </c>
      <c r="Q2" s="100">
        <v>65</v>
      </c>
      <c r="R2" s="100">
        <v>70</v>
      </c>
      <c r="S2" s="101">
        <v>45</v>
      </c>
      <c r="T2" s="101">
        <v>55</v>
      </c>
      <c r="U2" s="101">
        <v>60</v>
      </c>
      <c r="V2" s="101">
        <v>65</v>
      </c>
      <c r="W2" s="101">
        <v>70</v>
      </c>
      <c r="X2" s="101">
        <v>80</v>
      </c>
      <c r="Y2" s="101">
        <v>85</v>
      </c>
      <c r="Z2" s="101">
        <v>90</v>
      </c>
      <c r="AA2" s="102">
        <v>55</v>
      </c>
      <c r="AB2" s="102">
        <v>65</v>
      </c>
      <c r="AC2" s="102">
        <v>70</v>
      </c>
      <c r="AD2" s="102">
        <v>75</v>
      </c>
      <c r="AE2" s="102">
        <v>80</v>
      </c>
      <c r="AF2" s="102">
        <v>90</v>
      </c>
      <c r="AG2" s="102">
        <v>95</v>
      </c>
      <c r="AH2" s="102">
        <v>100</v>
      </c>
      <c r="AI2" s="100">
        <v>35</v>
      </c>
      <c r="AJ2" s="100">
        <v>40</v>
      </c>
      <c r="AK2" s="100">
        <v>50</v>
      </c>
      <c r="AL2" s="100">
        <v>75</v>
      </c>
      <c r="AM2" s="100">
        <v>85</v>
      </c>
      <c r="AN2" s="100">
        <v>90</v>
      </c>
      <c r="AO2" s="100">
        <v>100</v>
      </c>
      <c r="AP2" s="100">
        <v>110</v>
      </c>
      <c r="AQ2" s="103">
        <v>45</v>
      </c>
      <c r="AR2" s="103">
        <v>65</v>
      </c>
      <c r="AS2" s="103">
        <v>85</v>
      </c>
      <c r="AT2" s="103">
        <v>95</v>
      </c>
      <c r="AU2" s="103">
        <v>110</v>
      </c>
      <c r="AV2" s="103">
        <v>120</v>
      </c>
      <c r="AW2" s="103">
        <v>125</v>
      </c>
      <c r="AX2" s="103">
        <v>135</v>
      </c>
      <c r="AY2" s="100">
        <v>80</v>
      </c>
      <c r="AZ2" s="100">
        <v>90</v>
      </c>
      <c r="BA2" s="100">
        <v>110</v>
      </c>
      <c r="BB2" s="100">
        <v>130</v>
      </c>
      <c r="BC2" s="100">
        <v>145</v>
      </c>
      <c r="BD2" s="100">
        <v>150</v>
      </c>
      <c r="BE2" s="100">
        <v>155</v>
      </c>
      <c r="BF2" s="100">
        <v>165</v>
      </c>
      <c r="BG2" s="104">
        <v>95</v>
      </c>
      <c r="BH2" s="104">
        <v>115</v>
      </c>
      <c r="BI2" s="104">
        <v>130</v>
      </c>
      <c r="BJ2" s="104">
        <v>150</v>
      </c>
      <c r="BK2" s="104">
        <v>165</v>
      </c>
      <c r="BL2" s="104">
        <v>170</v>
      </c>
      <c r="BM2" s="104">
        <v>175</v>
      </c>
      <c r="BN2" s="104">
        <v>185</v>
      </c>
    </row>
    <row r="3" spans="1:66">
      <c r="B3" t="s">
        <v>56</v>
      </c>
      <c r="C3" s="99">
        <v>25</v>
      </c>
      <c r="D3" s="99">
        <v>30</v>
      </c>
      <c r="E3" s="99">
        <v>35</v>
      </c>
      <c r="F3" s="99">
        <v>45</v>
      </c>
      <c r="G3" s="99">
        <v>50</v>
      </c>
      <c r="H3" s="99">
        <v>55</v>
      </c>
      <c r="I3" s="99">
        <v>60</v>
      </c>
      <c r="J3" s="99">
        <v>70</v>
      </c>
      <c r="K3" s="100">
        <v>40</v>
      </c>
      <c r="L3" s="100">
        <v>45</v>
      </c>
      <c r="M3" s="100">
        <v>55</v>
      </c>
      <c r="N3" s="100">
        <v>60</v>
      </c>
      <c r="O3" s="100">
        <v>65</v>
      </c>
      <c r="P3" s="100">
        <v>70</v>
      </c>
      <c r="Q3" s="100">
        <v>75</v>
      </c>
      <c r="R3" s="100">
        <v>80</v>
      </c>
      <c r="S3" s="101">
        <v>55</v>
      </c>
      <c r="T3" s="101">
        <v>65</v>
      </c>
      <c r="U3" s="101">
        <v>70</v>
      </c>
      <c r="V3" s="101">
        <v>75</v>
      </c>
      <c r="W3" s="101">
        <v>80</v>
      </c>
      <c r="X3" s="101">
        <v>90</v>
      </c>
      <c r="Y3" s="101">
        <v>95</v>
      </c>
      <c r="Z3" s="101">
        <v>100</v>
      </c>
      <c r="AA3" s="102">
        <v>65</v>
      </c>
      <c r="AB3" s="102">
        <v>75</v>
      </c>
      <c r="AC3" s="102">
        <v>80</v>
      </c>
      <c r="AD3" s="102">
        <v>85</v>
      </c>
      <c r="AE3" s="102">
        <v>90</v>
      </c>
      <c r="AF3" s="102">
        <v>100</v>
      </c>
      <c r="AG3" s="102">
        <v>105</v>
      </c>
      <c r="AH3" s="102">
        <v>110</v>
      </c>
      <c r="AI3" s="105">
        <v>50</v>
      </c>
      <c r="AJ3" s="105">
        <v>55</v>
      </c>
      <c r="AK3" s="105">
        <v>70</v>
      </c>
      <c r="AL3" s="105">
        <v>95</v>
      </c>
      <c r="AM3" s="105">
        <v>105</v>
      </c>
      <c r="AN3" s="105">
        <v>110</v>
      </c>
      <c r="AO3" s="105">
        <v>120</v>
      </c>
      <c r="AP3" s="105">
        <v>130</v>
      </c>
      <c r="AQ3" s="106">
        <v>65</v>
      </c>
      <c r="AR3" s="106">
        <v>85</v>
      </c>
      <c r="AS3" s="106">
        <v>105</v>
      </c>
      <c r="AT3" s="106">
        <v>115</v>
      </c>
      <c r="AU3" s="106">
        <v>130</v>
      </c>
      <c r="AV3" s="106">
        <v>140</v>
      </c>
      <c r="AW3" s="106">
        <v>145</v>
      </c>
      <c r="AX3" s="106">
        <v>155</v>
      </c>
      <c r="AY3" s="105">
        <v>100</v>
      </c>
      <c r="AZ3" s="105">
        <v>115</v>
      </c>
      <c r="BA3" s="105">
        <v>130</v>
      </c>
      <c r="BB3" s="105">
        <v>150</v>
      </c>
      <c r="BC3" s="105">
        <v>165</v>
      </c>
      <c r="BD3" s="105">
        <v>170</v>
      </c>
      <c r="BE3" s="105">
        <v>175</v>
      </c>
      <c r="BF3" s="105">
        <v>185</v>
      </c>
      <c r="BG3" s="107">
        <v>115</v>
      </c>
      <c r="BH3" s="107">
        <v>135</v>
      </c>
      <c r="BI3" s="107">
        <v>150</v>
      </c>
      <c r="BJ3" s="107">
        <v>170</v>
      </c>
      <c r="BK3" s="107">
        <v>185</v>
      </c>
      <c r="BL3" s="107">
        <v>190</v>
      </c>
      <c r="BM3" s="107">
        <v>195</v>
      </c>
      <c r="BN3" s="107">
        <v>205</v>
      </c>
    </row>
    <row r="4" spans="1:66">
      <c r="B4" t="s">
        <v>57</v>
      </c>
      <c r="C4" s="99">
        <v>35</v>
      </c>
      <c r="D4" s="99">
        <v>40</v>
      </c>
      <c r="E4" s="99">
        <v>45</v>
      </c>
      <c r="F4" s="99">
        <v>55</v>
      </c>
      <c r="G4" s="99">
        <v>60</v>
      </c>
      <c r="H4" s="99">
        <v>65</v>
      </c>
      <c r="I4" s="99">
        <v>70</v>
      </c>
      <c r="J4" s="99">
        <v>80</v>
      </c>
      <c r="K4" s="100">
        <v>50</v>
      </c>
      <c r="L4" s="100">
        <v>55</v>
      </c>
      <c r="M4" s="100">
        <v>65</v>
      </c>
      <c r="N4" s="100">
        <v>70</v>
      </c>
      <c r="O4" s="100">
        <v>75</v>
      </c>
      <c r="P4" s="100">
        <v>80</v>
      </c>
      <c r="Q4" s="100">
        <v>90</v>
      </c>
      <c r="R4" s="100">
        <v>95</v>
      </c>
      <c r="S4" s="101">
        <v>65</v>
      </c>
      <c r="T4" s="101">
        <v>75</v>
      </c>
      <c r="U4" s="101">
        <v>80</v>
      </c>
      <c r="V4" s="101">
        <v>85</v>
      </c>
      <c r="W4" s="101">
        <v>90</v>
      </c>
      <c r="X4" s="101">
        <v>105</v>
      </c>
      <c r="Y4" s="101">
        <v>110</v>
      </c>
      <c r="Z4" s="101">
        <v>115</v>
      </c>
      <c r="AA4" s="102">
        <v>75</v>
      </c>
      <c r="AB4" s="102">
        <v>85</v>
      </c>
      <c r="AC4" s="102">
        <v>90</v>
      </c>
      <c r="AD4" s="102">
        <v>95</v>
      </c>
      <c r="AE4" s="102">
        <v>105</v>
      </c>
      <c r="AF4" s="102">
        <v>115</v>
      </c>
      <c r="AG4" s="102">
        <v>120</v>
      </c>
      <c r="AH4" s="102">
        <v>125</v>
      </c>
      <c r="AI4" s="105">
        <v>60</v>
      </c>
      <c r="AJ4" s="105">
        <v>65</v>
      </c>
      <c r="AK4" s="105">
        <v>85</v>
      </c>
      <c r="AL4" s="105">
        <v>105</v>
      </c>
      <c r="AM4" s="105">
        <v>115</v>
      </c>
      <c r="AN4" s="105">
        <v>130</v>
      </c>
      <c r="AO4" s="105">
        <v>140</v>
      </c>
      <c r="AP4" s="105">
        <v>145</v>
      </c>
      <c r="AQ4" s="106">
        <v>80</v>
      </c>
      <c r="AR4" s="106">
        <v>100</v>
      </c>
      <c r="AS4" s="106">
        <v>120</v>
      </c>
      <c r="AT4" s="106">
        <v>130</v>
      </c>
      <c r="AU4" s="106">
        <v>150</v>
      </c>
      <c r="AV4" s="106">
        <v>160</v>
      </c>
      <c r="AW4" s="106">
        <v>165</v>
      </c>
      <c r="AX4" s="106">
        <v>175</v>
      </c>
      <c r="AY4" s="105">
        <v>115</v>
      </c>
      <c r="AZ4" s="105">
        <v>135</v>
      </c>
      <c r="BA4" s="105">
        <v>150</v>
      </c>
      <c r="BB4" s="105">
        <v>170</v>
      </c>
      <c r="BC4" s="105">
        <v>185</v>
      </c>
      <c r="BD4" s="105">
        <v>190</v>
      </c>
      <c r="BE4" s="105">
        <v>195</v>
      </c>
      <c r="BF4" s="105">
        <v>205</v>
      </c>
      <c r="BG4" s="107">
        <v>130</v>
      </c>
      <c r="BH4" s="107">
        <v>150</v>
      </c>
      <c r="BI4" s="107">
        <v>170</v>
      </c>
      <c r="BJ4" s="107">
        <v>190</v>
      </c>
      <c r="BK4" s="107">
        <v>205</v>
      </c>
      <c r="BL4" s="107">
        <v>215</v>
      </c>
      <c r="BM4" s="107">
        <v>220</v>
      </c>
      <c r="BN4" s="107">
        <v>225</v>
      </c>
    </row>
    <row r="5" spans="1:66">
      <c r="B5" t="s">
        <v>58</v>
      </c>
      <c r="C5" s="99">
        <v>45</v>
      </c>
      <c r="D5" s="99">
        <v>50</v>
      </c>
      <c r="E5" s="99">
        <v>55</v>
      </c>
      <c r="F5" s="99">
        <v>65</v>
      </c>
      <c r="G5" s="99">
        <v>70</v>
      </c>
      <c r="H5" s="99">
        <v>75</v>
      </c>
      <c r="I5" s="99">
        <v>80</v>
      </c>
      <c r="J5" s="99">
        <v>90</v>
      </c>
      <c r="K5" s="100">
        <v>60</v>
      </c>
      <c r="L5" s="100">
        <v>65</v>
      </c>
      <c r="M5" s="100">
        <v>75</v>
      </c>
      <c r="N5" s="100">
        <v>80</v>
      </c>
      <c r="O5" s="100">
        <v>85</v>
      </c>
      <c r="P5" s="100">
        <v>90</v>
      </c>
      <c r="Q5" s="100">
        <v>100</v>
      </c>
      <c r="R5" s="100">
        <v>105</v>
      </c>
      <c r="S5" s="101">
        <v>75</v>
      </c>
      <c r="T5" s="101">
        <v>85</v>
      </c>
      <c r="U5" s="101">
        <v>90</v>
      </c>
      <c r="V5" s="101">
        <v>100</v>
      </c>
      <c r="W5" s="101">
        <v>105</v>
      </c>
      <c r="X5" s="101">
        <v>115</v>
      </c>
      <c r="Y5" s="101">
        <v>120</v>
      </c>
      <c r="Z5" s="101">
        <v>125</v>
      </c>
      <c r="AA5" s="102">
        <v>85</v>
      </c>
      <c r="AB5" s="102">
        <v>100</v>
      </c>
      <c r="AC5" s="102">
        <v>105</v>
      </c>
      <c r="AD5" s="102">
        <v>110</v>
      </c>
      <c r="AE5" s="102">
        <v>120</v>
      </c>
      <c r="AF5" s="102">
        <v>130</v>
      </c>
      <c r="AG5" s="102">
        <v>135</v>
      </c>
      <c r="AH5" s="102">
        <v>140</v>
      </c>
      <c r="AI5" s="105">
        <v>75</v>
      </c>
      <c r="AJ5" s="105">
        <v>80</v>
      </c>
      <c r="AK5" s="105">
        <v>100</v>
      </c>
      <c r="AL5" s="105">
        <v>120</v>
      </c>
      <c r="AM5" s="105">
        <v>130</v>
      </c>
      <c r="AN5" s="105">
        <v>150</v>
      </c>
      <c r="AO5" s="105">
        <v>160</v>
      </c>
      <c r="AP5" s="105">
        <v>165</v>
      </c>
      <c r="AQ5" s="106">
        <v>95</v>
      </c>
      <c r="AR5" s="106">
        <v>115</v>
      </c>
      <c r="AS5" s="106">
        <v>135</v>
      </c>
      <c r="AT5" s="106">
        <v>150</v>
      </c>
      <c r="AU5" s="106">
        <v>170</v>
      </c>
      <c r="AV5" s="106">
        <v>180</v>
      </c>
      <c r="AW5" s="106">
        <v>185</v>
      </c>
      <c r="AX5" s="106">
        <v>195</v>
      </c>
      <c r="AY5" s="105">
        <v>130</v>
      </c>
      <c r="AZ5" s="105">
        <v>150</v>
      </c>
      <c r="BA5" s="105">
        <v>170</v>
      </c>
      <c r="BB5" s="105">
        <v>190</v>
      </c>
      <c r="BC5" s="105">
        <v>205</v>
      </c>
      <c r="BD5" s="105">
        <v>215</v>
      </c>
      <c r="BE5" s="105">
        <v>220</v>
      </c>
      <c r="BF5" s="105">
        <v>225</v>
      </c>
      <c r="BG5" s="107">
        <v>145</v>
      </c>
      <c r="BH5" s="107">
        <v>170</v>
      </c>
      <c r="BI5" s="107">
        <v>195</v>
      </c>
      <c r="BJ5" s="107">
        <v>215</v>
      </c>
      <c r="BK5" s="107">
        <v>225</v>
      </c>
      <c r="BL5" s="107">
        <v>235</v>
      </c>
      <c r="BM5" s="107">
        <v>245</v>
      </c>
      <c r="BN5" s="107">
        <v>250</v>
      </c>
    </row>
    <row r="6" spans="1:66">
      <c r="B6" t="s">
        <v>59</v>
      </c>
      <c r="C6" s="99">
        <v>55</v>
      </c>
      <c r="D6" s="99">
        <v>65</v>
      </c>
      <c r="E6" s="99">
        <v>70</v>
      </c>
      <c r="F6" s="99">
        <v>80</v>
      </c>
      <c r="G6" s="99">
        <v>85</v>
      </c>
      <c r="H6" s="99">
        <v>90</v>
      </c>
      <c r="I6" s="99">
        <v>95</v>
      </c>
      <c r="J6" s="99">
        <v>105</v>
      </c>
      <c r="K6" s="100">
        <v>75</v>
      </c>
      <c r="L6" s="100">
        <v>80</v>
      </c>
      <c r="M6" s="100">
        <v>90</v>
      </c>
      <c r="N6" s="100">
        <v>95</v>
      </c>
      <c r="O6" s="100">
        <v>100</v>
      </c>
      <c r="P6" s="100">
        <v>105</v>
      </c>
      <c r="Q6" s="100">
        <v>110</v>
      </c>
      <c r="R6" s="100">
        <v>115</v>
      </c>
      <c r="S6" s="101">
        <v>90</v>
      </c>
      <c r="T6" s="101">
        <v>100</v>
      </c>
      <c r="U6" s="101">
        <v>105</v>
      </c>
      <c r="V6" s="101">
        <v>115</v>
      </c>
      <c r="W6" s="101">
        <v>120</v>
      </c>
      <c r="X6" s="101">
        <v>130</v>
      </c>
      <c r="Y6" s="101">
        <v>135</v>
      </c>
      <c r="Z6" s="101">
        <v>140</v>
      </c>
      <c r="AA6" s="102">
        <v>100</v>
      </c>
      <c r="AB6" s="102">
        <v>115</v>
      </c>
      <c r="AC6" s="102">
        <v>125</v>
      </c>
      <c r="AD6" s="102">
        <v>130</v>
      </c>
      <c r="AE6" s="102">
        <v>140</v>
      </c>
      <c r="AF6" s="102">
        <v>145</v>
      </c>
      <c r="AG6" s="102">
        <v>150</v>
      </c>
      <c r="AH6" s="102">
        <v>155</v>
      </c>
      <c r="AI6" s="105">
        <v>90</v>
      </c>
      <c r="AJ6" s="105">
        <v>95</v>
      </c>
      <c r="AK6" s="105">
        <v>115</v>
      </c>
      <c r="AL6" s="105">
        <v>135</v>
      </c>
      <c r="AM6" s="105">
        <v>150</v>
      </c>
      <c r="AN6" s="105">
        <v>170</v>
      </c>
      <c r="AO6" s="105">
        <v>180</v>
      </c>
      <c r="AP6" s="105">
        <v>185</v>
      </c>
      <c r="AQ6" s="106">
        <v>110</v>
      </c>
      <c r="AR6" s="106">
        <v>130</v>
      </c>
      <c r="AS6" s="106">
        <v>150</v>
      </c>
      <c r="AT6" s="106">
        <v>170</v>
      </c>
      <c r="AU6" s="106">
        <v>185</v>
      </c>
      <c r="AV6" s="106">
        <v>200</v>
      </c>
      <c r="AW6" s="106">
        <v>210</v>
      </c>
      <c r="AX6" s="106">
        <v>220</v>
      </c>
      <c r="AY6" s="105">
        <v>145</v>
      </c>
      <c r="AZ6" s="105">
        <v>170</v>
      </c>
      <c r="BA6" s="105">
        <v>190</v>
      </c>
      <c r="BB6" s="105">
        <v>210</v>
      </c>
      <c r="BC6" s="105">
        <v>225</v>
      </c>
      <c r="BD6" s="105">
        <v>235</v>
      </c>
      <c r="BE6" s="105">
        <v>245</v>
      </c>
      <c r="BF6" s="105">
        <v>250</v>
      </c>
      <c r="BG6" s="107">
        <v>170</v>
      </c>
      <c r="BH6" s="107">
        <v>195</v>
      </c>
      <c r="BI6" s="107">
        <v>225</v>
      </c>
      <c r="BJ6" s="107">
        <v>245</v>
      </c>
      <c r="BK6" s="107">
        <v>255</v>
      </c>
      <c r="BL6" s="107">
        <v>265</v>
      </c>
      <c r="BM6" s="107">
        <v>275</v>
      </c>
      <c r="BN6" s="107">
        <v>280</v>
      </c>
    </row>
    <row r="7" spans="1:66">
      <c r="B7" t="s">
        <v>60</v>
      </c>
      <c r="C7" s="99">
        <v>56</v>
      </c>
      <c r="D7" s="99">
        <v>75</v>
      </c>
      <c r="E7" s="99">
        <v>80</v>
      </c>
      <c r="F7" s="99">
        <v>90</v>
      </c>
      <c r="G7" s="99">
        <v>95</v>
      </c>
      <c r="H7" s="99">
        <v>100</v>
      </c>
      <c r="I7" s="99">
        <v>105</v>
      </c>
      <c r="J7" s="99">
        <v>115</v>
      </c>
      <c r="K7" s="100">
        <v>85</v>
      </c>
      <c r="L7" s="100">
        <v>90</v>
      </c>
      <c r="M7" s="100">
        <v>100</v>
      </c>
      <c r="N7" s="100">
        <v>105</v>
      </c>
      <c r="O7" s="100">
        <v>155</v>
      </c>
      <c r="P7" s="100">
        <v>120</v>
      </c>
      <c r="Q7" s="100">
        <v>125</v>
      </c>
      <c r="R7" s="100">
        <v>130</v>
      </c>
      <c r="S7" s="101">
        <v>100</v>
      </c>
      <c r="T7" s="101">
        <v>110</v>
      </c>
      <c r="U7" s="101">
        <v>120</v>
      </c>
      <c r="V7" s="101">
        <v>130</v>
      </c>
      <c r="W7" s="101">
        <v>140</v>
      </c>
      <c r="X7" s="101">
        <v>145</v>
      </c>
      <c r="Y7" s="101">
        <v>150</v>
      </c>
      <c r="Z7" s="101">
        <v>155</v>
      </c>
      <c r="AA7" s="102">
        <v>115</v>
      </c>
      <c r="AB7" s="102">
        <v>130</v>
      </c>
      <c r="AC7" s="102">
        <v>140</v>
      </c>
      <c r="AD7" s="102">
        <v>150</v>
      </c>
      <c r="AE7" s="102">
        <v>160</v>
      </c>
      <c r="AF7" s="102">
        <v>165</v>
      </c>
      <c r="AG7" s="102">
        <v>170</v>
      </c>
      <c r="AH7" s="102">
        <v>175</v>
      </c>
      <c r="AI7" s="105">
        <v>105</v>
      </c>
      <c r="AJ7" s="105">
        <v>110</v>
      </c>
      <c r="AK7" s="105">
        <v>130</v>
      </c>
      <c r="AL7" s="105">
        <v>150</v>
      </c>
      <c r="AM7" s="105">
        <v>170</v>
      </c>
      <c r="AN7" s="105">
        <v>185</v>
      </c>
      <c r="AO7" s="105">
        <v>200</v>
      </c>
      <c r="AP7" s="105">
        <v>210</v>
      </c>
      <c r="AQ7" s="106">
        <v>120</v>
      </c>
      <c r="AR7" s="106">
        <v>145</v>
      </c>
      <c r="AS7" s="106">
        <v>170</v>
      </c>
      <c r="AT7" s="106">
        <v>190</v>
      </c>
      <c r="AU7" s="106">
        <v>200</v>
      </c>
      <c r="AV7" s="106">
        <v>220</v>
      </c>
      <c r="AW7" s="106">
        <v>225</v>
      </c>
      <c r="AX7" s="106">
        <v>235</v>
      </c>
      <c r="AY7" s="105">
        <v>170</v>
      </c>
      <c r="AZ7" s="105">
        <v>190</v>
      </c>
      <c r="BA7" s="105">
        <v>220</v>
      </c>
      <c r="BB7" s="105">
        <v>240</v>
      </c>
      <c r="BC7" s="105">
        <v>250</v>
      </c>
      <c r="BD7" s="105">
        <v>260</v>
      </c>
      <c r="BE7" s="105">
        <v>270</v>
      </c>
      <c r="BF7" s="105">
        <v>280</v>
      </c>
      <c r="BG7" s="107">
        <v>190</v>
      </c>
      <c r="BH7" s="107">
        <v>210</v>
      </c>
      <c r="BI7" s="107">
        <v>240</v>
      </c>
      <c r="BJ7" s="107">
        <v>265</v>
      </c>
      <c r="BK7" s="107">
        <v>280</v>
      </c>
      <c r="BL7" s="107">
        <v>290</v>
      </c>
      <c r="BM7" s="107">
        <v>300</v>
      </c>
      <c r="BN7" s="107">
        <v>310</v>
      </c>
    </row>
    <row r="8" spans="1:66">
      <c r="B8" t="s">
        <v>61</v>
      </c>
      <c r="C8" s="99">
        <v>75</v>
      </c>
      <c r="D8" s="99">
        <v>85</v>
      </c>
      <c r="E8" s="99">
        <v>90</v>
      </c>
      <c r="F8" s="99">
        <v>100</v>
      </c>
      <c r="G8" s="99">
        <v>105</v>
      </c>
      <c r="H8" s="99">
        <v>115</v>
      </c>
      <c r="I8" s="99">
        <v>120</v>
      </c>
      <c r="J8" s="99">
        <v>130</v>
      </c>
      <c r="K8" s="100">
        <v>95</v>
      </c>
      <c r="L8" s="100">
        <v>100</v>
      </c>
      <c r="M8" s="100">
        <v>110</v>
      </c>
      <c r="N8" s="100">
        <v>120</v>
      </c>
      <c r="O8" s="100">
        <v>130</v>
      </c>
      <c r="P8" s="100">
        <v>135</v>
      </c>
      <c r="Q8" s="100">
        <v>140</v>
      </c>
      <c r="R8" s="100">
        <v>145</v>
      </c>
      <c r="S8" s="101">
        <v>115</v>
      </c>
      <c r="T8" s="101">
        <v>125</v>
      </c>
      <c r="U8" s="101">
        <v>135</v>
      </c>
      <c r="V8" s="101">
        <v>145</v>
      </c>
      <c r="W8" s="101">
        <v>155</v>
      </c>
      <c r="X8" s="101">
        <v>160</v>
      </c>
      <c r="Y8" s="101">
        <v>165</v>
      </c>
      <c r="Z8" s="101">
        <v>170</v>
      </c>
      <c r="AA8" s="102">
        <v>130</v>
      </c>
      <c r="AB8" s="102">
        <v>150</v>
      </c>
      <c r="AC8" s="102">
        <v>160</v>
      </c>
      <c r="AD8" s="102">
        <v>170</v>
      </c>
      <c r="AE8" s="102">
        <v>180</v>
      </c>
      <c r="AF8" s="102">
        <v>185</v>
      </c>
      <c r="AG8" s="102">
        <v>190</v>
      </c>
      <c r="AH8" s="102">
        <v>195</v>
      </c>
      <c r="AI8" s="105">
        <v>115</v>
      </c>
      <c r="AJ8" s="105">
        <v>120</v>
      </c>
      <c r="AK8" s="105">
        <v>145</v>
      </c>
      <c r="AL8" s="105">
        <v>170</v>
      </c>
      <c r="AM8" s="105">
        <v>190</v>
      </c>
      <c r="AN8" s="105">
        <v>200</v>
      </c>
      <c r="AO8" s="105">
        <v>220</v>
      </c>
      <c r="AP8" s="105">
        <v>230</v>
      </c>
      <c r="AQ8" s="106">
        <v>135</v>
      </c>
      <c r="AR8" s="106">
        <v>170</v>
      </c>
      <c r="AS8" s="106">
        <v>190</v>
      </c>
      <c r="AT8" s="106">
        <v>210</v>
      </c>
      <c r="AU8" s="106">
        <v>220</v>
      </c>
      <c r="AV8" s="106">
        <v>240</v>
      </c>
      <c r="AW8" s="106">
        <v>250</v>
      </c>
      <c r="AX8" s="106">
        <v>260</v>
      </c>
      <c r="AY8" s="105">
        <v>190</v>
      </c>
      <c r="AZ8" s="105">
        <v>210</v>
      </c>
      <c r="BA8" s="105">
        <v>240</v>
      </c>
      <c r="BB8" s="105">
        <v>260</v>
      </c>
      <c r="BC8" s="105">
        <v>280</v>
      </c>
      <c r="BD8" s="105">
        <v>290</v>
      </c>
      <c r="BE8" s="105">
        <v>300</v>
      </c>
      <c r="BF8" s="105">
        <v>310</v>
      </c>
      <c r="BG8" s="107">
        <v>210</v>
      </c>
      <c r="BH8" s="107">
        <v>230</v>
      </c>
      <c r="BI8" s="107">
        <v>260</v>
      </c>
      <c r="BJ8" s="107">
        <v>285</v>
      </c>
      <c r="BK8" s="107">
        <v>300</v>
      </c>
      <c r="BL8" s="107">
        <v>310</v>
      </c>
      <c r="BM8" s="107">
        <v>325</v>
      </c>
      <c r="BN8" s="107">
        <v>330</v>
      </c>
    </row>
    <row r="9" spans="1:66">
      <c r="B9" t="s">
        <v>62</v>
      </c>
      <c r="C9" s="99">
        <v>85</v>
      </c>
      <c r="D9" s="99">
        <v>95</v>
      </c>
      <c r="E9" s="99">
        <v>100</v>
      </c>
      <c r="F9" s="99">
        <v>110</v>
      </c>
      <c r="G9" s="99">
        <v>120</v>
      </c>
      <c r="H9" s="99">
        <v>130</v>
      </c>
      <c r="I9" s="99">
        <v>135</v>
      </c>
      <c r="J9" s="99">
        <v>145</v>
      </c>
      <c r="K9" s="100">
        <v>105</v>
      </c>
      <c r="L9" s="100">
        <v>115</v>
      </c>
      <c r="M9" s="100">
        <v>125</v>
      </c>
      <c r="N9" s="100">
        <v>135</v>
      </c>
      <c r="O9" s="100">
        <v>145</v>
      </c>
      <c r="P9" s="100">
        <v>150</v>
      </c>
      <c r="Q9" s="100">
        <v>160</v>
      </c>
      <c r="R9" s="100">
        <v>165</v>
      </c>
      <c r="S9" s="101">
        <v>130</v>
      </c>
      <c r="T9" s="101">
        <v>140</v>
      </c>
      <c r="U9" s="101">
        <v>155</v>
      </c>
      <c r="V9" s="101">
        <v>165</v>
      </c>
      <c r="W9" s="101">
        <v>175</v>
      </c>
      <c r="X9" s="101">
        <v>180</v>
      </c>
      <c r="Y9" s="101">
        <v>185</v>
      </c>
      <c r="Z9" s="101">
        <v>190</v>
      </c>
      <c r="AA9" s="102">
        <v>145</v>
      </c>
      <c r="AB9" s="102">
        <v>165</v>
      </c>
      <c r="AC9" s="102">
        <v>180</v>
      </c>
      <c r="AD9" s="102">
        <v>190</v>
      </c>
      <c r="AE9" s="102">
        <v>200</v>
      </c>
      <c r="AF9" s="102">
        <v>205</v>
      </c>
      <c r="AG9" s="102">
        <v>210</v>
      </c>
      <c r="AH9" s="102">
        <v>215</v>
      </c>
      <c r="AI9" s="105">
        <v>130</v>
      </c>
      <c r="AJ9" s="105">
        <v>135</v>
      </c>
      <c r="AK9" s="105">
        <v>170</v>
      </c>
      <c r="AL9" s="105">
        <v>190</v>
      </c>
      <c r="AM9" s="105">
        <v>210</v>
      </c>
      <c r="AN9" s="105">
        <v>220</v>
      </c>
      <c r="AO9" s="105">
        <v>240</v>
      </c>
      <c r="AP9" s="105">
        <v>250</v>
      </c>
      <c r="AQ9" s="106">
        <v>150</v>
      </c>
      <c r="AR9" s="106">
        <v>190</v>
      </c>
      <c r="AS9" s="106">
        <v>210</v>
      </c>
      <c r="AT9" s="106">
        <v>230</v>
      </c>
      <c r="AU9" s="106">
        <v>250</v>
      </c>
      <c r="AV9" s="106">
        <v>260</v>
      </c>
      <c r="AW9" s="106">
        <v>280</v>
      </c>
      <c r="AX9" s="106">
        <v>280</v>
      </c>
      <c r="AY9" s="105">
        <v>210</v>
      </c>
      <c r="AZ9" s="105">
        <v>230</v>
      </c>
      <c r="BA9" s="105">
        <v>260</v>
      </c>
      <c r="BB9" s="105">
        <v>285</v>
      </c>
      <c r="BC9" s="105">
        <v>300</v>
      </c>
      <c r="BD9" s="105">
        <v>310</v>
      </c>
      <c r="BE9" s="105">
        <v>325</v>
      </c>
      <c r="BF9" s="105">
        <v>330</v>
      </c>
      <c r="BG9" s="107">
        <v>225</v>
      </c>
      <c r="BH9" s="107">
        <v>255</v>
      </c>
      <c r="BI9" s="107">
        <v>275</v>
      </c>
      <c r="BJ9" s="107">
        <v>305</v>
      </c>
      <c r="BK9" s="107">
        <v>325</v>
      </c>
      <c r="BL9" s="107">
        <v>330</v>
      </c>
      <c r="BM9" s="107">
        <v>345</v>
      </c>
      <c r="BN9" s="107">
        <v>355</v>
      </c>
    </row>
    <row r="10" spans="1:66">
      <c r="B10" t="s">
        <v>63</v>
      </c>
      <c r="C10" s="100">
        <v>1000</v>
      </c>
      <c r="D10" s="100">
        <v>1000</v>
      </c>
      <c r="E10" s="100">
        <v>1000</v>
      </c>
      <c r="F10" s="100">
        <v>1000</v>
      </c>
      <c r="G10" s="100">
        <v>1000</v>
      </c>
      <c r="H10" s="100">
        <v>1000</v>
      </c>
      <c r="I10" s="100">
        <v>1000</v>
      </c>
      <c r="J10" s="100">
        <v>1000</v>
      </c>
      <c r="K10" s="100">
        <v>1000</v>
      </c>
      <c r="L10" s="100">
        <v>1000</v>
      </c>
      <c r="M10" s="100">
        <v>1000</v>
      </c>
      <c r="N10" s="100">
        <v>1000</v>
      </c>
      <c r="O10" s="100">
        <v>1000</v>
      </c>
      <c r="P10" s="100">
        <v>1000</v>
      </c>
      <c r="Q10" s="100">
        <v>1000</v>
      </c>
      <c r="R10" s="100">
        <v>1000</v>
      </c>
      <c r="S10" s="100">
        <v>1000</v>
      </c>
      <c r="T10" s="100">
        <v>1000</v>
      </c>
      <c r="U10" s="100">
        <v>1000</v>
      </c>
      <c r="V10" s="100">
        <v>1000</v>
      </c>
      <c r="W10" s="100">
        <v>1000</v>
      </c>
      <c r="X10" s="100">
        <v>1000</v>
      </c>
      <c r="Y10" s="100">
        <v>1000</v>
      </c>
      <c r="Z10" s="100">
        <v>1000</v>
      </c>
      <c r="AA10" s="102">
        <v>160</v>
      </c>
      <c r="AB10" s="102">
        <v>180</v>
      </c>
      <c r="AC10" s="102">
        <v>195</v>
      </c>
      <c r="AD10" s="102">
        <v>205</v>
      </c>
      <c r="AE10" s="102">
        <v>215</v>
      </c>
      <c r="AF10" s="102">
        <v>220</v>
      </c>
      <c r="AG10" s="102">
        <v>225</v>
      </c>
      <c r="AH10" s="102">
        <v>230</v>
      </c>
      <c r="AI10" s="100">
        <v>1000</v>
      </c>
      <c r="AJ10" s="100">
        <v>1000</v>
      </c>
      <c r="AK10" s="100">
        <v>1000</v>
      </c>
      <c r="AL10" s="100">
        <v>1000</v>
      </c>
      <c r="AM10" s="100">
        <v>1000</v>
      </c>
      <c r="AN10" s="100">
        <v>1000</v>
      </c>
      <c r="AO10" s="100">
        <v>10000</v>
      </c>
      <c r="AP10" s="100">
        <v>1000</v>
      </c>
      <c r="AQ10" s="103">
        <v>1000</v>
      </c>
      <c r="AR10" s="103">
        <v>1000</v>
      </c>
      <c r="AS10" s="103">
        <v>1000</v>
      </c>
      <c r="AT10" s="103">
        <v>1000</v>
      </c>
      <c r="AU10" s="103">
        <v>1000</v>
      </c>
      <c r="AV10" s="103">
        <v>10000</v>
      </c>
      <c r="AW10" s="103">
        <v>1000</v>
      </c>
      <c r="AX10" s="103">
        <v>1000</v>
      </c>
      <c r="AY10" s="100">
        <v>1000</v>
      </c>
      <c r="AZ10" s="100">
        <v>1000</v>
      </c>
      <c r="BA10" s="100">
        <v>1000</v>
      </c>
      <c r="BB10" s="100">
        <v>10000</v>
      </c>
      <c r="BC10" s="100">
        <v>1000</v>
      </c>
      <c r="BD10" s="100">
        <v>1000</v>
      </c>
      <c r="BE10" s="100">
        <v>1000</v>
      </c>
      <c r="BF10" s="100">
        <v>10000</v>
      </c>
      <c r="BG10" s="107">
        <v>240</v>
      </c>
      <c r="BH10" s="107">
        <v>270</v>
      </c>
      <c r="BI10" s="107">
        <v>290</v>
      </c>
      <c r="BJ10" s="107">
        <v>320</v>
      </c>
      <c r="BK10" s="107">
        <v>345</v>
      </c>
      <c r="BL10" s="107">
        <v>355</v>
      </c>
      <c r="BM10" s="107">
        <v>365</v>
      </c>
      <c r="BN10" s="107">
        <v>375</v>
      </c>
    </row>
    <row r="11" spans="1:66">
      <c r="B11" t="s">
        <v>64</v>
      </c>
      <c r="C11" t="s">
        <v>65</v>
      </c>
      <c r="D11" t="s">
        <v>65</v>
      </c>
      <c r="E11" t="s">
        <v>66</v>
      </c>
      <c r="F11" t="s">
        <v>67</v>
      </c>
      <c r="G11" s="108"/>
      <c r="H11" s="109" t="s">
        <v>64</v>
      </c>
      <c r="I11" s="109" t="s">
        <v>68</v>
      </c>
      <c r="J11" s="109" t="s">
        <v>68</v>
      </c>
      <c r="K11" s="109" t="s">
        <v>66</v>
      </c>
      <c r="L11" s="109" t="s">
        <v>67</v>
      </c>
      <c r="M11" s="109"/>
      <c r="N11" s="109"/>
      <c r="O11" s="109"/>
      <c r="P11" s="109"/>
      <c r="Q11" s="109"/>
      <c r="R11" s="109"/>
      <c r="S11" s="109"/>
      <c r="T11" s="109"/>
      <c r="U11" s="109"/>
    </row>
    <row r="12" spans="1:66">
      <c r="A12">
        <v>20.010000000000002</v>
      </c>
      <c r="B12" s="110" t="s">
        <v>69</v>
      </c>
      <c r="C12" s="98" t="s">
        <v>40</v>
      </c>
      <c r="D12" s="98" t="s">
        <v>47</v>
      </c>
      <c r="E12" s="98" t="s">
        <v>83</v>
      </c>
      <c r="F12" s="98" t="s">
        <v>91</v>
      </c>
      <c r="G12" s="108">
        <v>20.010000000000002</v>
      </c>
      <c r="H12" s="111" t="s">
        <v>69</v>
      </c>
      <c r="I12" s="112" t="s">
        <v>26</v>
      </c>
      <c r="J12" s="112" t="s">
        <v>34</v>
      </c>
      <c r="K12" s="112" t="s">
        <v>99</v>
      </c>
      <c r="L12" s="112" t="s">
        <v>105</v>
      </c>
      <c r="M12" s="109"/>
      <c r="N12" s="112"/>
      <c r="O12" s="112"/>
      <c r="P12" s="112"/>
      <c r="Q12" s="112"/>
      <c r="R12" s="112"/>
      <c r="S12" s="112"/>
      <c r="T12" s="109"/>
      <c r="U12" s="109"/>
    </row>
    <row r="13" spans="1:66">
      <c r="A13">
        <v>34.01</v>
      </c>
      <c r="B13" s="110" t="s">
        <v>69</v>
      </c>
      <c r="C13" s="98" t="s">
        <v>40</v>
      </c>
      <c r="D13" s="98" t="s">
        <v>47</v>
      </c>
      <c r="E13" s="98" t="s">
        <v>83</v>
      </c>
      <c r="F13" s="98" t="s">
        <v>91</v>
      </c>
      <c r="G13" s="108">
        <v>30.01</v>
      </c>
      <c r="H13" s="111" t="s">
        <v>69</v>
      </c>
      <c r="I13" s="112" t="s">
        <v>26</v>
      </c>
      <c r="J13" s="112" t="s">
        <v>34</v>
      </c>
      <c r="K13" s="112" t="s">
        <v>99</v>
      </c>
      <c r="L13" s="112" t="s">
        <v>105</v>
      </c>
      <c r="M13" s="109"/>
      <c r="N13" s="112"/>
      <c r="O13" s="112"/>
      <c r="P13" s="112"/>
      <c r="Q13" s="112"/>
      <c r="R13" s="112"/>
      <c r="S13" s="112"/>
      <c r="T13" s="109"/>
      <c r="U13" s="109"/>
    </row>
    <row r="14" spans="1:66">
      <c r="A14">
        <v>38.01</v>
      </c>
      <c r="B14" s="110" t="s">
        <v>69</v>
      </c>
      <c r="C14" s="98" t="s">
        <v>40</v>
      </c>
      <c r="D14" s="98" t="s">
        <v>47</v>
      </c>
      <c r="E14" s="98" t="s">
        <v>83</v>
      </c>
      <c r="F14" s="98" t="s">
        <v>91</v>
      </c>
      <c r="G14" s="113">
        <v>35.01</v>
      </c>
      <c r="H14" s="111" t="s">
        <v>69</v>
      </c>
      <c r="I14" s="112" t="s">
        <v>26</v>
      </c>
      <c r="J14" s="112" t="s">
        <v>34</v>
      </c>
      <c r="K14" s="112" t="s">
        <v>99</v>
      </c>
      <c r="L14" s="112" t="s">
        <v>105</v>
      </c>
      <c r="M14" s="109"/>
      <c r="N14" s="112"/>
      <c r="O14" s="112"/>
      <c r="P14" s="112"/>
      <c r="Q14" s="112"/>
      <c r="R14" s="112"/>
      <c r="S14" s="112"/>
      <c r="T14" s="109"/>
      <c r="U14" s="109"/>
    </row>
    <row r="15" spans="1:66">
      <c r="A15">
        <v>40.01</v>
      </c>
      <c r="B15" s="110" t="s">
        <v>69</v>
      </c>
      <c r="C15" s="98" t="s">
        <v>40</v>
      </c>
      <c r="D15" s="98" t="s">
        <v>47</v>
      </c>
      <c r="E15" s="98" t="s">
        <v>83</v>
      </c>
      <c r="F15" s="98" t="s">
        <v>91</v>
      </c>
      <c r="G15" s="114">
        <v>36.01</v>
      </c>
      <c r="H15" s="111" t="s">
        <v>69</v>
      </c>
      <c r="I15" s="112" t="s">
        <v>26</v>
      </c>
      <c r="J15" s="112" t="s">
        <v>34</v>
      </c>
      <c r="K15" s="116" t="s">
        <v>99</v>
      </c>
      <c r="L15" s="116" t="s">
        <v>105</v>
      </c>
      <c r="M15" s="115"/>
      <c r="N15" s="112"/>
      <c r="O15" s="112"/>
      <c r="P15" s="112"/>
      <c r="Q15" s="112"/>
      <c r="R15" s="112"/>
      <c r="S15" s="112"/>
      <c r="T15" s="115"/>
      <c r="U15" s="115"/>
    </row>
    <row r="16" spans="1:66">
      <c r="A16">
        <v>45.01</v>
      </c>
      <c r="B16" s="110" t="s">
        <v>69</v>
      </c>
      <c r="C16" s="98" t="s">
        <v>41</v>
      </c>
      <c r="D16" s="98" t="s">
        <v>47</v>
      </c>
      <c r="E16" s="98" t="s">
        <v>83</v>
      </c>
      <c r="F16" s="98" t="s">
        <v>91</v>
      </c>
      <c r="G16" s="114">
        <v>40.01</v>
      </c>
      <c r="H16" s="111" t="s">
        <v>69</v>
      </c>
      <c r="I16" s="112" t="s">
        <v>27</v>
      </c>
      <c r="J16" s="112" t="s">
        <v>34</v>
      </c>
      <c r="K16" s="116" t="s">
        <v>99</v>
      </c>
      <c r="L16" s="116" t="s">
        <v>105</v>
      </c>
      <c r="M16" s="115"/>
      <c r="N16" s="112"/>
      <c r="O16" s="112"/>
      <c r="P16" s="112"/>
      <c r="Q16" s="112"/>
      <c r="R16" s="112"/>
      <c r="S16" s="112"/>
      <c r="T16" s="115"/>
      <c r="U16" s="115"/>
    </row>
    <row r="17" spans="1:37">
      <c r="A17">
        <v>50.01</v>
      </c>
      <c r="B17" s="110" t="s">
        <v>69</v>
      </c>
      <c r="C17" s="98" t="s">
        <v>42</v>
      </c>
      <c r="D17" s="98" t="s">
        <v>48</v>
      </c>
      <c r="E17" s="98" t="s">
        <v>83</v>
      </c>
      <c r="F17" s="98" t="s">
        <v>91</v>
      </c>
      <c r="G17" s="114">
        <v>44.01</v>
      </c>
      <c r="H17" s="111" t="s">
        <v>69</v>
      </c>
      <c r="I17" s="116" t="s">
        <v>28</v>
      </c>
      <c r="J17" s="116" t="s">
        <v>35</v>
      </c>
      <c r="K17" s="116" t="s">
        <v>99</v>
      </c>
      <c r="L17" s="116" t="s">
        <v>105</v>
      </c>
      <c r="M17" s="115"/>
      <c r="N17" s="116"/>
      <c r="O17" s="116"/>
      <c r="P17" s="116"/>
      <c r="Q17" s="116"/>
      <c r="R17" s="116"/>
      <c r="S17" s="116"/>
      <c r="T17" s="115"/>
      <c r="U17" s="115"/>
    </row>
    <row r="18" spans="1:37">
      <c r="A18">
        <v>52.05</v>
      </c>
      <c r="B18" s="110" t="s">
        <v>69</v>
      </c>
      <c r="C18" s="98" t="s">
        <v>42</v>
      </c>
      <c r="D18" s="98" t="s">
        <v>48</v>
      </c>
      <c r="E18" s="98" t="s">
        <v>83</v>
      </c>
      <c r="F18" s="98" t="s">
        <v>91</v>
      </c>
      <c r="G18" s="114">
        <v>48.01</v>
      </c>
      <c r="H18" s="111" t="s">
        <v>69</v>
      </c>
      <c r="I18" s="116" t="s">
        <v>29</v>
      </c>
      <c r="J18" s="116" t="s">
        <v>36</v>
      </c>
      <c r="K18" s="116" t="s">
        <v>100</v>
      </c>
      <c r="L18" s="116" t="s">
        <v>106</v>
      </c>
      <c r="M18" s="115"/>
      <c r="N18" s="116"/>
      <c r="O18" s="116"/>
      <c r="P18" s="116"/>
      <c r="Q18" s="116"/>
      <c r="R18" s="116"/>
      <c r="S18" s="116"/>
      <c r="T18" s="115"/>
      <c r="U18" s="115"/>
    </row>
    <row r="19" spans="1:37">
      <c r="A19">
        <v>56.01</v>
      </c>
      <c r="B19" s="110" t="s">
        <v>69</v>
      </c>
      <c r="C19" s="98" t="s">
        <v>43</v>
      </c>
      <c r="D19" s="98" t="s">
        <v>49</v>
      </c>
      <c r="E19" s="98" t="s">
        <v>84</v>
      </c>
      <c r="F19" s="98" t="s">
        <v>92</v>
      </c>
      <c r="G19" s="114">
        <v>53.01</v>
      </c>
      <c r="H19" s="111" t="s">
        <v>69</v>
      </c>
      <c r="I19" s="116" t="s">
        <v>30</v>
      </c>
      <c r="J19" s="116" t="s">
        <v>37</v>
      </c>
      <c r="K19" s="116" t="s">
        <v>101</v>
      </c>
      <c r="L19" s="116" t="s">
        <v>107</v>
      </c>
      <c r="M19" s="115"/>
      <c r="N19" s="116"/>
      <c r="O19" s="116"/>
      <c r="P19" s="116"/>
      <c r="Q19" s="116"/>
      <c r="R19" s="116"/>
      <c r="S19" s="116"/>
      <c r="T19" s="115"/>
      <c r="U19" s="115"/>
    </row>
    <row r="20" spans="1:37">
      <c r="A20">
        <v>62.01</v>
      </c>
      <c r="B20" s="110" t="s">
        <v>69</v>
      </c>
      <c r="C20" s="98" t="s">
        <v>44</v>
      </c>
      <c r="D20" s="98" t="s">
        <v>50</v>
      </c>
      <c r="E20" s="98" t="s">
        <v>85</v>
      </c>
      <c r="F20" s="98" t="s">
        <v>93</v>
      </c>
      <c r="G20" s="114">
        <v>58.01</v>
      </c>
      <c r="H20" s="111" t="s">
        <v>69</v>
      </c>
      <c r="I20" s="116" t="s">
        <v>31</v>
      </c>
      <c r="J20" s="116" t="s">
        <v>38</v>
      </c>
      <c r="K20" s="116" t="s">
        <v>102</v>
      </c>
      <c r="L20" s="116" t="s">
        <v>108</v>
      </c>
      <c r="M20" s="115"/>
      <c r="N20" s="116"/>
      <c r="O20" s="116"/>
      <c r="P20" s="116"/>
      <c r="Q20" s="116"/>
      <c r="R20" s="116"/>
      <c r="S20" s="116"/>
      <c r="T20" s="115"/>
      <c r="U20" s="115"/>
    </row>
    <row r="21" spans="1:37">
      <c r="A21">
        <v>69.010000000000005</v>
      </c>
      <c r="B21" s="110" t="s">
        <v>69</v>
      </c>
      <c r="C21" s="98" t="s">
        <v>45</v>
      </c>
      <c r="D21" s="98" t="s">
        <v>51</v>
      </c>
      <c r="E21" s="98" t="s">
        <v>86</v>
      </c>
      <c r="F21" s="98" t="s">
        <v>94</v>
      </c>
      <c r="G21" s="114">
        <v>63.01</v>
      </c>
      <c r="H21" s="111" t="s">
        <v>69</v>
      </c>
      <c r="I21" s="116" t="s">
        <v>32</v>
      </c>
      <c r="J21" s="116" t="s">
        <v>39</v>
      </c>
      <c r="K21" s="116" t="s">
        <v>103</v>
      </c>
      <c r="L21" s="116" t="s">
        <v>109</v>
      </c>
      <c r="M21" s="115"/>
      <c r="N21" s="116"/>
      <c r="O21" s="116"/>
      <c r="P21" s="116"/>
      <c r="Q21" s="116"/>
      <c r="R21" s="116"/>
      <c r="S21" s="116"/>
      <c r="T21" s="115"/>
      <c r="U21" s="115"/>
    </row>
    <row r="22" spans="1:37">
      <c r="A22">
        <v>77.010000000000005</v>
      </c>
      <c r="B22" s="110" t="s">
        <v>69</v>
      </c>
      <c r="C22" s="98" t="s">
        <v>46</v>
      </c>
      <c r="D22" s="98" t="s">
        <v>52</v>
      </c>
      <c r="E22" s="98" t="s">
        <v>87</v>
      </c>
      <c r="F22" s="98" t="s">
        <v>95</v>
      </c>
      <c r="G22" s="114">
        <v>69.010000000000005</v>
      </c>
      <c r="H22" s="111" t="s">
        <v>69</v>
      </c>
      <c r="I22" s="116" t="s">
        <v>33</v>
      </c>
      <c r="J22" s="116" t="s">
        <v>116</v>
      </c>
      <c r="K22" s="116" t="s">
        <v>104</v>
      </c>
      <c r="L22" s="116" t="s">
        <v>110</v>
      </c>
      <c r="M22" s="115"/>
      <c r="N22" s="116"/>
      <c r="O22" s="116"/>
      <c r="P22" s="116"/>
      <c r="Q22" s="116"/>
      <c r="R22" s="116"/>
      <c r="S22" s="116"/>
      <c r="T22" s="115"/>
      <c r="U22" s="115"/>
    </row>
    <row r="23" spans="1:37">
      <c r="A23">
        <v>85.01</v>
      </c>
      <c r="B23" s="110" t="s">
        <v>69</v>
      </c>
      <c r="C23" s="98" t="s">
        <v>111</v>
      </c>
      <c r="D23" s="98" t="s">
        <v>53</v>
      </c>
      <c r="E23" s="98" t="s">
        <v>88</v>
      </c>
      <c r="F23" s="98" t="s">
        <v>96</v>
      </c>
      <c r="G23" s="114">
        <v>75.010000000000005</v>
      </c>
      <c r="H23" s="111" t="s">
        <v>69</v>
      </c>
      <c r="I23" s="116" t="s">
        <v>33</v>
      </c>
      <c r="J23" s="116" t="s">
        <v>117</v>
      </c>
      <c r="K23" s="116" t="s">
        <v>114</v>
      </c>
      <c r="L23" s="116" t="s">
        <v>112</v>
      </c>
      <c r="M23" s="115"/>
      <c r="N23" s="116"/>
      <c r="O23" s="116"/>
      <c r="P23" s="116"/>
      <c r="Q23" s="116"/>
      <c r="R23" s="116"/>
      <c r="S23" s="116"/>
      <c r="T23" s="115"/>
      <c r="U23" s="115"/>
    </row>
    <row r="24" spans="1:37">
      <c r="A24">
        <v>94.01</v>
      </c>
      <c r="B24" s="110" t="s">
        <v>69</v>
      </c>
      <c r="C24" s="98" t="s">
        <v>111</v>
      </c>
      <c r="D24" s="98" t="s">
        <v>54</v>
      </c>
      <c r="E24" s="98" t="s">
        <v>89</v>
      </c>
      <c r="F24" s="98" t="s">
        <v>97</v>
      </c>
      <c r="G24" s="114">
        <v>90.01</v>
      </c>
      <c r="H24" s="111" t="s">
        <v>69</v>
      </c>
      <c r="I24" s="116" t="s">
        <v>33</v>
      </c>
      <c r="J24" s="116" t="s">
        <v>117</v>
      </c>
      <c r="K24" s="116" t="s">
        <v>115</v>
      </c>
      <c r="L24" s="116" t="s">
        <v>113</v>
      </c>
      <c r="M24" s="115"/>
      <c r="N24" s="116"/>
      <c r="O24" s="116"/>
      <c r="P24" s="116"/>
      <c r="Q24" s="116"/>
      <c r="R24" s="116"/>
      <c r="S24" s="116"/>
      <c r="T24" s="115"/>
      <c r="U24" s="115"/>
    </row>
    <row r="25" spans="1:37">
      <c r="A25">
        <v>105.01</v>
      </c>
      <c r="B25" s="110" t="s">
        <v>69</v>
      </c>
      <c r="C25" s="98" t="s">
        <v>111</v>
      </c>
      <c r="D25" s="98" t="s">
        <v>54</v>
      </c>
      <c r="E25" s="98" t="s">
        <v>90</v>
      </c>
      <c r="F25" s="98" t="s">
        <v>98</v>
      </c>
      <c r="G25">
        <v>110</v>
      </c>
      <c r="H25" s="111" t="s">
        <v>69</v>
      </c>
      <c r="I25" s="116" t="s">
        <v>33</v>
      </c>
      <c r="J25" s="116" t="s">
        <v>117</v>
      </c>
      <c r="K25" s="116" t="s">
        <v>115</v>
      </c>
      <c r="L25" s="116" t="s">
        <v>113</v>
      </c>
      <c r="M25" s="115"/>
      <c r="N25" s="116"/>
      <c r="O25" s="116"/>
      <c r="P25" s="116"/>
      <c r="Q25" s="116"/>
      <c r="R25" s="116"/>
      <c r="S25" s="116"/>
      <c r="T25" s="115"/>
      <c r="U25" s="115"/>
    </row>
    <row r="26" spans="1:37">
      <c r="A26">
        <v>110</v>
      </c>
      <c r="B26" s="110" t="s">
        <v>69</v>
      </c>
      <c r="C26" s="98" t="s">
        <v>111</v>
      </c>
      <c r="D26" s="98" t="s">
        <v>54</v>
      </c>
      <c r="E26" s="98" t="s">
        <v>90</v>
      </c>
      <c r="F26" s="98" t="s">
        <v>98</v>
      </c>
      <c r="G26">
        <v>140</v>
      </c>
      <c r="H26" s="111" t="s">
        <v>69</v>
      </c>
      <c r="I26" s="116" t="s">
        <v>33</v>
      </c>
      <c r="J26" s="116" t="s">
        <v>117</v>
      </c>
      <c r="K26" s="116" t="s">
        <v>115</v>
      </c>
      <c r="L26" s="116" t="s">
        <v>113</v>
      </c>
    </row>
    <row r="27" spans="1:37">
      <c r="A27">
        <v>120</v>
      </c>
      <c r="B27" s="110" t="s">
        <v>69</v>
      </c>
      <c r="C27" s="98" t="s">
        <v>111</v>
      </c>
      <c r="D27" s="98" t="s">
        <v>54</v>
      </c>
      <c r="E27" s="98" t="s">
        <v>90</v>
      </c>
      <c r="F27" s="98" t="s">
        <v>98</v>
      </c>
    </row>
    <row r="28" spans="1:37">
      <c r="A28">
        <v>130</v>
      </c>
      <c r="B28" s="110" t="s">
        <v>69</v>
      </c>
      <c r="C28" s="98" t="s">
        <v>111</v>
      </c>
      <c r="D28" s="98" t="s">
        <v>54</v>
      </c>
      <c r="E28" s="98" t="s">
        <v>90</v>
      </c>
      <c r="F28" s="98" t="s">
        <v>98</v>
      </c>
    </row>
    <row r="29" spans="1:37">
      <c r="A29">
        <v>140</v>
      </c>
      <c r="B29" s="110" t="s">
        <v>69</v>
      </c>
      <c r="C29" s="98" t="s">
        <v>111</v>
      </c>
      <c r="D29" s="98" t="s">
        <v>54</v>
      </c>
      <c r="E29" s="98" t="s">
        <v>90</v>
      </c>
      <c r="F29" s="98" t="s">
        <v>98</v>
      </c>
      <c r="AK29" s="98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2017-10-29T13:48:18Z</cp:lastPrinted>
  <dcterms:created xsi:type="dcterms:W3CDTF">2004-10-09T07:29:01Z</dcterms:created>
  <dcterms:modified xsi:type="dcterms:W3CDTF">2017-10-29T21:47:41Z</dcterms:modified>
</cp:coreProperties>
</file>