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730" windowHeight="11760"/>
  </bookViews>
  <sheets>
    <sheet name="INDIVIDUEL" sheetId="3" r:id="rId1"/>
    <sheet name="Minimas" sheetId="4" state="hidden" r:id="rId2"/>
  </sheets>
  <definedNames>
    <definedName name="_xlnm.Print_Area" localSheetId="0">INDIVIDUEL!$A$1:$X$39</definedName>
  </definedNames>
  <calcPr calcId="125725"/>
</workbook>
</file>

<file path=xl/calcChain.xml><?xml version="1.0" encoding="utf-8"?>
<calcChain xmlns="http://schemas.openxmlformats.org/spreadsheetml/2006/main">
  <c r="T29" i="3"/>
  <c r="T28"/>
  <c r="T27"/>
  <c r="T26"/>
  <c r="T25"/>
  <c r="T23"/>
  <c r="T22"/>
  <c r="T21"/>
  <c r="T20"/>
  <c r="T19"/>
  <c r="AN29" l="1"/>
  <c r="AK29"/>
  <c r="AM29" s="1"/>
  <c r="W29"/>
  <c r="V29"/>
  <c r="S29"/>
  <c r="O29"/>
  <c r="AN28"/>
  <c r="AK28"/>
  <c r="AM28" s="1"/>
  <c r="U28" s="1"/>
  <c r="W28"/>
  <c r="V28"/>
  <c r="AG28" s="1"/>
  <c r="S28"/>
  <c r="O28"/>
  <c r="AN27"/>
  <c r="AK27"/>
  <c r="AM27" s="1"/>
  <c r="W27"/>
  <c r="V27"/>
  <c r="S27"/>
  <c r="O27"/>
  <c r="AN26"/>
  <c r="AM26"/>
  <c r="AK26"/>
  <c r="W26"/>
  <c r="V26"/>
  <c r="AH26" s="1"/>
  <c r="S26"/>
  <c r="O26"/>
  <c r="AN25"/>
  <c r="AK25"/>
  <c r="AM25" s="1"/>
  <c r="W25"/>
  <c r="I28" s="1"/>
  <c r="V25"/>
  <c r="AC25" s="1"/>
  <c r="S25"/>
  <c r="O25"/>
  <c r="AG25" l="1"/>
  <c r="AE26"/>
  <c r="AG27"/>
  <c r="AJ25"/>
  <c r="U25"/>
  <c r="AG26"/>
  <c r="AI26"/>
  <c r="U27"/>
  <c r="AJ28"/>
  <c r="AI29"/>
  <c r="AC27"/>
  <c r="U26"/>
  <c r="AJ27"/>
  <c r="U29"/>
  <c r="AB29"/>
  <c r="AJ29"/>
  <c r="AH25"/>
  <c r="AF26"/>
  <c r="AD27"/>
  <c r="AH27"/>
  <c r="AE28"/>
  <c r="AI28"/>
  <c r="AC29"/>
  <c r="AG29"/>
  <c r="AD28"/>
  <c r="AH28"/>
  <c r="AF29"/>
  <c r="AD25"/>
  <c r="AB26"/>
  <c r="AJ26"/>
  <c r="AE25"/>
  <c r="AI25"/>
  <c r="AC26"/>
  <c r="AE27"/>
  <c r="AI27"/>
  <c r="AB28"/>
  <c r="AF28"/>
  <c r="AD29"/>
  <c r="AH29"/>
  <c r="AB25"/>
  <c r="AF25"/>
  <c r="AD26"/>
  <c r="AB27"/>
  <c r="AF27"/>
  <c r="AC28"/>
  <c r="AE29"/>
  <c r="S13" l="1"/>
  <c r="V13"/>
  <c r="S14"/>
  <c r="V14"/>
  <c r="S15"/>
  <c r="V15"/>
  <c r="S16"/>
  <c r="V16"/>
  <c r="S17"/>
  <c r="V17"/>
  <c r="S19"/>
  <c r="V19"/>
  <c r="S20"/>
  <c r="W20"/>
  <c r="V20"/>
  <c r="S21"/>
  <c r="W21"/>
  <c r="V21"/>
  <c r="S22"/>
  <c r="W22"/>
  <c r="V22"/>
  <c r="S23"/>
  <c r="V23"/>
  <c r="O13"/>
  <c r="O14"/>
  <c r="O15"/>
  <c r="O16"/>
  <c r="O17"/>
  <c r="O19"/>
  <c r="W19" s="1"/>
  <c r="O20"/>
  <c r="O21"/>
  <c r="O22"/>
  <c r="O23"/>
  <c r="W23" s="1"/>
  <c r="V9"/>
  <c r="V10"/>
  <c r="V11"/>
  <c r="V7"/>
  <c r="V8"/>
  <c r="T17" l="1"/>
  <c r="AH17" s="1"/>
  <c r="W16"/>
  <c r="T16"/>
  <c r="AJ16" s="1"/>
  <c r="T15"/>
  <c r="AE15" s="1"/>
  <c r="T14"/>
  <c r="AC14" s="1"/>
  <c r="W13"/>
  <c r="T13"/>
  <c r="AH13" s="1"/>
  <c r="I22"/>
  <c r="AC23"/>
  <c r="AG23"/>
  <c r="AD23"/>
  <c r="AH23"/>
  <c r="AE23"/>
  <c r="AI23"/>
  <c r="AB23"/>
  <c r="AF23"/>
  <c r="AJ23"/>
  <c r="AC21"/>
  <c r="AG21"/>
  <c r="AE21"/>
  <c r="AI21"/>
  <c r="AF21"/>
  <c r="AD21"/>
  <c r="AH21"/>
  <c r="AB21"/>
  <c r="AJ21"/>
  <c r="AC19"/>
  <c r="AG19"/>
  <c r="AE19"/>
  <c r="AI19"/>
  <c r="AF19"/>
  <c r="AJ19"/>
  <c r="AD19"/>
  <c r="AH19"/>
  <c r="AB19"/>
  <c r="AC16"/>
  <c r="AG16"/>
  <c r="AF16"/>
  <c r="AE16"/>
  <c r="AB16"/>
  <c r="AE22"/>
  <c r="AI22"/>
  <c r="AC22"/>
  <c r="AG22"/>
  <c r="AB22"/>
  <c r="AF22"/>
  <c r="AJ22"/>
  <c r="AD22"/>
  <c r="AH22"/>
  <c r="AE20"/>
  <c r="AI20"/>
  <c r="AC20"/>
  <c r="AG20"/>
  <c r="AH20"/>
  <c r="AB20"/>
  <c r="AF20"/>
  <c r="AJ20"/>
  <c r="AD20"/>
  <c r="AD13"/>
  <c r="AF13"/>
  <c r="S8"/>
  <c r="S9"/>
  <c r="S10"/>
  <c r="S11"/>
  <c r="O8"/>
  <c r="O9"/>
  <c r="O10"/>
  <c r="O11"/>
  <c r="T11" l="1"/>
  <c r="AE11" s="1"/>
  <c r="T10"/>
  <c r="AB10" s="1"/>
  <c r="AF14"/>
  <c r="AG14"/>
  <c r="AH14"/>
  <c r="AI14"/>
  <c r="AF17"/>
  <c r="AD17"/>
  <c r="AJ17"/>
  <c r="AE17"/>
  <c r="AB17"/>
  <c r="AG17"/>
  <c r="AI17"/>
  <c r="AI15"/>
  <c r="AC15"/>
  <c r="AD15"/>
  <c r="AF15"/>
  <c r="AJ15"/>
  <c r="AH15"/>
  <c r="W15"/>
  <c r="T9"/>
  <c r="AB9" s="1"/>
  <c r="AH16"/>
  <c r="AD16"/>
  <c r="T8"/>
  <c r="AJ8" s="1"/>
  <c r="W17"/>
  <c r="AC17"/>
  <c r="AI16"/>
  <c r="AG15"/>
  <c r="AB15"/>
  <c r="AE14"/>
  <c r="AB14"/>
  <c r="W14"/>
  <c r="AJ14"/>
  <c r="AD14"/>
  <c r="AJ13"/>
  <c r="AI13"/>
  <c r="AG13"/>
  <c r="AE13"/>
  <c r="AC13"/>
  <c r="AB13"/>
  <c r="AI9"/>
  <c r="AC9"/>
  <c r="AN19"/>
  <c r="AK19"/>
  <c r="AM19" s="1"/>
  <c r="U19" s="1"/>
  <c r="AK21"/>
  <c r="AM21" s="1"/>
  <c r="AN21"/>
  <c r="AK20"/>
  <c r="AM20" s="1"/>
  <c r="AN20"/>
  <c r="U20" s="1"/>
  <c r="AK22"/>
  <c r="AM22" s="1"/>
  <c r="AN22"/>
  <c r="AN23"/>
  <c r="AK23"/>
  <c r="AM23" s="1"/>
  <c r="U23" s="1"/>
  <c r="W11"/>
  <c r="W10"/>
  <c r="S7"/>
  <c r="O7"/>
  <c r="AK17" l="1"/>
  <c r="AM17" s="1"/>
  <c r="I16"/>
  <c r="AK15"/>
  <c r="AM15" s="1"/>
  <c r="AC11"/>
  <c r="AG11"/>
  <c r="AD11"/>
  <c r="AJ11"/>
  <c r="AI11"/>
  <c r="AK11" s="1"/>
  <c r="AM11" s="1"/>
  <c r="AB11"/>
  <c r="AH11"/>
  <c r="AF11"/>
  <c r="AI10"/>
  <c r="AC10"/>
  <c r="AF10"/>
  <c r="AE10"/>
  <c r="AJ10"/>
  <c r="AK10" s="1"/>
  <c r="AM10" s="1"/>
  <c r="AG10"/>
  <c r="AH10"/>
  <c r="AK14"/>
  <c r="AM14" s="1"/>
  <c r="AN13"/>
  <c r="AK13"/>
  <c r="AM13" s="1"/>
  <c r="AN17"/>
  <c r="AN15"/>
  <c r="AH9"/>
  <c r="AD9"/>
  <c r="AF9"/>
  <c r="AE9"/>
  <c r="AG9"/>
  <c r="AJ9"/>
  <c r="AK16"/>
  <c r="AM16" s="1"/>
  <c r="AN16"/>
  <c r="T7"/>
  <c r="AC8"/>
  <c r="AD8"/>
  <c r="AF8"/>
  <c r="AB8"/>
  <c r="AE8"/>
  <c r="AH8"/>
  <c r="AG8"/>
  <c r="AI8"/>
  <c r="AN14"/>
  <c r="AD10"/>
  <c r="U21"/>
  <c r="U22"/>
  <c r="W9"/>
  <c r="W8"/>
  <c r="U17" l="1"/>
  <c r="U15"/>
  <c r="AN11"/>
  <c r="U11" s="1"/>
  <c r="AN10"/>
  <c r="U10" s="1"/>
  <c r="AK9"/>
  <c r="AM9" s="1"/>
  <c r="U14"/>
  <c r="U16"/>
  <c r="AK8"/>
  <c r="AM8" s="1"/>
  <c r="AG7"/>
  <c r="AB7"/>
  <c r="AJ7"/>
  <c r="AF7"/>
  <c r="AE7"/>
  <c r="AH7"/>
  <c r="AD7"/>
  <c r="AI7"/>
  <c r="AC7"/>
  <c r="U13"/>
  <c r="AN9"/>
  <c r="AN8"/>
  <c r="W7"/>
  <c r="I10" s="1"/>
  <c r="U9" l="1"/>
  <c r="U8"/>
  <c r="AK7"/>
  <c r="AN7"/>
  <c r="AM7" l="1"/>
  <c r="U7" s="1"/>
</calcChain>
</file>

<file path=xl/sharedStrings.xml><?xml version="1.0" encoding="utf-8"?>
<sst xmlns="http://schemas.openxmlformats.org/spreadsheetml/2006/main" count="410" uniqueCount="173">
  <si>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</si>
  <si>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</si>
  <si>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</si>
  <si>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</si>
  <si>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</si>
  <si>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</si>
  <si>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</si>
  <si>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</si>
  <si>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</si>
  <si>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</si>
  <si>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</si>
  <si>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</si>
  <si>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</si>
  <si>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</si>
  <si>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</si>
  <si>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</si>
  <si>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</si>
  <si>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</si>
  <si>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</si>
  <si>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</si>
  <si>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</si>
  <si>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</si>
  <si>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</si>
  <si>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</si>
  <si>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</si>
  <si>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</si>
  <si>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</si>
  <si>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</si>
  <si>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</si>
  <si>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</si>
  <si>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</si>
  <si>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</si>
  <si>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</si>
  <si>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</si>
  <si>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</si>
  <si>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</si>
  <si>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</si>
  <si>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</si>
  <si>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</si>
  <si>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</si>
  <si>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</si>
  <si>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</si>
  <si>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</si>
  <si>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</si>
  <si>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</si>
  <si>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</si>
  <si>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</si>
  <si>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</si>
  <si>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</si>
  <si>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</si>
  <si>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</si>
  <si>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</si>
  <si>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</si>
  <si>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</si>
  <si>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N° licence</t>
  </si>
  <si>
    <t>NOM / Prénom</t>
  </si>
  <si>
    <t>Signature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</si>
  <si>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</si>
  <si>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</si>
  <si>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</si>
  <si>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</si>
  <si>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</si>
  <si>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</si>
  <si>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</si>
  <si>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</si>
  <si>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</si>
  <si>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</si>
  <si>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</si>
  <si>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</si>
  <si>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</si>
  <si>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</si>
  <si>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</si>
  <si>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</si>
  <si>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</si>
  <si>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</si>
  <si>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</si>
  <si>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</si>
  <si>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</si>
  <si>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</si>
  <si>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</si>
  <si>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</si>
  <si>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</si>
  <si>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</si>
  <si>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</si>
  <si>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</si>
  <si>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</si>
  <si>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</si>
  <si>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</si>
  <si>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</si>
  <si>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</si>
  <si>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</si>
  <si>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</si>
  <si>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</si>
  <si>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</si>
  <si>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</si>
  <si>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</si>
  <si>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</si>
  <si>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</si>
  <si>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</si>
  <si>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</si>
  <si>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</si>
  <si>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</si>
  <si>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</si>
  <si>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</si>
  <si>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</si>
  <si>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</si>
  <si>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</si>
  <si>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</si>
  <si>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</si>
  <si>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</si>
  <si>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</si>
  <si>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</si>
  <si>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</si>
  <si>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</si>
  <si>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</si>
  <si>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</si>
  <si>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</si>
  <si>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</si>
  <si>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</si>
  <si>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</si>
  <si>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</si>
  <si>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</si>
  <si>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</si>
  <si>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</si>
  <si>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</si>
  <si>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</si>
  <si>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</si>
  <si>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</si>
  <si>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</si>
  <si>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</si>
  <si>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</si>
  <si>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</si>
  <si>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</si>
  <si>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</si>
  <si>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</si>
  <si>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</si>
  <si>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</si>
  <si>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</si>
  <si>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r>
      <t>1</t>
    </r>
    <r>
      <rPr>
        <b/>
        <vertAlign val="superscript"/>
        <sz val="20"/>
        <color theme="0"/>
        <rFont val="Arial"/>
        <family val="2"/>
      </rPr>
      <t>er</t>
    </r>
    <r>
      <rPr>
        <b/>
        <sz val="20"/>
        <color theme="0"/>
        <rFont val="Arial"/>
        <family val="2"/>
      </rPr>
      <t xml:space="preserve"> 
Tour</t>
    </r>
  </si>
  <si>
    <t>COUPE DE FRANCE DES CLUBS SENIORS MIXTE</t>
  </si>
  <si>
    <t>IDF</t>
  </si>
  <si>
    <t>TOULON</t>
  </si>
  <si>
    <t>SUD PACA</t>
  </si>
  <si>
    <t>JANKOVITS</t>
  </si>
  <si>
    <t xml:space="preserve">ATTIA </t>
  </si>
  <si>
    <t>ARNAUD</t>
  </si>
  <si>
    <t>OLIER</t>
  </si>
  <si>
    <t>ALBENGA</t>
  </si>
  <si>
    <t>GAUJARD</t>
  </si>
  <si>
    <t>VITIELLO</t>
  </si>
  <si>
    <t xml:space="preserve">GALAND </t>
  </si>
  <si>
    <t>Martin</t>
  </si>
  <si>
    <t>Nicolas</t>
  </si>
  <si>
    <t>RUELLE</t>
  </si>
  <si>
    <t>Steven</t>
  </si>
  <si>
    <t>Thibaud</t>
  </si>
  <si>
    <t>Jonathan</t>
  </si>
  <si>
    <t>Marine</t>
  </si>
  <si>
    <t>ASLDD TOULON1</t>
  </si>
  <si>
    <t>ASLDDTOULON2</t>
  </si>
  <si>
    <t>Severine</t>
  </si>
  <si>
    <t>Mylène</t>
  </si>
  <si>
    <t>Kevin</t>
  </si>
  <si>
    <t>x</t>
  </si>
  <si>
    <t>Morgana</t>
  </si>
  <si>
    <t>,</t>
  </si>
  <si>
    <t>RAFFA</t>
  </si>
  <si>
    <t>UNSS</t>
  </si>
  <si>
    <t>DEVROE P</t>
  </si>
  <si>
    <t>DUPEYROUX E</t>
  </si>
  <si>
    <t>LLORENS J</t>
  </si>
  <si>
    <t>CUDIA C</t>
  </si>
  <si>
    <t>ALBENGA N GOUDE Z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</si>
</sst>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7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20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rgb="FFFF66FF"/>
      <name val="Arial"/>
      <family val="2"/>
    </font>
    <font>
      <b/>
      <sz val="22"/>
      <color rgb="FF0000FF"/>
      <name val="Arial"/>
      <family val="2"/>
    </font>
    <font>
      <b/>
      <sz val="22"/>
      <name val="Arial"/>
      <family val="2"/>
    </font>
    <font>
      <b/>
      <sz val="18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rgb="FF00B0F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1" fillId="10" borderId="0" xfId="0" applyFont="1" applyFill="1"/>
    <xf numFmtId="0" fontId="21" fillId="10" borderId="0" xfId="0" applyFont="1" applyFill="1" applyBorder="1"/>
    <xf numFmtId="0" fontId="2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9" xfId="0" applyFont="1" applyFill="1" applyBorder="1" applyAlignment="1" applyProtection="1">
      <alignment horizontal="center" vertical="center"/>
    </xf>
    <xf numFmtId="164" fontId="16" fillId="11" borderId="9" xfId="0" applyNumberFormat="1" applyFont="1" applyFill="1" applyBorder="1" applyAlignment="1" applyProtection="1">
      <alignment horizontal="center" vertical="center"/>
    </xf>
    <xf numFmtId="164" fontId="16" fillId="11" borderId="10" xfId="0" applyNumberFormat="1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1" xfId="0" applyNumberFormat="1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22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2" fontId="13" fillId="2" borderId="18" xfId="0" applyNumberFormat="1" applyFont="1" applyFill="1" applyBorder="1" applyAlignment="1" applyProtection="1">
      <alignment horizontal="center" vertical="center"/>
    </xf>
    <xf numFmtId="164" fontId="16" fillId="11" borderId="27" xfId="0" applyNumberFormat="1" applyFont="1" applyFill="1" applyBorder="1" applyAlignment="1" applyProtection="1">
      <alignment horizontal="center" vertical="center"/>
    </xf>
    <xf numFmtId="1" fontId="9" fillId="12" borderId="17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6" fillId="11" borderId="28" xfId="0" applyNumberFormat="1" applyFont="1" applyFill="1" applyBorder="1" applyAlignment="1" applyProtection="1">
      <alignment horizontal="center" vertical="center"/>
    </xf>
    <xf numFmtId="164" fontId="16" fillId="11" borderId="29" xfId="0" applyNumberFormat="1" applyFont="1" applyFill="1" applyBorder="1" applyAlignment="1" applyProtection="1">
      <alignment horizontal="center" vertical="center"/>
    </xf>
    <xf numFmtId="0" fontId="16" fillId="11" borderId="30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64" fontId="3" fillId="2" borderId="32" xfId="0" applyNumberFormat="1" applyFont="1" applyFill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1" fontId="3" fillId="2" borderId="32" xfId="0" applyNumberFormat="1" applyFont="1" applyFill="1" applyBorder="1" applyAlignment="1" applyProtection="1">
      <alignment horizontal="center" vertical="center"/>
      <protection locked="0"/>
    </xf>
    <xf numFmtId="2" fontId="22" fillId="2" borderId="35" xfId="0" applyNumberFormat="1" applyFont="1" applyFill="1" applyBorder="1" applyAlignment="1" applyProtection="1">
      <alignment horizontal="center" vertical="center"/>
      <protection locked="0"/>
    </xf>
    <xf numFmtId="1" fontId="5" fillId="2" borderId="37" xfId="0" applyNumberFormat="1" applyFont="1" applyFill="1" applyBorder="1" applyAlignment="1" applyProtection="1">
      <alignment horizontal="center" vertical="center"/>
      <protection locked="0"/>
    </xf>
    <xf numFmtId="1" fontId="9" fillId="12" borderId="38" xfId="0" applyNumberFormat="1" applyFont="1" applyFill="1" applyBorder="1" applyAlignment="1" applyProtection="1">
      <alignment horizontal="center" vertical="center"/>
    </xf>
    <xf numFmtId="1" fontId="24" fillId="2" borderId="31" xfId="0" applyNumberFormat="1" applyFont="1" applyFill="1" applyBorder="1" applyAlignment="1" applyProtection="1">
      <alignment horizontal="center" vertical="center"/>
    </xf>
    <xf numFmtId="2" fontId="13" fillId="2" borderId="39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8" fillId="8" borderId="0" xfId="0" applyFont="1" applyFill="1" applyAlignment="1">
      <alignment horizontal="center"/>
    </xf>
    <xf numFmtId="0" fontId="31" fillId="2" borderId="6" xfId="0" applyFont="1" applyFill="1" applyBorder="1" applyAlignment="1">
      <alignment vertical="center"/>
    </xf>
    <xf numFmtId="164" fontId="32" fillId="2" borderId="11" xfId="0" applyNumberFormat="1" applyFont="1" applyFill="1" applyBorder="1" applyAlignment="1" applyProtection="1">
      <alignment horizontal="center" vertical="center"/>
      <protection locked="0"/>
    </xf>
    <xf numFmtId="164" fontId="33" fillId="2" borderId="32" xfId="0" applyNumberFormat="1" applyFont="1" applyFill="1" applyBorder="1" applyAlignment="1" applyProtection="1">
      <alignment horizontal="center" vertical="center"/>
      <protection locked="0"/>
    </xf>
    <xf numFmtId="164" fontId="33" fillId="2" borderId="11" xfId="0" applyNumberFormat="1" applyFont="1" applyFill="1" applyBorder="1" applyAlignment="1" applyProtection="1">
      <alignment horizontal="center" vertical="center"/>
      <protection locked="0"/>
    </xf>
    <xf numFmtId="0" fontId="35" fillId="2" borderId="9" xfId="0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1" fontId="5" fillId="14" borderId="15" xfId="0" applyNumberFormat="1" applyFont="1" applyFill="1" applyBorder="1" applyAlignment="1" applyProtection="1">
      <alignment horizontal="center" vertical="center"/>
      <protection locked="0"/>
    </xf>
    <xf numFmtId="1" fontId="5" fillId="14" borderId="16" xfId="0" applyNumberFormat="1" applyFont="1" applyFill="1" applyBorder="1" applyAlignment="1" applyProtection="1">
      <alignment horizontal="center" vertical="center"/>
      <protection locked="0"/>
    </xf>
    <xf numFmtId="1" fontId="36" fillId="3" borderId="37" xfId="0" applyNumberFormat="1" applyFont="1" applyFill="1" applyBorder="1" applyAlignment="1" applyProtection="1">
      <alignment horizontal="center" vertical="center"/>
      <protection locked="0"/>
    </xf>
    <xf numFmtId="1" fontId="5" fillId="14" borderId="36" xfId="0" applyNumberFormat="1" applyFont="1" applyFill="1" applyBorder="1" applyAlignment="1" applyProtection="1">
      <alignment horizontal="center" vertical="center"/>
      <protection locked="0"/>
    </xf>
    <xf numFmtId="1" fontId="36" fillId="14" borderId="37" xfId="0" applyNumberFormat="1" applyFont="1" applyFill="1" applyBorder="1" applyAlignment="1" applyProtection="1">
      <alignment horizontal="center" vertical="center"/>
      <protection locked="0"/>
    </xf>
    <xf numFmtId="1" fontId="36" fillId="14" borderId="36" xfId="0" applyNumberFormat="1" applyFont="1" applyFill="1" applyBorder="1" applyAlignment="1" applyProtection="1">
      <alignment horizontal="center" vertical="center"/>
      <protection locked="0"/>
    </xf>
    <xf numFmtId="1" fontId="5" fillId="14" borderId="37" xfId="0" applyNumberFormat="1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 textRotation="89"/>
    </xf>
    <xf numFmtId="0" fontId="4" fillId="2" borderId="50" xfId="0" applyFont="1" applyFill="1" applyBorder="1" applyAlignment="1" applyProtection="1">
      <alignment horizontal="center" vertical="center" textRotation="89"/>
    </xf>
    <xf numFmtId="0" fontId="4" fillId="2" borderId="51" xfId="0" applyFont="1" applyFill="1" applyBorder="1" applyAlignment="1" applyProtection="1">
      <alignment horizontal="center" vertical="center" textRotation="89"/>
    </xf>
    <xf numFmtId="0" fontId="34" fillId="2" borderId="52" xfId="0" applyNumberFormat="1" applyFont="1" applyFill="1" applyBorder="1" applyAlignment="1" applyProtection="1">
      <alignment horizontal="center" vertical="center"/>
      <protection locked="0"/>
    </xf>
    <xf numFmtId="0" fontId="34" fillId="2" borderId="53" xfId="0" applyNumberFormat="1" applyFont="1" applyFill="1" applyBorder="1" applyAlignment="1" applyProtection="1">
      <alignment horizontal="center" vertical="center"/>
      <protection locked="0"/>
    </xf>
    <xf numFmtId="0" fontId="34" fillId="2" borderId="54" xfId="0" applyNumberFormat="1" applyFont="1" applyFill="1" applyBorder="1" applyAlignment="1" applyProtection="1">
      <alignment horizontal="center" vertical="center"/>
      <protection locked="0"/>
    </xf>
    <xf numFmtId="2" fontId="34" fillId="13" borderId="55" xfId="0" applyNumberFormat="1" applyFont="1" applyFill="1" applyBorder="1" applyAlignment="1" applyProtection="1">
      <alignment horizontal="center" vertical="center"/>
      <protection locked="0"/>
    </xf>
    <xf numFmtId="0" fontId="34" fillId="13" borderId="56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27" fillId="3" borderId="44" xfId="0" applyFont="1" applyFill="1" applyBorder="1" applyAlignment="1">
      <alignment horizontal="center" vertical="center"/>
    </xf>
    <xf numFmtId="0" fontId="27" fillId="3" borderId="45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27" fillId="3" borderId="41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16" fillId="11" borderId="9" xfId="0" applyFont="1" applyFill="1" applyBorder="1" applyAlignment="1" applyProtection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167" fontId="31" fillId="2" borderId="6" xfId="0" applyNumberFormat="1" applyFont="1" applyFill="1" applyBorder="1" applyAlignment="1">
      <alignment horizontal="center" vertical="center"/>
    </xf>
    <xf numFmtId="167" fontId="31" fillId="2" borderId="7" xfId="0" applyNumberFormat="1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T41"/>
  <sheetViews>
    <sheetView tabSelected="1" topLeftCell="A31" zoomScale="70" zoomScaleNormal="70" workbookViewId="0">
      <selection activeCell="Q31" sqref="Q31:T36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8" style="1" customWidth="1"/>
    <col min="9" max="9" width="26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.7109375" style="1" customWidth="1"/>
    <col min="25" max="26" width="11.42578125" style="1"/>
    <col min="27" max="41" width="11.42578125" style="41" hidden="1" customWidth="1"/>
    <col min="42" max="42" width="11.42578125" style="41" customWidth="1"/>
    <col min="43" max="124" width="11.42578125" style="41"/>
    <col min="125" max="16384" width="11.42578125" style="1"/>
  </cols>
  <sheetData>
    <row r="1" spans="1:124" ht="5.0999999999999996" customHeight="1" thickBot="1"/>
    <row r="2" spans="1:124" s="10" customFormat="1" ht="30" customHeight="1">
      <c r="B2" s="11"/>
      <c r="C2" s="46"/>
      <c r="D2" s="187" t="s">
        <v>139</v>
      </c>
      <c r="E2" s="180"/>
      <c r="F2" s="180"/>
      <c r="G2" s="180"/>
      <c r="H2" s="180"/>
      <c r="I2" s="180"/>
      <c r="J2" s="47"/>
      <c r="K2" s="185" t="s">
        <v>138</v>
      </c>
      <c r="L2" s="185"/>
      <c r="M2" s="48"/>
      <c r="N2" s="180" t="s">
        <v>6</v>
      </c>
      <c r="O2" s="180"/>
      <c r="P2" s="180"/>
      <c r="Q2" s="180"/>
      <c r="R2" s="180"/>
      <c r="S2" s="180"/>
      <c r="T2" s="48"/>
      <c r="U2" s="48"/>
      <c r="V2" s="180" t="s">
        <v>15</v>
      </c>
      <c r="W2" s="181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188"/>
      <c r="E3" s="189"/>
      <c r="F3" s="189"/>
      <c r="G3" s="189"/>
      <c r="H3" s="189"/>
      <c r="I3" s="189"/>
      <c r="J3" s="49"/>
      <c r="K3" s="186"/>
      <c r="L3" s="186"/>
      <c r="M3" s="49"/>
      <c r="N3" s="182" t="s">
        <v>141</v>
      </c>
      <c r="O3" s="182"/>
      <c r="P3" s="182"/>
      <c r="Q3" s="182"/>
      <c r="R3" s="182"/>
      <c r="S3" s="182"/>
      <c r="T3" s="140"/>
      <c r="U3" s="140"/>
      <c r="V3" s="183">
        <v>43540</v>
      </c>
      <c r="W3" s="184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499999999999993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50" t="s">
        <v>9</v>
      </c>
      <c r="C5" s="51" t="s">
        <v>10</v>
      </c>
      <c r="D5" s="51" t="s">
        <v>7</v>
      </c>
      <c r="E5" s="51" t="s">
        <v>49</v>
      </c>
      <c r="F5" s="179" t="s">
        <v>0</v>
      </c>
      <c r="G5" s="179"/>
      <c r="H5" s="51" t="s">
        <v>12</v>
      </c>
      <c r="I5" s="51" t="s">
        <v>11</v>
      </c>
      <c r="J5" s="52" t="s">
        <v>5</v>
      </c>
      <c r="K5" s="53" t="s">
        <v>1</v>
      </c>
      <c r="L5" s="54">
        <v>1</v>
      </c>
      <c r="M5" s="55">
        <v>2</v>
      </c>
      <c r="N5" s="55">
        <v>3</v>
      </c>
      <c r="O5" s="68" t="s">
        <v>13</v>
      </c>
      <c r="P5" s="54">
        <v>1</v>
      </c>
      <c r="Q5" s="55">
        <v>2</v>
      </c>
      <c r="R5" s="55">
        <v>3</v>
      </c>
      <c r="S5" s="68" t="s">
        <v>14</v>
      </c>
      <c r="T5" s="72" t="s">
        <v>2</v>
      </c>
      <c r="U5" s="73" t="s">
        <v>3</v>
      </c>
      <c r="V5" s="73" t="s">
        <v>8</v>
      </c>
      <c r="W5" s="74" t="s">
        <v>4</v>
      </c>
      <c r="X5" s="56"/>
      <c r="Y5" s="17"/>
      <c r="Z5" s="17"/>
      <c r="AA5" s="44"/>
      <c r="AB5" s="134" t="s">
        <v>53</v>
      </c>
      <c r="AC5" s="134" t="s">
        <v>52</v>
      </c>
      <c r="AD5" s="134" t="s">
        <v>42</v>
      </c>
      <c r="AE5" s="134" t="s">
        <v>43</v>
      </c>
      <c r="AF5" s="134" t="s">
        <v>44</v>
      </c>
      <c r="AG5" s="134" t="s">
        <v>45</v>
      </c>
      <c r="AH5" s="134" t="s">
        <v>46</v>
      </c>
      <c r="AI5" s="134" t="s">
        <v>47</v>
      </c>
      <c r="AJ5" s="134" t="s">
        <v>48</v>
      </c>
      <c r="AK5" s="135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6"/>
      <c r="C6" s="87"/>
      <c r="D6" s="88"/>
      <c r="E6" s="88"/>
      <c r="F6" s="89"/>
      <c r="G6" s="90"/>
      <c r="H6" s="91"/>
      <c r="I6" s="92"/>
      <c r="J6" s="93"/>
      <c r="K6" s="94"/>
      <c r="L6" s="95"/>
      <c r="M6" s="95"/>
      <c r="N6" s="95"/>
      <c r="O6" s="96"/>
      <c r="P6" s="95"/>
      <c r="Q6" s="95"/>
      <c r="R6" s="95"/>
      <c r="S6" s="96"/>
      <c r="T6" s="96"/>
      <c r="U6" s="97"/>
      <c r="V6" s="97"/>
      <c r="W6" s="97"/>
      <c r="X6" s="7"/>
      <c r="Y6" s="7"/>
      <c r="Z6" s="7"/>
      <c r="AA6" s="43"/>
      <c r="AB6" s="136" t="s">
        <v>40</v>
      </c>
      <c r="AC6" s="136" t="s">
        <v>41</v>
      </c>
      <c r="AD6" s="136" t="s">
        <v>42</v>
      </c>
      <c r="AE6" s="136" t="s">
        <v>43</v>
      </c>
      <c r="AF6" s="136" t="s">
        <v>44</v>
      </c>
      <c r="AG6" s="136" t="s">
        <v>45</v>
      </c>
      <c r="AH6" s="136" t="s">
        <v>46</v>
      </c>
      <c r="AI6" s="136" t="s">
        <v>47</v>
      </c>
      <c r="AJ6" s="136" t="s">
        <v>48</v>
      </c>
      <c r="AK6" s="136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27.6" customHeight="1">
      <c r="B7" s="153" t="s">
        <v>142</v>
      </c>
      <c r="C7" s="145">
        <v>230430</v>
      </c>
      <c r="D7" s="156">
        <v>1</v>
      </c>
      <c r="E7" s="142" t="s">
        <v>57</v>
      </c>
      <c r="F7" s="78" t="s">
        <v>144</v>
      </c>
      <c r="G7" s="79" t="s">
        <v>160</v>
      </c>
      <c r="H7" s="80">
        <v>1991</v>
      </c>
      <c r="I7" s="161" t="s">
        <v>158</v>
      </c>
      <c r="J7" s="77" t="s">
        <v>57</v>
      </c>
      <c r="K7" s="63">
        <v>63.6</v>
      </c>
      <c r="L7" s="146">
        <v>61</v>
      </c>
      <c r="M7" s="147">
        <v>64</v>
      </c>
      <c r="N7" s="147">
        <v>66</v>
      </c>
      <c r="O7" s="83">
        <f>IF(E7="","",IF(MAXA(L7:N7)&lt;=0,0,MAXA(L7:N7)))</f>
        <v>66</v>
      </c>
      <c r="P7" s="151">
        <v>73</v>
      </c>
      <c r="Q7" s="150">
        <v>76</v>
      </c>
      <c r="R7" s="152">
        <v>80</v>
      </c>
      <c r="S7" s="83">
        <f>IF(E7="","",IF(MAXA(P7:R7)&lt;=0,0,MAXA(P7:R7)))</f>
        <v>80</v>
      </c>
      <c r="T7" s="84">
        <f>IF(E7="","",O7+S7)</f>
        <v>146</v>
      </c>
      <c r="U7" s="66" t="str">
        <f t="shared" ref="U7:U11" si="0">+CONCATENATE(AM7," ",AN7)</f>
        <v>FED + 9</v>
      </c>
      <c r="V7" s="66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SE F64</v>
      </c>
      <c r="W7" s="85">
        <f>IF(E7=" "," ",IF(E7="H",10^(0.75194503*LOG(K7/175.508)^2)*T7,IF(E7="F",10^(0.783497476* LOG(K7/153.655)^2)*T7,"")))</f>
        <v>190.25544126972196</v>
      </c>
      <c r="X7" s="57"/>
      <c r="AA7" s="45"/>
      <c r="AB7" s="137">
        <f>T7-HLOOKUP(V7,Minimas!$C$3:$CD$12,2,FALSE)</f>
        <v>76</v>
      </c>
      <c r="AC7" s="137">
        <f>T7-HLOOKUP(V7,Minimas!$C$3:$CD$12,3,FALSE)</f>
        <v>61</v>
      </c>
      <c r="AD7" s="137">
        <f>T7-HLOOKUP(V7,Minimas!$C$3:$CD$12,4,FALSE)</f>
        <v>46</v>
      </c>
      <c r="AE7" s="137">
        <f>T7-HLOOKUP(V7,Minimas!$C$3:$CD$12,5,FALSE)</f>
        <v>29</v>
      </c>
      <c r="AF7" s="137">
        <f>T7-HLOOKUP(V7,Minimas!$C$3:$CD$12,6,FALSE)</f>
        <v>9</v>
      </c>
      <c r="AG7" s="137">
        <f>T7-HLOOKUP(V7,Minimas!$C$3:$CD$12,7,FALSE)</f>
        <v>-9</v>
      </c>
      <c r="AH7" s="137">
        <f>T7-HLOOKUP(V7,Minimas!$C$3:$CD$12,8,FALSE)</f>
        <v>-29</v>
      </c>
      <c r="AI7" s="137">
        <f>T7-HLOOKUP(V7,Minimas!$C$3:$CD$12,9,FALSE)</f>
        <v>-49</v>
      </c>
      <c r="AJ7" s="137">
        <f>T7-HLOOKUP(V7,Minimas!$C$3:$CD$12,10,FALSE)</f>
        <v>-64</v>
      </c>
      <c r="AK7" s="138" t="str">
        <f>IF(E7=0," ",IF(AJ7&gt;=0,$AJ$5,IF(AI7&gt;=0,$AI$5,IF(AH7&gt;=0,$AH$5,IF(AG7&gt;=0,$AG$5,IF(AF7&gt;=0,$AF$5,IF(AE7&gt;=0,$AE$5,IF(AD7&gt;=0,$AD$5,IF(AC7&gt;=0,$AC$5,$AB$5)))))))))</f>
        <v>FED +</v>
      </c>
      <c r="AL7" s="45"/>
      <c r="AM7" s="45" t="str">
        <f>IF(AK7="","",AK7)</f>
        <v>FED +</v>
      </c>
      <c r="AN7" s="45">
        <f>IF(E7=0," ",IF(AJ7&gt;=0,AJ7,IF(AI7&gt;=0,AI7,IF(AH7&gt;=0,AH7,IF(AG7&gt;=0,AG7,IF(AF7&gt;=0,AF7,IF(AE7&gt;=0,AE7,IF(AD7&gt;=0,AD7,IF(AC7&gt;=0,AC7,AB7)))))))))</f>
        <v>9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27.6" customHeight="1">
      <c r="B8" s="154"/>
      <c r="C8" s="145">
        <v>435579</v>
      </c>
      <c r="D8" s="157"/>
      <c r="E8" s="143" t="s">
        <v>57</v>
      </c>
      <c r="F8" s="60" t="s">
        <v>143</v>
      </c>
      <c r="G8" s="61" t="s">
        <v>161</v>
      </c>
      <c r="H8" s="62">
        <v>1988</v>
      </c>
      <c r="I8" s="162"/>
      <c r="J8" s="59" t="s">
        <v>57</v>
      </c>
      <c r="K8" s="63">
        <v>52</v>
      </c>
      <c r="L8" s="146">
        <v>55</v>
      </c>
      <c r="M8" s="147">
        <v>58</v>
      </c>
      <c r="N8" s="147">
        <v>60</v>
      </c>
      <c r="O8" s="69">
        <f t="shared" ref="O8:O23" si="1">IF(E8="","",IF(MAXA(L8:N8)&lt;=0,0,MAXA(L8:N8)))</f>
        <v>60</v>
      </c>
      <c r="P8" s="146">
        <v>73</v>
      </c>
      <c r="Q8" s="65">
        <v>-76</v>
      </c>
      <c r="R8" s="147">
        <v>77</v>
      </c>
      <c r="S8" s="69">
        <f t="shared" ref="S8:S11" si="2">IF(E8="","",IF(MAXA(P8:R8)&lt;=0,0,MAXA(P8:R8)))</f>
        <v>77</v>
      </c>
      <c r="T8" s="84">
        <f t="shared" ref="T8:T11" si="3">IF(E8="","",O8+S8)</f>
        <v>137</v>
      </c>
      <c r="U8" s="66" t="str">
        <f t="shared" si="0"/>
        <v>FED + 14</v>
      </c>
      <c r="V8" s="66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SE F55</v>
      </c>
      <c r="W8" s="67">
        <f t="shared" ref="W8:W11" si="4">IF(E8=" "," ",IF(E8="H",10^(0.75194503*LOG(K8/175.508)^2)*T8,IF(E8="F",10^(0.783497476* LOG(K8/153.655)^2)*T8,"")))</f>
        <v>204.26575515164978</v>
      </c>
      <c r="X8" s="57"/>
      <c r="AA8" s="45"/>
      <c r="AB8" s="137">
        <f>T8-HLOOKUP(V8,Minimas!$C$3:$CD$12,2,FALSE)</f>
        <v>77</v>
      </c>
      <c r="AC8" s="137">
        <f>T8-HLOOKUP(V8,Minimas!$C$3:$CD$12,3,FALSE)</f>
        <v>62</v>
      </c>
      <c r="AD8" s="137">
        <f>T8-HLOOKUP(V8,Minimas!$C$3:$CD$12,4,FALSE)</f>
        <v>50</v>
      </c>
      <c r="AE8" s="137">
        <f>T8-HLOOKUP(V8,Minimas!$C$3:$CD$12,5,FALSE)</f>
        <v>35</v>
      </c>
      <c r="AF8" s="137">
        <f>T8-HLOOKUP(V8,Minimas!$C$3:$CD$12,6,FALSE)</f>
        <v>14</v>
      </c>
      <c r="AG8" s="137">
        <f>T8-HLOOKUP(V8,Minimas!$C$3:$CD$12,7,FALSE)</f>
        <v>-1</v>
      </c>
      <c r="AH8" s="137">
        <f>T8-HLOOKUP(V8,Minimas!$C$3:$CD$12,8,FALSE)</f>
        <v>-18</v>
      </c>
      <c r="AI8" s="137">
        <f>T8-HLOOKUP(V8,Minimas!$C$3:$CD$12,9,FALSE)</f>
        <v>-38</v>
      </c>
      <c r="AJ8" s="137">
        <f>T8-HLOOKUP(V8,Minimas!$C$3:$CD$12,10,FALSE)</f>
        <v>-53</v>
      </c>
      <c r="AK8" s="138" t="str">
        <f t="shared" ref="AK8:AK23" si="5">IF(E8=0," ",IF(AJ8&gt;=0,$AJ$5,IF(AI8&gt;=0,$AI$5,IF(AH8&gt;=0,$AH$5,IF(AG8&gt;=0,$AG$5,IF(AF8&gt;=0,$AF$5,IF(AE8&gt;=0,$AE$5,IF(AD8&gt;=0,$AD$5,IF(AC8&gt;=0,$AC$5,$AB$5)))))))))</f>
        <v>FED +</v>
      </c>
      <c r="AL8" s="45"/>
      <c r="AM8" s="45" t="str">
        <f t="shared" ref="AM8:AM9" si="6">IF(AK8="","",AK8)</f>
        <v>FED +</v>
      </c>
      <c r="AN8" s="45">
        <f t="shared" ref="AN8:AN9" si="7">IF(E8=0," ",IF(AJ8&gt;=0,AJ8,IF(AI8&gt;=0,AI8,IF(AH8&gt;=0,AH8,IF(AG8&gt;=0,AG8,IF(AF8&gt;=0,AF8,IF(AE8&gt;=0,AE8,IF(AD8&gt;=0,AD8,IF(AC8&gt;=0,AC8,AB8)))))))))</f>
        <v>14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27.6" customHeight="1" thickBot="1">
      <c r="B9" s="154"/>
      <c r="C9" s="58">
        <v>442976</v>
      </c>
      <c r="D9" s="157"/>
      <c r="E9" s="141" t="s">
        <v>50</v>
      </c>
      <c r="F9" s="60" t="s">
        <v>150</v>
      </c>
      <c r="G9" s="61" t="s">
        <v>162</v>
      </c>
      <c r="H9" s="62">
        <v>1995</v>
      </c>
      <c r="I9" s="163"/>
      <c r="J9" s="59" t="s">
        <v>57</v>
      </c>
      <c r="K9" s="81">
        <v>87.2</v>
      </c>
      <c r="L9" s="149">
        <v>90</v>
      </c>
      <c r="M9" s="148">
        <v>-100</v>
      </c>
      <c r="N9" s="150">
        <v>100</v>
      </c>
      <c r="O9" s="69">
        <f t="shared" si="1"/>
        <v>100</v>
      </c>
      <c r="P9" s="149">
        <v>120</v>
      </c>
      <c r="Q9" s="150">
        <v>130</v>
      </c>
      <c r="R9" s="82" t="s">
        <v>163</v>
      </c>
      <c r="S9" s="69">
        <f t="shared" si="2"/>
        <v>130</v>
      </c>
      <c r="T9" s="84">
        <f t="shared" si="3"/>
        <v>230</v>
      </c>
      <c r="U9" s="66" t="str">
        <f t="shared" si="0"/>
        <v>IRG + 0</v>
      </c>
      <c r="V9" s="66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SE M89</v>
      </c>
      <c r="W9" s="67">
        <f t="shared" si="4"/>
        <v>269.84802363435296</v>
      </c>
      <c r="X9" s="57"/>
      <c r="AA9" s="45"/>
      <c r="AB9" s="137">
        <f>T9-HLOOKUP(V9,Minimas!$C$3:$CD$12,2,FALSE)</f>
        <v>80</v>
      </c>
      <c r="AC9" s="137">
        <f>T9-HLOOKUP(V9,Minimas!$C$3:$CD$12,3,FALSE)</f>
        <v>55</v>
      </c>
      <c r="AD9" s="137">
        <f>T9-HLOOKUP(V9,Minimas!$C$3:$CD$12,4,FALSE)</f>
        <v>30</v>
      </c>
      <c r="AE9" s="137">
        <f>T9-HLOOKUP(V9,Minimas!$C$3:$CD$12,5,FALSE)</f>
        <v>0</v>
      </c>
      <c r="AF9" s="137">
        <f>T9-HLOOKUP(V9,Minimas!$C$3:$CD$12,6,FALSE)</f>
        <v>-30</v>
      </c>
      <c r="AG9" s="137">
        <f>T9-HLOOKUP(V9,Minimas!$C$3:$CD$12,7,FALSE)</f>
        <v>-57</v>
      </c>
      <c r="AH9" s="137">
        <f>T9-HLOOKUP(V9,Minimas!$C$3:$CD$12,8,FALSE)</f>
        <v>-80</v>
      </c>
      <c r="AI9" s="137">
        <f>T9-HLOOKUP(V9,Minimas!$C$3:$CD$12,9,FALSE)</f>
        <v>-100</v>
      </c>
      <c r="AJ9" s="137">
        <f>T9-HLOOKUP(V9,Minimas!$C$3:$CD$12,10,FALSE)</f>
        <v>-130</v>
      </c>
      <c r="AK9" s="138" t="str">
        <f t="shared" si="5"/>
        <v>IRG +</v>
      </c>
      <c r="AL9" s="45"/>
      <c r="AM9" s="45" t="str">
        <f t="shared" si="6"/>
        <v>IRG +</v>
      </c>
      <c r="AN9" s="45">
        <f t="shared" si="7"/>
        <v>0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27.6" customHeight="1">
      <c r="B10" s="154"/>
      <c r="C10" s="58">
        <v>427890</v>
      </c>
      <c r="D10" s="157"/>
      <c r="E10" s="141" t="s">
        <v>50</v>
      </c>
      <c r="F10" s="60" t="s">
        <v>145</v>
      </c>
      <c r="G10" s="61" t="s">
        <v>151</v>
      </c>
      <c r="H10" s="62">
        <v>1991</v>
      </c>
      <c r="I10" s="159">
        <f>SUM(W7:W11)</f>
        <v>1161.7271640732376</v>
      </c>
      <c r="J10" s="59" t="s">
        <v>57</v>
      </c>
      <c r="K10" s="63">
        <v>78</v>
      </c>
      <c r="L10" s="146">
        <v>90</v>
      </c>
      <c r="M10" s="147">
        <v>95</v>
      </c>
      <c r="N10" s="65">
        <v>-100</v>
      </c>
      <c r="O10" s="69">
        <f t="shared" si="1"/>
        <v>95</v>
      </c>
      <c r="P10" s="146">
        <v>110</v>
      </c>
      <c r="Q10" s="147">
        <v>115</v>
      </c>
      <c r="R10" s="65">
        <v>-120</v>
      </c>
      <c r="S10" s="69">
        <f t="shared" si="2"/>
        <v>115</v>
      </c>
      <c r="T10" s="84">
        <f t="shared" si="3"/>
        <v>210</v>
      </c>
      <c r="U10" s="66" t="str">
        <f t="shared" si="0"/>
        <v>REG + 15</v>
      </c>
      <c r="V10" s="66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SE M81</v>
      </c>
      <c r="W10" s="67">
        <f t="shared" si="4"/>
        <v>260.31273888118557</v>
      </c>
      <c r="X10" s="57"/>
      <c r="AA10" s="45"/>
      <c r="AB10" s="137">
        <f>T10-HLOOKUP(V10,Minimas!$C$3:$CD$12,2,FALSE)</f>
        <v>65</v>
      </c>
      <c r="AC10" s="137">
        <f>T10-HLOOKUP(V10,Minimas!$C$3:$CD$12,3,FALSE)</f>
        <v>40</v>
      </c>
      <c r="AD10" s="137">
        <f>T10-HLOOKUP(V10,Minimas!$C$3:$CD$12,4,FALSE)</f>
        <v>15</v>
      </c>
      <c r="AE10" s="137">
        <f>T10-HLOOKUP(V10,Minimas!$C$3:$CD$12,5,FALSE)</f>
        <v>-10</v>
      </c>
      <c r="AF10" s="137">
        <f>T10-HLOOKUP(V10,Minimas!$C$3:$CD$12,6,FALSE)</f>
        <v>-40</v>
      </c>
      <c r="AG10" s="137">
        <f>T10-HLOOKUP(V10,Minimas!$C$3:$CD$12,7,FALSE)</f>
        <v>-65</v>
      </c>
      <c r="AH10" s="137">
        <f>T10-HLOOKUP(V10,Minimas!$C$3:$CD$12,8,FALSE)</f>
        <v>-85</v>
      </c>
      <c r="AI10" s="137">
        <f>T10-HLOOKUP(V10,Minimas!$C$3:$CD$12,9,FALSE)</f>
        <v>-110</v>
      </c>
      <c r="AJ10" s="137">
        <f>T10-HLOOKUP(V10,Minimas!$C$3:$CD$12,10,FALSE)</f>
        <v>-125</v>
      </c>
      <c r="AK10" s="138" t="str">
        <f t="shared" si="5"/>
        <v>REG +</v>
      </c>
      <c r="AL10" s="45"/>
      <c r="AM10" s="45" t="str">
        <f t="shared" ref="AM10:AM23" si="8">IF(AK10="","",AK10)</f>
        <v>REG +</v>
      </c>
      <c r="AN10" s="45">
        <f t="shared" ref="AN10:AN23" si="9">IF(E10=0," ",IF(AJ10&gt;=0,AJ10,IF(AI10&gt;=0,AI10,IF(AH10&gt;=0,AH10,IF(AG10&gt;=0,AG10,IF(AF10&gt;=0,AF10,IF(AE10&gt;=0,AE10,IF(AD10&gt;=0,AD10,IF(AC10&gt;=0,AC10,AB10)))))))))</f>
        <v>15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27.6" customHeight="1" thickBot="1">
      <c r="B11" s="155"/>
      <c r="C11" s="58">
        <v>285712</v>
      </c>
      <c r="D11" s="158"/>
      <c r="E11" s="141" t="s">
        <v>50</v>
      </c>
      <c r="F11" s="60" t="s">
        <v>147</v>
      </c>
      <c r="G11" s="61" t="s">
        <v>152</v>
      </c>
      <c r="H11" s="62">
        <v>1994</v>
      </c>
      <c r="I11" s="160"/>
      <c r="J11" s="59" t="s">
        <v>57</v>
      </c>
      <c r="K11" s="63">
        <v>81</v>
      </c>
      <c r="L11" s="146">
        <v>82</v>
      </c>
      <c r="M11" s="147">
        <v>86</v>
      </c>
      <c r="N11" s="65">
        <v>-88</v>
      </c>
      <c r="O11" s="69">
        <f t="shared" si="1"/>
        <v>86</v>
      </c>
      <c r="P11" s="146">
        <v>103</v>
      </c>
      <c r="Q11" s="147">
        <v>107</v>
      </c>
      <c r="R11" s="147">
        <v>109</v>
      </c>
      <c r="S11" s="69">
        <f t="shared" si="2"/>
        <v>109</v>
      </c>
      <c r="T11" s="84">
        <f t="shared" si="3"/>
        <v>195</v>
      </c>
      <c r="U11" s="66" t="str">
        <f t="shared" si="0"/>
        <v>REG + 0</v>
      </c>
      <c r="V11" s="66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SE M81</v>
      </c>
      <c r="W11" s="67">
        <f t="shared" si="4"/>
        <v>237.04520513632718</v>
      </c>
      <c r="X11" s="57"/>
      <c r="AA11" s="45"/>
      <c r="AB11" s="137">
        <f>T11-HLOOKUP(V11,Minimas!$C$3:$CD$12,2,FALSE)</f>
        <v>50</v>
      </c>
      <c r="AC11" s="137">
        <f>T11-HLOOKUP(V11,Minimas!$C$3:$CD$12,3,FALSE)</f>
        <v>25</v>
      </c>
      <c r="AD11" s="137">
        <f>T11-HLOOKUP(V11,Minimas!$C$3:$CD$12,4,FALSE)</f>
        <v>0</v>
      </c>
      <c r="AE11" s="137">
        <f>T11-HLOOKUP(V11,Minimas!$C$3:$CD$12,5,FALSE)</f>
        <v>-25</v>
      </c>
      <c r="AF11" s="137">
        <f>T11-HLOOKUP(V11,Minimas!$C$3:$CD$12,6,FALSE)</f>
        <v>-55</v>
      </c>
      <c r="AG11" s="137">
        <f>T11-HLOOKUP(V11,Minimas!$C$3:$CD$12,7,FALSE)</f>
        <v>-80</v>
      </c>
      <c r="AH11" s="137">
        <f>T11-HLOOKUP(V11,Minimas!$C$3:$CD$12,8,FALSE)</f>
        <v>-100</v>
      </c>
      <c r="AI11" s="137">
        <f>T11-HLOOKUP(V11,Minimas!$C$3:$CD$12,9,FALSE)</f>
        <v>-125</v>
      </c>
      <c r="AJ11" s="137">
        <f>T11-HLOOKUP(V11,Minimas!$C$3:$CD$12,10,FALSE)</f>
        <v>-140</v>
      </c>
      <c r="AK11" s="138" t="str">
        <f t="shared" si="5"/>
        <v>REG +</v>
      </c>
      <c r="AL11" s="45"/>
      <c r="AM11" s="45" t="str">
        <f t="shared" si="8"/>
        <v>REG +</v>
      </c>
      <c r="AN11" s="45">
        <f t="shared" si="9"/>
        <v>0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9" customFormat="1" ht="5.0999999999999996" customHeight="1" thickBot="1">
      <c r="A12" s="8"/>
      <c r="B12" s="86"/>
      <c r="C12" s="87"/>
      <c r="D12" s="144"/>
      <c r="E12" s="88"/>
      <c r="F12" s="89"/>
      <c r="G12" s="90"/>
      <c r="H12" s="91"/>
      <c r="I12" s="92"/>
      <c r="J12" s="93"/>
      <c r="K12" s="94"/>
      <c r="L12" s="95"/>
      <c r="M12" s="95"/>
      <c r="N12" s="95"/>
      <c r="O12" s="96"/>
      <c r="P12" s="95"/>
      <c r="Q12" s="95"/>
      <c r="R12" s="95"/>
      <c r="S12" s="96"/>
      <c r="T12" s="96"/>
      <c r="U12" s="97"/>
      <c r="V12" s="97"/>
      <c r="W12" s="97"/>
      <c r="X12" s="7"/>
      <c r="Y12" s="7"/>
      <c r="Z12" s="7"/>
      <c r="AA12" s="43"/>
      <c r="AB12" s="136" t="s">
        <v>40</v>
      </c>
      <c r="AC12" s="136" t="s">
        <v>41</v>
      </c>
      <c r="AD12" s="136" t="s">
        <v>42</v>
      </c>
      <c r="AE12" s="136" t="s">
        <v>43</v>
      </c>
      <c r="AF12" s="136" t="s">
        <v>44</v>
      </c>
      <c r="AG12" s="136" t="s">
        <v>45</v>
      </c>
      <c r="AH12" s="136" t="s">
        <v>46</v>
      </c>
      <c r="AI12" s="136" t="s">
        <v>47</v>
      </c>
      <c r="AJ12" s="136" t="s">
        <v>48</v>
      </c>
      <c r="AK12" s="136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</row>
    <row r="13" spans="1:124" s="5" customFormat="1" ht="27.6" customHeight="1">
      <c r="B13" s="153" t="s">
        <v>142</v>
      </c>
      <c r="C13" s="145">
        <v>365254</v>
      </c>
      <c r="D13" s="156"/>
      <c r="E13" s="142" t="s">
        <v>57</v>
      </c>
      <c r="F13" s="60" t="s">
        <v>148</v>
      </c>
      <c r="G13" s="61" t="s">
        <v>157</v>
      </c>
      <c r="H13" s="62">
        <v>1998</v>
      </c>
      <c r="I13" s="161" t="s">
        <v>159</v>
      </c>
      <c r="J13" s="59" t="s">
        <v>57</v>
      </c>
      <c r="K13" s="63">
        <v>70.5</v>
      </c>
      <c r="L13" s="146">
        <v>57</v>
      </c>
      <c r="M13" s="65">
        <v>-60</v>
      </c>
      <c r="N13" s="147">
        <v>60</v>
      </c>
      <c r="O13" s="69">
        <f t="shared" si="1"/>
        <v>60</v>
      </c>
      <c r="P13" s="146">
        <v>67</v>
      </c>
      <c r="Q13" s="147">
        <v>70</v>
      </c>
      <c r="R13" s="65">
        <v>-72</v>
      </c>
      <c r="S13" s="69">
        <f t="shared" ref="S13:S23" si="10">IF(E13="","",IF(MAXA(P13:R13)&lt;=0,0,MAXA(P13:R13)))</f>
        <v>70</v>
      </c>
      <c r="T13" s="84">
        <f>IF(E13="","",O13+S13)</f>
        <v>130</v>
      </c>
      <c r="U13" s="66" t="str">
        <f t="shared" ref="U13:U23" si="11">+CONCATENATE(AM13," ",AN13)</f>
        <v>IRG + 8</v>
      </c>
      <c r="V13" s="66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F71</v>
      </c>
      <c r="W13" s="67">
        <f t="shared" ref="W13:W23" si="12">IF(E13=" "," ",IF(E13="H",10^(0.75194503*LOG(K13/175.508)^2)*T13,IF(E13="F",10^(0.783497476* LOG(K13/153.655)^2)*T13,"")))</f>
        <v>159.82426957982588</v>
      </c>
      <c r="X13" s="57"/>
      <c r="AA13" s="45"/>
      <c r="AB13" s="137">
        <f>T13-HLOOKUP(V13,Minimas!$C$3:$CD$12,2,FALSE)</f>
        <v>55</v>
      </c>
      <c r="AC13" s="137">
        <f>T13-HLOOKUP(V13,Minimas!$C$3:$CD$12,3,FALSE)</f>
        <v>40</v>
      </c>
      <c r="AD13" s="137">
        <f>T13-HLOOKUP(V13,Minimas!$C$3:$CD$12,4,FALSE)</f>
        <v>23</v>
      </c>
      <c r="AE13" s="137">
        <f>T13-HLOOKUP(V13,Minimas!$C$3:$CD$12,5,FALSE)</f>
        <v>8</v>
      </c>
      <c r="AF13" s="137">
        <f>T13-HLOOKUP(V13,Minimas!$C$3:$CD$12,6,FALSE)</f>
        <v>-12</v>
      </c>
      <c r="AG13" s="137">
        <f>T13-HLOOKUP(V13,Minimas!$C$3:$CD$12,7,FALSE)</f>
        <v>-35</v>
      </c>
      <c r="AH13" s="137">
        <f>T13-HLOOKUP(V13,Minimas!$C$3:$CD$12,8,FALSE)</f>
        <v>-55</v>
      </c>
      <c r="AI13" s="137">
        <f>T13-HLOOKUP(V13,Minimas!$C$3:$CD$12,9,FALSE)</f>
        <v>-75</v>
      </c>
      <c r="AJ13" s="137">
        <f>T13-HLOOKUP(V13,Minimas!$C$3:$CD$12,10,FALSE)</f>
        <v>-95</v>
      </c>
      <c r="AK13" s="138" t="str">
        <f t="shared" si="5"/>
        <v>IRG +</v>
      </c>
      <c r="AL13" s="45"/>
      <c r="AM13" s="45" t="str">
        <f t="shared" si="8"/>
        <v>IRG +</v>
      </c>
      <c r="AN13" s="45">
        <f t="shared" si="9"/>
        <v>8</v>
      </c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</row>
    <row r="14" spans="1:124" s="5" customFormat="1" ht="27.6" customHeight="1">
      <c r="B14" s="154"/>
      <c r="C14" s="145" t="s">
        <v>167</v>
      </c>
      <c r="D14" s="157"/>
      <c r="E14" s="143" t="s">
        <v>57</v>
      </c>
      <c r="F14" s="60" t="s">
        <v>166</v>
      </c>
      <c r="G14" s="61" t="s">
        <v>164</v>
      </c>
      <c r="H14" s="62">
        <v>2003</v>
      </c>
      <c r="I14" s="162" t="s">
        <v>51</v>
      </c>
      <c r="J14" s="59" t="s">
        <v>57</v>
      </c>
      <c r="K14" s="63">
        <v>59.1</v>
      </c>
      <c r="L14" s="146">
        <v>20</v>
      </c>
      <c r="M14" s="147">
        <v>-23</v>
      </c>
      <c r="N14" s="65">
        <v>-23</v>
      </c>
      <c r="O14" s="69">
        <f t="shared" si="1"/>
        <v>20</v>
      </c>
      <c r="P14" s="146">
        <v>25</v>
      </c>
      <c r="Q14" s="147">
        <v>28</v>
      </c>
      <c r="R14" s="147">
        <v>30</v>
      </c>
      <c r="S14" s="69">
        <f t="shared" si="10"/>
        <v>30</v>
      </c>
      <c r="T14" s="84">
        <f t="shared" ref="T14:T17" si="13">IF(E14="","",O14+S14)</f>
        <v>50</v>
      </c>
      <c r="U14" s="66" t="str">
        <f t="shared" si="11"/>
        <v>DEB -5</v>
      </c>
      <c r="V14" s="66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U17 F64</v>
      </c>
      <c r="W14" s="67">
        <f t="shared" si="12"/>
        <v>68.21522823497574</v>
      </c>
      <c r="X14" s="57"/>
      <c r="AA14" s="45"/>
      <c r="AB14" s="137">
        <f>T14-HLOOKUP(V14,Minimas!$C$3:$CD$12,2,FALSE)</f>
        <v>-5</v>
      </c>
      <c r="AC14" s="137">
        <f>T14-HLOOKUP(V14,Minimas!$C$3:$CD$12,3,FALSE)</f>
        <v>-15</v>
      </c>
      <c r="AD14" s="137">
        <f>T14-HLOOKUP(V14,Minimas!$C$3:$CD$12,4,FALSE)</f>
        <v>-25</v>
      </c>
      <c r="AE14" s="137">
        <f>T14-HLOOKUP(V14,Minimas!$C$3:$CD$12,5,FALSE)</f>
        <v>-37</v>
      </c>
      <c r="AF14" s="137">
        <f>T14-HLOOKUP(V14,Minimas!$C$3:$CD$12,6,FALSE)</f>
        <v>-52</v>
      </c>
      <c r="AG14" s="137">
        <f>T14-HLOOKUP(V14,Minimas!$C$3:$CD$12,7,FALSE)</f>
        <v>-65</v>
      </c>
      <c r="AH14" s="137">
        <f>T14-HLOOKUP(V14,Minimas!$C$3:$CD$12,8,FALSE)</f>
        <v>-80</v>
      </c>
      <c r="AI14" s="137">
        <f>T14-HLOOKUP(V14,Minimas!$C$3:$CD$12,9,FALSE)</f>
        <v>-95</v>
      </c>
      <c r="AJ14" s="137">
        <f>T14-HLOOKUP(V14,Minimas!$C$3:$CD$12,10,FALSE)</f>
        <v>-160</v>
      </c>
      <c r="AK14" s="138" t="str">
        <f t="shared" si="5"/>
        <v>DEB</v>
      </c>
      <c r="AL14" s="45"/>
      <c r="AM14" s="45" t="str">
        <f t="shared" si="8"/>
        <v>DEB</v>
      </c>
      <c r="AN14" s="45">
        <f t="shared" si="9"/>
        <v>-5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27.6" customHeight="1" thickBot="1">
      <c r="B15" s="154"/>
      <c r="C15" s="58">
        <v>443400</v>
      </c>
      <c r="D15" s="157"/>
      <c r="E15" s="141" t="s">
        <v>50</v>
      </c>
      <c r="F15" s="60" t="s">
        <v>146</v>
      </c>
      <c r="G15" s="61" t="s">
        <v>155</v>
      </c>
      <c r="H15" s="62">
        <v>1987</v>
      </c>
      <c r="I15" s="163" t="s">
        <v>51</v>
      </c>
      <c r="J15" s="59" t="s">
        <v>57</v>
      </c>
      <c r="K15" s="63">
        <v>70.3</v>
      </c>
      <c r="L15" s="146">
        <v>45</v>
      </c>
      <c r="M15" s="147">
        <v>50</v>
      </c>
      <c r="N15" s="147">
        <v>53</v>
      </c>
      <c r="O15" s="69">
        <f t="shared" si="1"/>
        <v>53</v>
      </c>
      <c r="P15" s="146">
        <v>55</v>
      </c>
      <c r="Q15" s="147">
        <v>60</v>
      </c>
      <c r="R15" s="147">
        <v>63</v>
      </c>
      <c r="S15" s="69">
        <f t="shared" si="10"/>
        <v>63</v>
      </c>
      <c r="T15" s="84">
        <f t="shared" si="13"/>
        <v>116</v>
      </c>
      <c r="U15" s="66" t="str">
        <f t="shared" si="11"/>
        <v>DEB -19</v>
      </c>
      <c r="V15" s="66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M73</v>
      </c>
      <c r="W15" s="67">
        <f t="shared" si="12"/>
        <v>152.46681459337688</v>
      </c>
      <c r="X15" s="57"/>
      <c r="AA15" s="45"/>
      <c r="AB15" s="137">
        <f>T15-HLOOKUP(V15,Minimas!$C$3:$CD$12,2,FALSE)</f>
        <v>-19</v>
      </c>
      <c r="AC15" s="137">
        <f>T15-HLOOKUP(V15,Minimas!$C$3:$CD$12,3,FALSE)</f>
        <v>-44</v>
      </c>
      <c r="AD15" s="137">
        <f>T15-HLOOKUP(V15,Minimas!$C$3:$CD$12,4,FALSE)</f>
        <v>-69</v>
      </c>
      <c r="AE15" s="137">
        <f>T15-HLOOKUP(V15,Minimas!$C$3:$CD$12,5,FALSE)</f>
        <v>-94</v>
      </c>
      <c r="AF15" s="137">
        <f>T15-HLOOKUP(V15,Minimas!$C$3:$CD$12,6,FALSE)</f>
        <v>-124</v>
      </c>
      <c r="AG15" s="137">
        <f>T15-HLOOKUP(V15,Minimas!$C$3:$CD$12,7,FALSE)</f>
        <v>-144</v>
      </c>
      <c r="AH15" s="137">
        <f>T15-HLOOKUP(V15,Minimas!$C$3:$CD$12,8,FALSE)</f>
        <v>-164</v>
      </c>
      <c r="AI15" s="137">
        <f>T15-HLOOKUP(V15,Minimas!$C$3:$CD$12,9,FALSE)</f>
        <v>-184</v>
      </c>
      <c r="AJ15" s="137">
        <f>T15-HLOOKUP(V15,Minimas!$C$3:$CD$12,10,FALSE)</f>
        <v>-199</v>
      </c>
      <c r="AK15" s="138" t="str">
        <f t="shared" si="5"/>
        <v>DEB</v>
      </c>
      <c r="AL15" s="45"/>
      <c r="AM15" s="45" t="str">
        <f t="shared" si="8"/>
        <v>DEB</v>
      </c>
      <c r="AN15" s="45">
        <f t="shared" si="9"/>
        <v>-19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27.6" customHeight="1">
      <c r="B16" s="154"/>
      <c r="C16" s="58">
        <v>443404</v>
      </c>
      <c r="D16" s="157"/>
      <c r="E16" s="141" t="s">
        <v>50</v>
      </c>
      <c r="F16" s="60" t="s">
        <v>153</v>
      </c>
      <c r="G16" s="61" t="s">
        <v>154</v>
      </c>
      <c r="H16" s="62">
        <v>1992</v>
      </c>
      <c r="I16" s="159">
        <f>SUM(W13:W17)</f>
        <v>805.3179448936387</v>
      </c>
      <c r="J16" s="59" t="s">
        <v>57</v>
      </c>
      <c r="K16" s="63">
        <v>90.7</v>
      </c>
      <c r="L16" s="64">
        <v>-82</v>
      </c>
      <c r="M16" s="147">
        <v>85</v>
      </c>
      <c r="N16" s="147">
        <v>90</v>
      </c>
      <c r="O16" s="69">
        <f t="shared" si="1"/>
        <v>90</v>
      </c>
      <c r="P16" s="146">
        <v>95</v>
      </c>
      <c r="Q16" s="147">
        <v>102</v>
      </c>
      <c r="R16" s="65">
        <v>-105</v>
      </c>
      <c r="S16" s="69">
        <f t="shared" si="10"/>
        <v>102</v>
      </c>
      <c r="T16" s="84">
        <f t="shared" si="13"/>
        <v>192</v>
      </c>
      <c r="U16" s="66" t="str">
        <f t="shared" si="11"/>
        <v>DPT + 12</v>
      </c>
      <c r="V16" s="66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SE M96</v>
      </c>
      <c r="W16" s="67">
        <f t="shared" si="12"/>
        <v>221.36262724835257</v>
      </c>
      <c r="X16" s="57"/>
      <c r="AA16" s="45"/>
      <c r="AB16" s="137">
        <f>T16-HLOOKUP(V16,Minimas!$C$3:$CD$12,2,FALSE)</f>
        <v>37</v>
      </c>
      <c r="AC16" s="137">
        <f>T16-HLOOKUP(V16,Minimas!$C$3:$CD$12,3,FALSE)</f>
        <v>12</v>
      </c>
      <c r="AD16" s="137">
        <f>T16-HLOOKUP(V16,Minimas!$C$3:$CD$12,4,FALSE)</f>
        <v>-13</v>
      </c>
      <c r="AE16" s="137">
        <f>T16-HLOOKUP(V16,Minimas!$C$3:$CD$12,5,FALSE)</f>
        <v>-43</v>
      </c>
      <c r="AF16" s="137">
        <f>T16-HLOOKUP(V16,Minimas!$C$3:$CD$12,6,FALSE)</f>
        <v>-73</v>
      </c>
      <c r="AG16" s="137">
        <f>T16-HLOOKUP(V16,Minimas!$C$3:$CD$12,7,FALSE)</f>
        <v>-103</v>
      </c>
      <c r="AH16" s="137">
        <f>T16-HLOOKUP(V16,Minimas!$C$3:$CD$12,8,FALSE)</f>
        <v>-128</v>
      </c>
      <c r="AI16" s="137">
        <f>T16-HLOOKUP(V16,Minimas!$C$3:$CD$12,9,FALSE)</f>
        <v>-148</v>
      </c>
      <c r="AJ16" s="137">
        <f>T16-HLOOKUP(V16,Minimas!$C$3:$CD$12,10,FALSE)</f>
        <v>-168</v>
      </c>
      <c r="AK16" s="138" t="str">
        <f t="shared" si="5"/>
        <v>DPT +</v>
      </c>
      <c r="AL16" s="45"/>
      <c r="AM16" s="45" t="str">
        <f t="shared" si="8"/>
        <v>DPT +</v>
      </c>
      <c r="AN16" s="45">
        <f t="shared" si="9"/>
        <v>12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27.6" customHeight="1" thickBot="1">
      <c r="B17" s="155"/>
      <c r="C17" s="58">
        <v>442647</v>
      </c>
      <c r="D17" s="158"/>
      <c r="E17" s="141" t="s">
        <v>50</v>
      </c>
      <c r="F17" s="60" t="s">
        <v>149</v>
      </c>
      <c r="G17" s="61" t="s">
        <v>156</v>
      </c>
      <c r="H17" s="62">
        <v>1986</v>
      </c>
      <c r="I17" s="160"/>
      <c r="J17" s="59" t="s">
        <v>57</v>
      </c>
      <c r="K17" s="63">
        <v>77</v>
      </c>
      <c r="L17" s="146">
        <v>68</v>
      </c>
      <c r="M17" s="147">
        <v>70</v>
      </c>
      <c r="N17" s="147">
        <v>73</v>
      </c>
      <c r="O17" s="69">
        <f t="shared" si="1"/>
        <v>73</v>
      </c>
      <c r="P17" s="146">
        <v>83</v>
      </c>
      <c r="Q17" s="147">
        <v>86</v>
      </c>
      <c r="R17" s="147">
        <v>90</v>
      </c>
      <c r="S17" s="69">
        <f t="shared" si="10"/>
        <v>90</v>
      </c>
      <c r="T17" s="84">
        <f t="shared" si="13"/>
        <v>163</v>
      </c>
      <c r="U17" s="66" t="str">
        <f t="shared" si="11"/>
        <v>DEB 18</v>
      </c>
      <c r="V17" s="66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M81</v>
      </c>
      <c r="W17" s="67">
        <f t="shared" si="12"/>
        <v>203.44900523710771</v>
      </c>
      <c r="X17" s="57"/>
      <c r="AA17" s="45"/>
      <c r="AB17" s="137">
        <f>T17-HLOOKUP(V17,Minimas!$C$3:$CD$12,2,FALSE)</f>
        <v>18</v>
      </c>
      <c r="AC17" s="137">
        <f>T17-HLOOKUP(V17,Minimas!$C$3:$CD$12,3,FALSE)</f>
        <v>-7</v>
      </c>
      <c r="AD17" s="137">
        <f>T17-HLOOKUP(V17,Minimas!$C$3:$CD$12,4,FALSE)</f>
        <v>-32</v>
      </c>
      <c r="AE17" s="137">
        <f>T17-HLOOKUP(V17,Minimas!$C$3:$CD$12,5,FALSE)</f>
        <v>-57</v>
      </c>
      <c r="AF17" s="137">
        <f>T17-HLOOKUP(V17,Minimas!$C$3:$CD$12,6,FALSE)</f>
        <v>-87</v>
      </c>
      <c r="AG17" s="137">
        <f>T17-HLOOKUP(V17,Minimas!$C$3:$CD$12,7,FALSE)</f>
        <v>-112</v>
      </c>
      <c r="AH17" s="137">
        <f>T17-HLOOKUP(V17,Minimas!$C$3:$CD$12,8,FALSE)</f>
        <v>-132</v>
      </c>
      <c r="AI17" s="137">
        <f>T17-HLOOKUP(V17,Minimas!$C$3:$CD$12,9,FALSE)</f>
        <v>-157</v>
      </c>
      <c r="AJ17" s="137">
        <f>T17-HLOOKUP(V17,Minimas!$C$3:$CD$12,10,FALSE)</f>
        <v>-172</v>
      </c>
      <c r="AK17" s="138" t="str">
        <f t="shared" si="5"/>
        <v>DEB</v>
      </c>
      <c r="AL17" s="45"/>
      <c r="AM17" s="45" t="str">
        <f t="shared" si="8"/>
        <v>DEB</v>
      </c>
      <c r="AN17" s="45">
        <f t="shared" si="9"/>
        <v>18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9" customFormat="1" ht="5.0999999999999996" customHeight="1" thickBot="1">
      <c r="A18" s="8"/>
      <c r="B18" s="86"/>
      <c r="C18" s="87"/>
      <c r="D18" s="144"/>
      <c r="E18" s="88"/>
      <c r="F18" s="89"/>
      <c r="G18" s="90"/>
      <c r="H18" s="91"/>
      <c r="I18" s="92"/>
      <c r="J18" s="93"/>
      <c r="K18" s="94"/>
      <c r="L18" s="95"/>
      <c r="M18" s="95"/>
      <c r="N18" s="95"/>
      <c r="O18" s="96"/>
      <c r="P18" s="95"/>
      <c r="Q18" s="95"/>
      <c r="R18" s="95"/>
      <c r="S18" s="96"/>
      <c r="T18" s="96"/>
      <c r="U18" s="97"/>
      <c r="V18" s="97"/>
      <c r="W18" s="97"/>
      <c r="X18" s="7"/>
      <c r="Y18" s="7"/>
      <c r="Z18" s="7"/>
      <c r="AA18" s="43"/>
      <c r="AB18" s="136" t="s">
        <v>40</v>
      </c>
      <c r="AC18" s="136" t="s">
        <v>41</v>
      </c>
      <c r="AD18" s="136" t="s">
        <v>42</v>
      </c>
      <c r="AE18" s="136" t="s">
        <v>43</v>
      </c>
      <c r="AF18" s="136" t="s">
        <v>44</v>
      </c>
      <c r="AG18" s="136" t="s">
        <v>45</v>
      </c>
      <c r="AH18" s="136" t="s">
        <v>46</v>
      </c>
      <c r="AI18" s="136" t="s">
        <v>47</v>
      </c>
      <c r="AJ18" s="136" t="s">
        <v>48</v>
      </c>
      <c r="AK18" s="136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</row>
    <row r="19" spans="1:124" s="5" customFormat="1" ht="27.6" customHeight="1">
      <c r="B19" s="153" t="s">
        <v>140</v>
      </c>
      <c r="C19" s="58"/>
      <c r="D19" s="156"/>
      <c r="E19" s="142"/>
      <c r="F19" s="60"/>
      <c r="G19" s="61"/>
      <c r="H19" s="62"/>
      <c r="I19" s="161" t="s">
        <v>165</v>
      </c>
      <c r="J19" s="59" t="s">
        <v>51</v>
      </c>
      <c r="K19" s="63"/>
      <c r="L19" s="64"/>
      <c r="M19" s="65"/>
      <c r="N19" s="65"/>
      <c r="O19" s="69" t="str">
        <f t="shared" si="1"/>
        <v/>
      </c>
      <c r="P19" s="64"/>
      <c r="Q19" s="65"/>
      <c r="R19" s="65"/>
      <c r="S19" s="69" t="str">
        <f t="shared" si="10"/>
        <v/>
      </c>
      <c r="T19" s="84" t="str">
        <f>IF(E19="","",O19+S19)</f>
        <v/>
      </c>
      <c r="U19" s="66" t="str">
        <f t="shared" si="11"/>
        <v xml:space="preserve">   </v>
      </c>
      <c r="V19" s="66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 xml:space="preserve"> </v>
      </c>
      <c r="W19" s="67" t="str">
        <f t="shared" si="12"/>
        <v/>
      </c>
      <c r="X19" s="57"/>
      <c r="AA19" s="45"/>
      <c r="AB19" s="137" t="e">
        <f>T19-HLOOKUP(V19,Minimas!$C$3:$CD$12,2,FALSE)</f>
        <v>#VALUE!</v>
      </c>
      <c r="AC19" s="137" t="e">
        <f>T19-HLOOKUP(V19,Minimas!$C$3:$CD$12,3,FALSE)</f>
        <v>#VALUE!</v>
      </c>
      <c r="AD19" s="137" t="e">
        <f>T19-HLOOKUP(V19,Minimas!$C$3:$CD$12,4,FALSE)</f>
        <v>#VALUE!</v>
      </c>
      <c r="AE19" s="137" t="e">
        <f>T19-HLOOKUP(V19,Minimas!$C$3:$CD$12,5,FALSE)</f>
        <v>#VALUE!</v>
      </c>
      <c r="AF19" s="137" t="e">
        <f>T19-HLOOKUP(V19,Minimas!$C$3:$CD$12,6,FALSE)</f>
        <v>#VALUE!</v>
      </c>
      <c r="AG19" s="137" t="e">
        <f>T19-HLOOKUP(V19,Minimas!$C$3:$CD$12,7,FALSE)</f>
        <v>#VALUE!</v>
      </c>
      <c r="AH19" s="137" t="e">
        <f>T19-HLOOKUP(V19,Minimas!$C$3:$CD$12,8,FALSE)</f>
        <v>#VALUE!</v>
      </c>
      <c r="AI19" s="137" t="e">
        <f>T19-HLOOKUP(V19,Minimas!$C$3:$CD$12,9,FALSE)</f>
        <v>#VALUE!</v>
      </c>
      <c r="AJ19" s="137" t="e">
        <f>T19-HLOOKUP(V19,Minimas!$C$3:$CD$12,10,FALSE)</f>
        <v>#VALUE!</v>
      </c>
      <c r="AK19" s="138" t="str">
        <f t="shared" si="5"/>
        <v xml:space="preserve"> </v>
      </c>
      <c r="AL19" s="45"/>
      <c r="AM19" s="45" t="str">
        <f t="shared" si="8"/>
        <v xml:space="preserve"> </v>
      </c>
      <c r="AN19" s="45" t="str">
        <f t="shared" si="9"/>
        <v xml:space="preserve"> 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5" customFormat="1" ht="27.6" customHeight="1">
      <c r="B20" s="154"/>
      <c r="C20" s="58"/>
      <c r="D20" s="157"/>
      <c r="E20" s="143"/>
      <c r="F20" s="60" t="s">
        <v>51</v>
      </c>
      <c r="G20" s="61"/>
      <c r="H20" s="62"/>
      <c r="I20" s="162" t="s">
        <v>51</v>
      </c>
      <c r="J20" s="59" t="s">
        <v>51</v>
      </c>
      <c r="K20" s="63"/>
      <c r="L20" s="64"/>
      <c r="M20" s="65"/>
      <c r="N20" s="65"/>
      <c r="O20" s="69" t="str">
        <f t="shared" si="1"/>
        <v/>
      </c>
      <c r="P20" s="64"/>
      <c r="Q20" s="65"/>
      <c r="R20" s="65"/>
      <c r="S20" s="69" t="str">
        <f t="shared" si="10"/>
        <v/>
      </c>
      <c r="T20" s="84" t="str">
        <f t="shared" ref="T20:T23" si="14">IF(E20="","",O20+S20)</f>
        <v/>
      </c>
      <c r="U20" s="66" t="str">
        <f t="shared" si="11"/>
        <v xml:space="preserve">   </v>
      </c>
      <c r="V20" s="66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 xml:space="preserve"> </v>
      </c>
      <c r="W20" s="67" t="str">
        <f t="shared" si="12"/>
        <v/>
      </c>
      <c r="X20" s="57"/>
      <c r="AA20" s="45"/>
      <c r="AB20" s="137" t="e">
        <f>T20-HLOOKUP(V20,Minimas!$C$3:$CD$12,2,FALSE)</f>
        <v>#VALUE!</v>
      </c>
      <c r="AC20" s="137" t="e">
        <f>T20-HLOOKUP(V20,Minimas!$C$3:$CD$12,3,FALSE)</f>
        <v>#VALUE!</v>
      </c>
      <c r="AD20" s="137" t="e">
        <f>T20-HLOOKUP(V20,Minimas!$C$3:$CD$12,4,FALSE)</f>
        <v>#VALUE!</v>
      </c>
      <c r="AE20" s="137" t="e">
        <f>T20-HLOOKUP(V20,Minimas!$C$3:$CD$12,5,FALSE)</f>
        <v>#VALUE!</v>
      </c>
      <c r="AF20" s="137" t="e">
        <f>T20-HLOOKUP(V20,Minimas!$C$3:$CD$12,6,FALSE)</f>
        <v>#VALUE!</v>
      </c>
      <c r="AG20" s="137" t="e">
        <f>T20-HLOOKUP(V20,Minimas!$C$3:$CD$12,7,FALSE)</f>
        <v>#VALUE!</v>
      </c>
      <c r="AH20" s="137" t="e">
        <f>T20-HLOOKUP(V20,Minimas!$C$3:$CD$12,8,FALSE)</f>
        <v>#VALUE!</v>
      </c>
      <c r="AI20" s="137" t="e">
        <f>T20-HLOOKUP(V20,Minimas!$C$3:$CD$12,9,FALSE)</f>
        <v>#VALUE!</v>
      </c>
      <c r="AJ20" s="137" t="e">
        <f>T20-HLOOKUP(V20,Minimas!$C$3:$CD$12,10,FALSE)</f>
        <v>#VALUE!</v>
      </c>
      <c r="AK20" s="138" t="str">
        <f t="shared" si="5"/>
        <v xml:space="preserve"> </v>
      </c>
      <c r="AL20" s="45"/>
      <c r="AM20" s="45" t="str">
        <f t="shared" si="8"/>
        <v xml:space="preserve"> </v>
      </c>
      <c r="AN20" s="45" t="str">
        <f t="shared" si="9"/>
        <v xml:space="preserve"> </v>
      </c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</row>
    <row r="21" spans="1:124" s="5" customFormat="1" ht="27.6" customHeight="1" thickBot="1">
      <c r="B21" s="154"/>
      <c r="C21" s="58"/>
      <c r="D21" s="157"/>
      <c r="E21" s="141"/>
      <c r="F21" s="60" t="s">
        <v>51</v>
      </c>
      <c r="G21" s="61" t="s">
        <v>51</v>
      </c>
      <c r="H21" s="62"/>
      <c r="I21" s="163" t="s">
        <v>51</v>
      </c>
      <c r="J21" s="59" t="s">
        <v>51</v>
      </c>
      <c r="K21" s="63"/>
      <c r="L21" s="64"/>
      <c r="M21" s="65"/>
      <c r="N21" s="65"/>
      <c r="O21" s="69" t="str">
        <f t="shared" si="1"/>
        <v/>
      </c>
      <c r="P21" s="64"/>
      <c r="Q21" s="65"/>
      <c r="R21" s="65"/>
      <c r="S21" s="69" t="str">
        <f t="shared" si="10"/>
        <v/>
      </c>
      <c r="T21" s="84" t="str">
        <f t="shared" si="14"/>
        <v/>
      </c>
      <c r="U21" s="66" t="str">
        <f t="shared" si="11"/>
        <v xml:space="preserve">   </v>
      </c>
      <c r="V21" s="66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 xml:space="preserve"> </v>
      </c>
      <c r="W21" s="67" t="str">
        <f t="shared" si="12"/>
        <v/>
      </c>
      <c r="X21" s="57"/>
      <c r="AA21" s="45"/>
      <c r="AB21" s="137" t="e">
        <f>T21-HLOOKUP(V21,Minimas!$C$3:$CD$12,2,FALSE)</f>
        <v>#VALUE!</v>
      </c>
      <c r="AC21" s="137" t="e">
        <f>T21-HLOOKUP(V21,Minimas!$C$3:$CD$12,3,FALSE)</f>
        <v>#VALUE!</v>
      </c>
      <c r="AD21" s="137" t="e">
        <f>T21-HLOOKUP(V21,Minimas!$C$3:$CD$12,4,FALSE)</f>
        <v>#VALUE!</v>
      </c>
      <c r="AE21" s="137" t="e">
        <f>T21-HLOOKUP(V21,Minimas!$C$3:$CD$12,5,FALSE)</f>
        <v>#VALUE!</v>
      </c>
      <c r="AF21" s="137" t="e">
        <f>T21-HLOOKUP(V21,Minimas!$C$3:$CD$12,6,FALSE)</f>
        <v>#VALUE!</v>
      </c>
      <c r="AG21" s="137" t="e">
        <f>T21-HLOOKUP(V21,Minimas!$C$3:$CD$12,7,FALSE)</f>
        <v>#VALUE!</v>
      </c>
      <c r="AH21" s="137" t="e">
        <f>T21-HLOOKUP(V21,Minimas!$C$3:$CD$12,8,FALSE)</f>
        <v>#VALUE!</v>
      </c>
      <c r="AI21" s="137" t="e">
        <f>T21-HLOOKUP(V21,Minimas!$C$3:$CD$12,9,FALSE)</f>
        <v>#VALUE!</v>
      </c>
      <c r="AJ21" s="137" t="e">
        <f>T21-HLOOKUP(V21,Minimas!$C$3:$CD$12,10,FALSE)</f>
        <v>#VALUE!</v>
      </c>
      <c r="AK21" s="138" t="str">
        <f t="shared" si="5"/>
        <v xml:space="preserve"> </v>
      </c>
      <c r="AL21" s="45"/>
      <c r="AM21" s="45" t="str">
        <f t="shared" si="8"/>
        <v xml:space="preserve"> </v>
      </c>
      <c r="AN21" s="45" t="str">
        <f t="shared" si="9"/>
        <v xml:space="preserve"> 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27.6" customHeight="1">
      <c r="B22" s="154"/>
      <c r="C22" s="58"/>
      <c r="D22" s="157"/>
      <c r="E22" s="141"/>
      <c r="F22" s="60" t="s">
        <v>51</v>
      </c>
      <c r="G22" s="61" t="s">
        <v>51</v>
      </c>
      <c r="H22" s="62"/>
      <c r="I22" s="159">
        <f>SUM(W19:W23)</f>
        <v>0</v>
      </c>
      <c r="J22" s="59" t="s">
        <v>51</v>
      </c>
      <c r="K22" s="63"/>
      <c r="L22" s="64"/>
      <c r="M22" s="65"/>
      <c r="N22" s="65"/>
      <c r="O22" s="69" t="str">
        <f t="shared" si="1"/>
        <v/>
      </c>
      <c r="P22" s="64"/>
      <c r="Q22" s="65"/>
      <c r="R22" s="65"/>
      <c r="S22" s="69" t="str">
        <f t="shared" si="10"/>
        <v/>
      </c>
      <c r="T22" s="84" t="str">
        <f t="shared" si="14"/>
        <v/>
      </c>
      <c r="U22" s="66" t="str">
        <f t="shared" si="11"/>
        <v xml:space="preserve">   </v>
      </c>
      <c r="V22" s="66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 xml:space="preserve"> </v>
      </c>
      <c r="W22" s="67" t="str">
        <f t="shared" si="12"/>
        <v/>
      </c>
      <c r="X22" s="57"/>
      <c r="AA22" s="45"/>
      <c r="AB22" s="137" t="e">
        <f>T22-HLOOKUP(V22,Minimas!$C$3:$CD$12,2,FALSE)</f>
        <v>#VALUE!</v>
      </c>
      <c r="AC22" s="137" t="e">
        <f>T22-HLOOKUP(V22,Minimas!$C$3:$CD$12,3,FALSE)</f>
        <v>#VALUE!</v>
      </c>
      <c r="AD22" s="137" t="e">
        <f>T22-HLOOKUP(V22,Minimas!$C$3:$CD$12,4,FALSE)</f>
        <v>#VALUE!</v>
      </c>
      <c r="AE22" s="137" t="e">
        <f>T22-HLOOKUP(V22,Minimas!$C$3:$CD$12,5,FALSE)</f>
        <v>#VALUE!</v>
      </c>
      <c r="AF22" s="137" t="e">
        <f>T22-HLOOKUP(V22,Minimas!$C$3:$CD$12,6,FALSE)</f>
        <v>#VALUE!</v>
      </c>
      <c r="AG22" s="137" t="e">
        <f>T22-HLOOKUP(V22,Minimas!$C$3:$CD$12,7,FALSE)</f>
        <v>#VALUE!</v>
      </c>
      <c r="AH22" s="137" t="e">
        <f>T22-HLOOKUP(V22,Minimas!$C$3:$CD$12,8,FALSE)</f>
        <v>#VALUE!</v>
      </c>
      <c r="AI22" s="137" t="e">
        <f>T22-HLOOKUP(V22,Minimas!$C$3:$CD$12,9,FALSE)</f>
        <v>#VALUE!</v>
      </c>
      <c r="AJ22" s="137" t="e">
        <f>T22-HLOOKUP(V22,Minimas!$C$3:$CD$12,10,FALSE)</f>
        <v>#VALUE!</v>
      </c>
      <c r="AK22" s="138" t="str">
        <f t="shared" si="5"/>
        <v xml:space="preserve"> </v>
      </c>
      <c r="AL22" s="45"/>
      <c r="AM22" s="45" t="str">
        <f t="shared" si="8"/>
        <v xml:space="preserve"> </v>
      </c>
      <c r="AN22" s="45" t="str">
        <f t="shared" si="9"/>
        <v xml:space="preserve"> 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27.6" customHeight="1" thickBot="1">
      <c r="B23" s="155"/>
      <c r="C23" s="58"/>
      <c r="D23" s="158"/>
      <c r="E23" s="141"/>
      <c r="F23" s="60" t="s">
        <v>51</v>
      </c>
      <c r="G23" s="61" t="s">
        <v>51</v>
      </c>
      <c r="H23" s="62"/>
      <c r="I23" s="160"/>
      <c r="J23" s="59" t="s">
        <v>51</v>
      </c>
      <c r="K23" s="63"/>
      <c r="L23" s="64"/>
      <c r="M23" s="65"/>
      <c r="N23" s="65"/>
      <c r="O23" s="69" t="str">
        <f t="shared" si="1"/>
        <v/>
      </c>
      <c r="P23" s="64"/>
      <c r="Q23" s="65"/>
      <c r="R23" s="65"/>
      <c r="S23" s="69" t="str">
        <f t="shared" si="10"/>
        <v/>
      </c>
      <c r="T23" s="84" t="str">
        <f t="shared" si="14"/>
        <v/>
      </c>
      <c r="U23" s="66" t="str">
        <f t="shared" si="11"/>
        <v xml:space="preserve">   </v>
      </c>
      <c r="V23" s="66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 xml:space="preserve"> </v>
      </c>
      <c r="W23" s="67" t="str">
        <f t="shared" si="12"/>
        <v/>
      </c>
      <c r="X23" s="57"/>
      <c r="AA23" s="45"/>
      <c r="AB23" s="137" t="e">
        <f>T23-HLOOKUP(V23,Minimas!$C$3:$CD$12,2,FALSE)</f>
        <v>#VALUE!</v>
      </c>
      <c r="AC23" s="137" t="e">
        <f>T23-HLOOKUP(V23,Minimas!$C$3:$CD$12,3,FALSE)</f>
        <v>#VALUE!</v>
      </c>
      <c r="AD23" s="137" t="e">
        <f>T23-HLOOKUP(V23,Minimas!$C$3:$CD$12,4,FALSE)</f>
        <v>#VALUE!</v>
      </c>
      <c r="AE23" s="137" t="e">
        <f>T23-HLOOKUP(V23,Minimas!$C$3:$CD$12,5,FALSE)</f>
        <v>#VALUE!</v>
      </c>
      <c r="AF23" s="137" t="e">
        <f>T23-HLOOKUP(V23,Minimas!$C$3:$CD$12,6,FALSE)</f>
        <v>#VALUE!</v>
      </c>
      <c r="AG23" s="137" t="e">
        <f>T23-HLOOKUP(V23,Minimas!$C$3:$CD$12,7,FALSE)</f>
        <v>#VALUE!</v>
      </c>
      <c r="AH23" s="137" t="e">
        <f>T23-HLOOKUP(V23,Minimas!$C$3:$CD$12,8,FALSE)</f>
        <v>#VALUE!</v>
      </c>
      <c r="AI23" s="137" t="e">
        <f>T23-HLOOKUP(V23,Minimas!$C$3:$CD$12,9,FALSE)</f>
        <v>#VALUE!</v>
      </c>
      <c r="AJ23" s="137" t="e">
        <f>T23-HLOOKUP(V23,Minimas!$C$3:$CD$12,10,FALSE)</f>
        <v>#VALUE!</v>
      </c>
      <c r="AK23" s="138" t="str">
        <f t="shared" si="5"/>
        <v xml:space="preserve"> </v>
      </c>
      <c r="AL23" s="45"/>
      <c r="AM23" s="45" t="str">
        <f t="shared" si="8"/>
        <v xml:space="preserve"> </v>
      </c>
      <c r="AN23" s="45" t="str">
        <f t="shared" si="9"/>
        <v xml:space="preserve"> 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9" customFormat="1" ht="5.0999999999999996" customHeight="1" thickBot="1">
      <c r="A24" s="8"/>
      <c r="B24" s="86"/>
      <c r="C24" s="87"/>
      <c r="D24" s="144"/>
      <c r="E24" s="88"/>
      <c r="F24" s="89"/>
      <c r="G24" s="90"/>
      <c r="H24" s="91"/>
      <c r="I24" s="92"/>
      <c r="J24" s="93"/>
      <c r="K24" s="94"/>
      <c r="L24" s="95"/>
      <c r="M24" s="95"/>
      <c r="N24" s="95"/>
      <c r="O24" s="96"/>
      <c r="P24" s="95"/>
      <c r="Q24" s="95"/>
      <c r="R24" s="95"/>
      <c r="S24" s="96"/>
      <c r="T24" s="96"/>
      <c r="U24" s="97"/>
      <c r="V24" s="97"/>
      <c r="W24" s="97"/>
      <c r="X24" s="7"/>
      <c r="Y24" s="7"/>
      <c r="Z24" s="7"/>
      <c r="AA24" s="43"/>
      <c r="AB24" s="136" t="s">
        <v>40</v>
      </c>
      <c r="AC24" s="136" t="s">
        <v>41</v>
      </c>
      <c r="AD24" s="136" t="s">
        <v>42</v>
      </c>
      <c r="AE24" s="136" t="s">
        <v>43</v>
      </c>
      <c r="AF24" s="136" t="s">
        <v>44</v>
      </c>
      <c r="AG24" s="136" t="s">
        <v>45</v>
      </c>
      <c r="AH24" s="136" t="s">
        <v>46</v>
      </c>
      <c r="AI24" s="136" t="s">
        <v>47</v>
      </c>
      <c r="AJ24" s="136" t="s">
        <v>48</v>
      </c>
      <c r="AK24" s="136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</row>
    <row r="25" spans="1:124" s="5" customFormat="1" ht="27.6" customHeight="1">
      <c r="B25" s="153" t="s">
        <v>140</v>
      </c>
      <c r="C25" s="58"/>
      <c r="D25" s="156"/>
      <c r="E25" s="142"/>
      <c r="F25" s="60" t="s">
        <v>51</v>
      </c>
      <c r="G25" s="61" t="s">
        <v>51</v>
      </c>
      <c r="H25" s="62"/>
      <c r="I25" s="161" t="s">
        <v>51</v>
      </c>
      <c r="J25" s="59" t="s">
        <v>51</v>
      </c>
      <c r="K25" s="63"/>
      <c r="L25" s="64"/>
      <c r="M25" s="65"/>
      <c r="N25" s="65"/>
      <c r="O25" s="69" t="str">
        <f t="shared" ref="O25:O29" si="15">IF(E25="","",IF(MAXA(L25:N25)&lt;=0,0,MAXA(L25:N25)))</f>
        <v/>
      </c>
      <c r="P25" s="64"/>
      <c r="Q25" s="65"/>
      <c r="R25" s="65"/>
      <c r="S25" s="69" t="str">
        <f t="shared" ref="S25:S29" si="16">IF(E25="","",IF(MAXA(P25:R25)&lt;=0,0,MAXA(P25:R25)))</f>
        <v/>
      </c>
      <c r="T25" s="84" t="str">
        <f>IF(E25="","",O25+S25)</f>
        <v/>
      </c>
      <c r="U25" s="66" t="str">
        <f t="shared" ref="U25:U29" si="17">+CONCATENATE(AM25," ",AN25)</f>
        <v xml:space="preserve">   </v>
      </c>
      <c r="V25" s="66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 xml:space="preserve"> </v>
      </c>
      <c r="W25" s="67" t="str">
        <f t="shared" ref="W25:W29" si="18">IF(E25=" "," ",IF(E25="H",10^(0.75194503*LOG(K25/175.508)^2)*T25,IF(E25="F",10^(0.783497476* LOG(K25/153.655)^2)*T25,"")))</f>
        <v/>
      </c>
      <c r="X25" s="57"/>
      <c r="AA25" s="45"/>
      <c r="AB25" s="137" t="e">
        <f>T25-HLOOKUP(V25,Minimas!$C$3:$CD$12,2,FALSE)</f>
        <v>#VALUE!</v>
      </c>
      <c r="AC25" s="137" t="e">
        <f>T25-HLOOKUP(V25,Minimas!$C$3:$CD$12,3,FALSE)</f>
        <v>#VALUE!</v>
      </c>
      <c r="AD25" s="137" t="e">
        <f>T25-HLOOKUP(V25,Minimas!$C$3:$CD$12,4,FALSE)</f>
        <v>#VALUE!</v>
      </c>
      <c r="AE25" s="137" t="e">
        <f>T25-HLOOKUP(V25,Minimas!$C$3:$CD$12,5,FALSE)</f>
        <v>#VALUE!</v>
      </c>
      <c r="AF25" s="137" t="e">
        <f>T25-HLOOKUP(V25,Minimas!$C$3:$CD$12,6,FALSE)</f>
        <v>#VALUE!</v>
      </c>
      <c r="AG25" s="137" t="e">
        <f>T25-HLOOKUP(V25,Minimas!$C$3:$CD$12,7,FALSE)</f>
        <v>#VALUE!</v>
      </c>
      <c r="AH25" s="137" t="e">
        <f>T25-HLOOKUP(V25,Minimas!$C$3:$CD$12,8,FALSE)</f>
        <v>#VALUE!</v>
      </c>
      <c r="AI25" s="137" t="e">
        <f>T25-HLOOKUP(V25,Minimas!$C$3:$CD$12,9,FALSE)</f>
        <v>#VALUE!</v>
      </c>
      <c r="AJ25" s="137" t="e">
        <f>T25-HLOOKUP(V25,Minimas!$C$3:$CD$12,10,FALSE)</f>
        <v>#VALUE!</v>
      </c>
      <c r="AK25" s="138" t="str">
        <f t="shared" ref="AK25:AK29" si="19">IF(E25=0," ",IF(AJ25&gt;=0,$AJ$5,IF(AI25&gt;=0,$AI$5,IF(AH25&gt;=0,$AH$5,IF(AG25&gt;=0,$AG$5,IF(AF25&gt;=0,$AF$5,IF(AE25&gt;=0,$AE$5,IF(AD25&gt;=0,$AD$5,IF(AC25&gt;=0,$AC$5,$AB$5)))))))))</f>
        <v xml:space="preserve"> </v>
      </c>
      <c r="AL25" s="45"/>
      <c r="AM25" s="45" t="str">
        <f t="shared" ref="AM25:AM29" si="20">IF(AK25="","",AK25)</f>
        <v xml:space="preserve"> </v>
      </c>
      <c r="AN25" s="45" t="str">
        <f t="shared" ref="AN25:AN29" si="21">IF(E25=0," ",IF(AJ25&gt;=0,AJ25,IF(AI25&gt;=0,AI25,IF(AH25&gt;=0,AH25,IF(AG25&gt;=0,AG25,IF(AF25&gt;=0,AF25,IF(AE25&gt;=0,AE25,IF(AD25&gt;=0,AD25,IF(AC25&gt;=0,AC25,AB25)))))))))</f>
        <v xml:space="preserve"> 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</row>
    <row r="26" spans="1:124" s="5" customFormat="1" ht="27.6" customHeight="1">
      <c r="B26" s="154"/>
      <c r="C26" s="58"/>
      <c r="D26" s="157"/>
      <c r="E26" s="143"/>
      <c r="F26" s="60" t="s">
        <v>51</v>
      </c>
      <c r="G26" s="61" t="s">
        <v>51</v>
      </c>
      <c r="H26" s="62"/>
      <c r="I26" s="162" t="s">
        <v>51</v>
      </c>
      <c r="J26" s="59" t="s">
        <v>51</v>
      </c>
      <c r="K26" s="63"/>
      <c r="L26" s="64"/>
      <c r="M26" s="65"/>
      <c r="N26" s="65"/>
      <c r="O26" s="69" t="str">
        <f t="shared" si="15"/>
        <v/>
      </c>
      <c r="P26" s="64"/>
      <c r="Q26" s="65"/>
      <c r="R26" s="65"/>
      <c r="S26" s="69" t="str">
        <f t="shared" si="16"/>
        <v/>
      </c>
      <c r="T26" s="84" t="str">
        <f t="shared" ref="T26:T29" si="22">IF(E26="","",O26+S26)</f>
        <v/>
      </c>
      <c r="U26" s="66" t="str">
        <f t="shared" si="17"/>
        <v xml:space="preserve">   </v>
      </c>
      <c r="V26" s="66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 xml:space="preserve"> </v>
      </c>
      <c r="W26" s="67" t="str">
        <f t="shared" si="18"/>
        <v/>
      </c>
      <c r="X26" s="57"/>
      <c r="AA26" s="45"/>
      <c r="AB26" s="137" t="e">
        <f>T26-HLOOKUP(V26,Minimas!$C$3:$CD$12,2,FALSE)</f>
        <v>#VALUE!</v>
      </c>
      <c r="AC26" s="137" t="e">
        <f>T26-HLOOKUP(V26,Minimas!$C$3:$CD$12,3,FALSE)</f>
        <v>#VALUE!</v>
      </c>
      <c r="AD26" s="137" t="e">
        <f>T26-HLOOKUP(V26,Minimas!$C$3:$CD$12,4,FALSE)</f>
        <v>#VALUE!</v>
      </c>
      <c r="AE26" s="137" t="e">
        <f>T26-HLOOKUP(V26,Minimas!$C$3:$CD$12,5,FALSE)</f>
        <v>#VALUE!</v>
      </c>
      <c r="AF26" s="137" t="e">
        <f>T26-HLOOKUP(V26,Minimas!$C$3:$CD$12,6,FALSE)</f>
        <v>#VALUE!</v>
      </c>
      <c r="AG26" s="137" t="e">
        <f>T26-HLOOKUP(V26,Minimas!$C$3:$CD$12,7,FALSE)</f>
        <v>#VALUE!</v>
      </c>
      <c r="AH26" s="137" t="e">
        <f>T26-HLOOKUP(V26,Minimas!$C$3:$CD$12,8,FALSE)</f>
        <v>#VALUE!</v>
      </c>
      <c r="AI26" s="137" t="e">
        <f>T26-HLOOKUP(V26,Minimas!$C$3:$CD$12,9,FALSE)</f>
        <v>#VALUE!</v>
      </c>
      <c r="AJ26" s="137" t="e">
        <f>T26-HLOOKUP(V26,Minimas!$C$3:$CD$12,10,FALSE)</f>
        <v>#VALUE!</v>
      </c>
      <c r="AK26" s="138" t="str">
        <f t="shared" si="19"/>
        <v xml:space="preserve"> </v>
      </c>
      <c r="AL26" s="45"/>
      <c r="AM26" s="45" t="str">
        <f t="shared" si="20"/>
        <v xml:space="preserve"> </v>
      </c>
      <c r="AN26" s="45" t="str">
        <f t="shared" si="21"/>
        <v xml:space="preserve"> 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</row>
    <row r="27" spans="1:124" s="5" customFormat="1" ht="27.6" customHeight="1" thickBot="1">
      <c r="B27" s="154"/>
      <c r="C27" s="58"/>
      <c r="D27" s="157"/>
      <c r="E27" s="141"/>
      <c r="F27" s="60" t="s">
        <v>51</v>
      </c>
      <c r="G27" s="61" t="s">
        <v>51</v>
      </c>
      <c r="H27" s="62"/>
      <c r="I27" s="163" t="s">
        <v>51</v>
      </c>
      <c r="J27" s="59" t="s">
        <v>51</v>
      </c>
      <c r="K27" s="63"/>
      <c r="L27" s="64"/>
      <c r="M27" s="65"/>
      <c r="N27" s="65"/>
      <c r="O27" s="69" t="str">
        <f t="shared" si="15"/>
        <v/>
      </c>
      <c r="P27" s="64"/>
      <c r="Q27" s="65"/>
      <c r="R27" s="65"/>
      <c r="S27" s="69" t="str">
        <f t="shared" si="16"/>
        <v/>
      </c>
      <c r="T27" s="84" t="str">
        <f t="shared" si="22"/>
        <v/>
      </c>
      <c r="U27" s="66" t="str">
        <f t="shared" si="17"/>
        <v xml:space="preserve">   </v>
      </c>
      <c r="V27" s="66" t="str">
        <f>IF(E27=0," ",IF(E27="H",IF(H27&lt;1999,VLOOKUP(K27,Minimas!$A$15:$F$29,6),IF(AND(H27&gt;1998,H27&lt;2002),VLOOKUP(K27,Minimas!$A$15:$F$29,5),IF(AND(H27&gt;2001,H27&lt;2004),VLOOKUP(K27,Minimas!$A$15:$F$29,4),IF(AND(H27&gt;2003,H27&lt;2006),VLOOKUP(K27,Minimas!$A$15:$F$29,3),VLOOKUP(K27,Minimas!$A$15:$F$29,2))))),IF(H27&lt;1999,VLOOKUP(K27,Minimas!$G$15:$L$29,6),IF(AND(H27&gt;1998,H27&lt;2002),VLOOKUP(K27,Minimas!$G$15:$L$29,5),IF(AND(H27&gt;2001,H27&lt;2004),VLOOKUP(K27,Minimas!$G$15:$L$29,4),IF(AND(H27&gt;2003,H27&lt;2006),VLOOKUP(K27,Minimas!$G$15:$L$29,3),VLOOKUP(K27,Minimas!$G$15:$L$29,2)))))))</f>
        <v xml:space="preserve"> </v>
      </c>
      <c r="W27" s="67" t="str">
        <f t="shared" si="18"/>
        <v/>
      </c>
      <c r="X27" s="57"/>
      <c r="AA27" s="45"/>
      <c r="AB27" s="137" t="e">
        <f>T27-HLOOKUP(V27,Minimas!$C$3:$CD$12,2,FALSE)</f>
        <v>#VALUE!</v>
      </c>
      <c r="AC27" s="137" t="e">
        <f>T27-HLOOKUP(V27,Minimas!$C$3:$CD$12,3,FALSE)</f>
        <v>#VALUE!</v>
      </c>
      <c r="AD27" s="137" t="e">
        <f>T27-HLOOKUP(V27,Minimas!$C$3:$CD$12,4,FALSE)</f>
        <v>#VALUE!</v>
      </c>
      <c r="AE27" s="137" t="e">
        <f>T27-HLOOKUP(V27,Minimas!$C$3:$CD$12,5,FALSE)</f>
        <v>#VALUE!</v>
      </c>
      <c r="AF27" s="137" t="e">
        <f>T27-HLOOKUP(V27,Minimas!$C$3:$CD$12,6,FALSE)</f>
        <v>#VALUE!</v>
      </c>
      <c r="AG27" s="137" t="e">
        <f>T27-HLOOKUP(V27,Minimas!$C$3:$CD$12,7,FALSE)</f>
        <v>#VALUE!</v>
      </c>
      <c r="AH27" s="137" t="e">
        <f>T27-HLOOKUP(V27,Minimas!$C$3:$CD$12,8,FALSE)</f>
        <v>#VALUE!</v>
      </c>
      <c r="AI27" s="137" t="e">
        <f>T27-HLOOKUP(V27,Minimas!$C$3:$CD$12,9,FALSE)</f>
        <v>#VALUE!</v>
      </c>
      <c r="AJ27" s="137" t="e">
        <f>T27-HLOOKUP(V27,Minimas!$C$3:$CD$12,10,FALSE)</f>
        <v>#VALUE!</v>
      </c>
      <c r="AK27" s="138" t="str">
        <f t="shared" si="19"/>
        <v xml:space="preserve"> </v>
      </c>
      <c r="AL27" s="45"/>
      <c r="AM27" s="45" t="str">
        <f t="shared" si="20"/>
        <v xml:space="preserve"> </v>
      </c>
      <c r="AN27" s="45" t="str">
        <f t="shared" si="21"/>
        <v xml:space="preserve"> </v>
      </c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</row>
    <row r="28" spans="1:124" s="5" customFormat="1" ht="27.6" customHeight="1">
      <c r="B28" s="154"/>
      <c r="C28" s="58"/>
      <c r="D28" s="157"/>
      <c r="E28" s="141"/>
      <c r="F28" s="60" t="s">
        <v>51</v>
      </c>
      <c r="G28" s="61" t="s">
        <v>51</v>
      </c>
      <c r="H28" s="62"/>
      <c r="I28" s="159">
        <f>SUM(W25:W29)</f>
        <v>0</v>
      </c>
      <c r="J28" s="59" t="s">
        <v>51</v>
      </c>
      <c r="K28" s="63"/>
      <c r="L28" s="64"/>
      <c r="M28" s="65"/>
      <c r="N28" s="65"/>
      <c r="O28" s="69" t="str">
        <f t="shared" si="15"/>
        <v/>
      </c>
      <c r="P28" s="64"/>
      <c r="Q28" s="65"/>
      <c r="R28" s="65"/>
      <c r="S28" s="69" t="str">
        <f t="shared" si="16"/>
        <v/>
      </c>
      <c r="T28" s="84" t="str">
        <f t="shared" si="22"/>
        <v/>
      </c>
      <c r="U28" s="66" t="str">
        <f t="shared" si="17"/>
        <v xml:space="preserve">   </v>
      </c>
      <c r="V28" s="66" t="str">
        <f>IF(E28=0," ",IF(E28="H",IF(H28&lt;1999,VLOOKUP(K28,Minimas!$A$15:$F$29,6),IF(AND(H28&gt;1998,H28&lt;2002),VLOOKUP(K28,Minimas!$A$15:$F$29,5),IF(AND(H28&gt;2001,H28&lt;2004),VLOOKUP(K28,Minimas!$A$15:$F$29,4),IF(AND(H28&gt;2003,H28&lt;2006),VLOOKUP(K28,Minimas!$A$15:$F$29,3),VLOOKUP(K28,Minimas!$A$15:$F$29,2))))),IF(H28&lt;1999,VLOOKUP(K28,Minimas!$G$15:$L$29,6),IF(AND(H28&gt;1998,H28&lt;2002),VLOOKUP(K28,Minimas!$G$15:$L$29,5),IF(AND(H28&gt;2001,H28&lt;2004),VLOOKUP(K28,Minimas!$G$15:$L$29,4),IF(AND(H28&gt;2003,H28&lt;2006),VLOOKUP(K28,Minimas!$G$15:$L$29,3),VLOOKUP(K28,Minimas!$G$15:$L$29,2)))))))</f>
        <v xml:space="preserve"> </v>
      </c>
      <c r="W28" s="67" t="str">
        <f t="shared" si="18"/>
        <v/>
      </c>
      <c r="X28" s="57"/>
      <c r="AA28" s="45"/>
      <c r="AB28" s="137" t="e">
        <f>T28-HLOOKUP(V28,Minimas!$C$3:$CD$12,2,FALSE)</f>
        <v>#VALUE!</v>
      </c>
      <c r="AC28" s="137" t="e">
        <f>T28-HLOOKUP(V28,Minimas!$C$3:$CD$12,3,FALSE)</f>
        <v>#VALUE!</v>
      </c>
      <c r="AD28" s="137" t="e">
        <f>T28-HLOOKUP(V28,Minimas!$C$3:$CD$12,4,FALSE)</f>
        <v>#VALUE!</v>
      </c>
      <c r="AE28" s="137" t="e">
        <f>T28-HLOOKUP(V28,Minimas!$C$3:$CD$12,5,FALSE)</f>
        <v>#VALUE!</v>
      </c>
      <c r="AF28" s="137" t="e">
        <f>T28-HLOOKUP(V28,Minimas!$C$3:$CD$12,6,FALSE)</f>
        <v>#VALUE!</v>
      </c>
      <c r="AG28" s="137" t="e">
        <f>T28-HLOOKUP(V28,Minimas!$C$3:$CD$12,7,FALSE)</f>
        <v>#VALUE!</v>
      </c>
      <c r="AH28" s="137" t="e">
        <f>T28-HLOOKUP(V28,Minimas!$C$3:$CD$12,8,FALSE)</f>
        <v>#VALUE!</v>
      </c>
      <c r="AI28" s="137" t="e">
        <f>T28-HLOOKUP(V28,Minimas!$C$3:$CD$12,9,FALSE)</f>
        <v>#VALUE!</v>
      </c>
      <c r="AJ28" s="137" t="e">
        <f>T28-HLOOKUP(V28,Minimas!$C$3:$CD$12,10,FALSE)</f>
        <v>#VALUE!</v>
      </c>
      <c r="AK28" s="138" t="str">
        <f t="shared" si="19"/>
        <v xml:space="preserve"> </v>
      </c>
      <c r="AL28" s="45"/>
      <c r="AM28" s="45" t="str">
        <f t="shared" si="20"/>
        <v xml:space="preserve"> </v>
      </c>
      <c r="AN28" s="45" t="str">
        <f t="shared" si="21"/>
        <v xml:space="preserve"> </v>
      </c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</row>
    <row r="29" spans="1:124" s="5" customFormat="1" ht="27.6" customHeight="1" thickBot="1">
      <c r="B29" s="155"/>
      <c r="C29" s="58"/>
      <c r="D29" s="158"/>
      <c r="E29" s="141"/>
      <c r="F29" s="60" t="s">
        <v>51</v>
      </c>
      <c r="G29" s="61" t="s">
        <v>51</v>
      </c>
      <c r="H29" s="62"/>
      <c r="I29" s="160"/>
      <c r="J29" s="59" t="s">
        <v>51</v>
      </c>
      <c r="K29" s="63"/>
      <c r="L29" s="64"/>
      <c r="M29" s="65"/>
      <c r="N29" s="65"/>
      <c r="O29" s="69" t="str">
        <f t="shared" si="15"/>
        <v/>
      </c>
      <c r="P29" s="64"/>
      <c r="Q29" s="65"/>
      <c r="R29" s="65"/>
      <c r="S29" s="69" t="str">
        <f t="shared" si="16"/>
        <v/>
      </c>
      <c r="T29" s="84" t="str">
        <f t="shared" si="22"/>
        <v/>
      </c>
      <c r="U29" s="66" t="str">
        <f t="shared" si="17"/>
        <v xml:space="preserve">   </v>
      </c>
      <c r="V29" s="66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 xml:space="preserve"> </v>
      </c>
      <c r="W29" s="67" t="str">
        <f t="shared" si="18"/>
        <v/>
      </c>
      <c r="X29" s="57"/>
      <c r="AA29" s="45"/>
      <c r="AB29" s="137" t="e">
        <f>T29-HLOOKUP(V29,Minimas!$C$3:$CD$12,2,FALSE)</f>
        <v>#VALUE!</v>
      </c>
      <c r="AC29" s="137" t="e">
        <f>T29-HLOOKUP(V29,Minimas!$C$3:$CD$12,3,FALSE)</f>
        <v>#VALUE!</v>
      </c>
      <c r="AD29" s="137" t="e">
        <f>T29-HLOOKUP(V29,Minimas!$C$3:$CD$12,4,FALSE)</f>
        <v>#VALUE!</v>
      </c>
      <c r="AE29" s="137" t="e">
        <f>T29-HLOOKUP(V29,Minimas!$C$3:$CD$12,5,FALSE)</f>
        <v>#VALUE!</v>
      </c>
      <c r="AF29" s="137" t="e">
        <f>T29-HLOOKUP(V29,Minimas!$C$3:$CD$12,6,FALSE)</f>
        <v>#VALUE!</v>
      </c>
      <c r="AG29" s="137" t="e">
        <f>T29-HLOOKUP(V29,Minimas!$C$3:$CD$12,7,FALSE)</f>
        <v>#VALUE!</v>
      </c>
      <c r="AH29" s="137" t="e">
        <f>T29-HLOOKUP(V29,Minimas!$C$3:$CD$12,8,FALSE)</f>
        <v>#VALUE!</v>
      </c>
      <c r="AI29" s="137" t="e">
        <f>T29-HLOOKUP(V29,Minimas!$C$3:$CD$12,9,FALSE)</f>
        <v>#VALUE!</v>
      </c>
      <c r="AJ29" s="137" t="e">
        <f>T29-HLOOKUP(V29,Minimas!$C$3:$CD$12,10,FALSE)</f>
        <v>#VALUE!</v>
      </c>
      <c r="AK29" s="138" t="str">
        <f t="shared" si="19"/>
        <v xml:space="preserve"> </v>
      </c>
      <c r="AL29" s="45"/>
      <c r="AM29" s="45" t="str">
        <f t="shared" si="20"/>
        <v xml:space="preserve"> </v>
      </c>
      <c r="AN29" s="45" t="str">
        <f t="shared" si="21"/>
        <v xml:space="preserve"> </v>
      </c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</row>
    <row r="30" spans="1:124" s="9" customFormat="1" ht="5.0999999999999996" customHeight="1">
      <c r="A30" s="8"/>
      <c r="B30" s="112"/>
      <c r="C30" s="113"/>
      <c r="D30" s="114"/>
      <c r="E30" s="114"/>
      <c r="F30" s="115"/>
      <c r="G30" s="116"/>
      <c r="H30" s="117"/>
      <c r="I30" s="118"/>
      <c r="J30" s="119"/>
      <c r="K30" s="120"/>
      <c r="L30" s="121"/>
      <c r="M30" s="121"/>
      <c r="N30" s="121"/>
      <c r="O30" s="122"/>
      <c r="P30" s="121"/>
      <c r="Q30" s="121"/>
      <c r="R30" s="121"/>
      <c r="S30" s="122"/>
      <c r="T30" s="122"/>
      <c r="U30" s="123"/>
      <c r="V30" s="115"/>
      <c r="W30" s="115"/>
      <c r="X30" s="7"/>
      <c r="Y30" s="7"/>
      <c r="Z30" s="7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</row>
    <row r="31" spans="1:124" s="13" customFormat="1" ht="22.5" customHeight="1">
      <c r="A31" s="12"/>
      <c r="B31" s="166" t="s">
        <v>16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8"/>
      <c r="N31" s="15"/>
      <c r="O31" s="124" t="s">
        <v>54</v>
      </c>
      <c r="P31" s="125" t="s">
        <v>17</v>
      </c>
      <c r="Q31" s="175" t="s">
        <v>168</v>
      </c>
      <c r="R31" s="175"/>
      <c r="S31" s="175"/>
      <c r="T31" s="175"/>
      <c r="U31" s="175" t="s">
        <v>56</v>
      </c>
      <c r="V31" s="175"/>
      <c r="W31" s="176"/>
    </row>
    <row r="32" spans="1:124" s="14" customFormat="1" ht="22.5" customHeight="1">
      <c r="A32" s="12"/>
      <c r="B32" s="169"/>
      <c r="C32" s="170"/>
      <c r="D32" s="170"/>
      <c r="E32" s="170"/>
      <c r="F32" s="170"/>
      <c r="G32" s="170"/>
      <c r="H32" s="170"/>
      <c r="I32" s="170"/>
      <c r="J32" s="170"/>
      <c r="K32" s="170"/>
      <c r="L32" s="171"/>
      <c r="N32" s="15"/>
      <c r="O32" s="126" t="s">
        <v>54</v>
      </c>
      <c r="P32" s="127" t="s">
        <v>18</v>
      </c>
      <c r="Q32" s="164" t="s">
        <v>169</v>
      </c>
      <c r="R32" s="164"/>
      <c r="S32" s="164"/>
      <c r="T32" s="164"/>
      <c r="U32" s="164" t="s">
        <v>56</v>
      </c>
      <c r="V32" s="164"/>
      <c r="W32" s="165"/>
    </row>
    <row r="33" spans="1:24" s="15" customFormat="1" ht="22.5" customHeight="1">
      <c r="A33" s="12"/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1"/>
      <c r="O33" s="126" t="s">
        <v>54</v>
      </c>
      <c r="P33" s="127" t="s">
        <v>19</v>
      </c>
      <c r="Q33" s="164" t="s">
        <v>170</v>
      </c>
      <c r="R33" s="164"/>
      <c r="S33" s="164"/>
      <c r="T33" s="164"/>
      <c r="U33" s="164" t="s">
        <v>56</v>
      </c>
      <c r="V33" s="164"/>
      <c r="W33" s="165"/>
      <c r="X33" s="13"/>
    </row>
    <row r="34" spans="1:24" s="15" customFormat="1" ht="22.5" customHeight="1">
      <c r="A34" s="12"/>
      <c r="B34" s="169"/>
      <c r="C34" s="170"/>
      <c r="D34" s="170"/>
      <c r="E34" s="170"/>
      <c r="F34" s="170"/>
      <c r="G34" s="170"/>
      <c r="H34" s="170"/>
      <c r="I34" s="170"/>
      <c r="J34" s="170"/>
      <c r="K34" s="170"/>
      <c r="L34" s="171"/>
      <c r="O34" s="126" t="s">
        <v>54</v>
      </c>
      <c r="P34" s="127" t="s">
        <v>20</v>
      </c>
      <c r="Q34" s="164" t="s">
        <v>171</v>
      </c>
      <c r="R34" s="164"/>
      <c r="S34" s="164"/>
      <c r="T34" s="164"/>
      <c r="U34" s="164" t="s">
        <v>56</v>
      </c>
      <c r="V34" s="164"/>
      <c r="W34" s="165"/>
      <c r="X34" s="13"/>
    </row>
    <row r="35" spans="1:24" s="15" customFormat="1" ht="22.5" customHeight="1">
      <c r="B35" s="169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O35" s="126" t="s">
        <v>54</v>
      </c>
      <c r="P35" s="127" t="s">
        <v>21</v>
      </c>
      <c r="Q35" s="164" t="s">
        <v>55</v>
      </c>
      <c r="R35" s="164"/>
      <c r="S35" s="164"/>
      <c r="T35" s="164"/>
      <c r="U35" s="164" t="s">
        <v>56</v>
      </c>
      <c r="V35" s="164"/>
      <c r="W35" s="165"/>
      <c r="X35" s="13"/>
    </row>
    <row r="36" spans="1:24" ht="22.5" customHeight="1">
      <c r="A36" s="6"/>
      <c r="B36" s="169"/>
      <c r="C36" s="170"/>
      <c r="D36" s="170"/>
      <c r="E36" s="170"/>
      <c r="F36" s="170"/>
      <c r="G36" s="170"/>
      <c r="H36" s="170"/>
      <c r="I36" s="170"/>
      <c r="J36" s="170"/>
      <c r="K36" s="170"/>
      <c r="L36" s="171"/>
      <c r="M36" s="15"/>
      <c r="N36" s="15"/>
      <c r="O36" s="126" t="s">
        <v>54</v>
      </c>
      <c r="P36" s="127" t="s">
        <v>22</v>
      </c>
      <c r="Q36" s="164" t="s">
        <v>172</v>
      </c>
      <c r="R36" s="164"/>
      <c r="S36" s="164"/>
      <c r="T36" s="164"/>
      <c r="U36" s="164" t="s">
        <v>56</v>
      </c>
      <c r="V36" s="164"/>
      <c r="W36" s="165"/>
    </row>
    <row r="37" spans="1:24" ht="22.5" customHeight="1">
      <c r="A37" s="6"/>
      <c r="B37" s="169"/>
      <c r="C37" s="170"/>
      <c r="D37" s="170"/>
      <c r="E37" s="170"/>
      <c r="F37" s="170"/>
      <c r="G37" s="170"/>
      <c r="H37" s="170"/>
      <c r="I37" s="170"/>
      <c r="J37" s="170"/>
      <c r="K37" s="170"/>
      <c r="L37" s="171"/>
      <c r="M37" s="15"/>
      <c r="N37" s="15"/>
      <c r="O37" s="126" t="s">
        <v>54</v>
      </c>
      <c r="P37" s="127" t="s">
        <v>23</v>
      </c>
      <c r="Q37" s="164" t="s">
        <v>55</v>
      </c>
      <c r="R37" s="164"/>
      <c r="S37" s="164"/>
      <c r="T37" s="164"/>
      <c r="U37" s="164" t="s">
        <v>56</v>
      </c>
      <c r="V37" s="164"/>
      <c r="W37" s="165"/>
    </row>
    <row r="38" spans="1:24" ht="22.5" customHeight="1">
      <c r="A38" s="6"/>
      <c r="B38" s="172"/>
      <c r="C38" s="173"/>
      <c r="D38" s="173"/>
      <c r="E38" s="173"/>
      <c r="F38" s="173"/>
      <c r="G38" s="173"/>
      <c r="H38" s="173"/>
      <c r="I38" s="173"/>
      <c r="J38" s="173"/>
      <c r="K38" s="173"/>
      <c r="L38" s="174"/>
      <c r="M38" s="15"/>
      <c r="N38" s="15"/>
      <c r="O38" s="128" t="s">
        <v>54</v>
      </c>
      <c r="P38" s="129" t="s">
        <v>24</v>
      </c>
      <c r="Q38" s="177" t="s">
        <v>55</v>
      </c>
      <c r="R38" s="177"/>
      <c r="S38" s="177"/>
      <c r="T38" s="177"/>
      <c r="U38" s="177" t="s">
        <v>56</v>
      </c>
      <c r="V38" s="177"/>
      <c r="W38" s="178"/>
    </row>
    <row r="39" spans="1:24" s="15" customFormat="1" ht="10.15" customHeight="1">
      <c r="P39" s="12"/>
      <c r="X39" s="13"/>
    </row>
    <row r="40" spans="1:24">
      <c r="A40" s="6"/>
      <c r="O40" s="1"/>
    </row>
    <row r="41" spans="1:24">
      <c r="A41" s="6"/>
    </row>
  </sheetData>
  <mergeCells count="40">
    <mergeCell ref="Q34:T34"/>
    <mergeCell ref="F5:G5"/>
    <mergeCell ref="N2:S2"/>
    <mergeCell ref="V2:W2"/>
    <mergeCell ref="N3:S3"/>
    <mergeCell ref="V3:W3"/>
    <mergeCell ref="K2:L3"/>
    <mergeCell ref="D2:I3"/>
    <mergeCell ref="I10:I11"/>
    <mergeCell ref="I16:I17"/>
    <mergeCell ref="I22:I23"/>
    <mergeCell ref="I7:I9"/>
    <mergeCell ref="I13:I15"/>
    <mergeCell ref="I19:I21"/>
    <mergeCell ref="Q35:T35"/>
    <mergeCell ref="U34:W34"/>
    <mergeCell ref="U35:W35"/>
    <mergeCell ref="B31:L38"/>
    <mergeCell ref="U31:W31"/>
    <mergeCell ref="U32:W32"/>
    <mergeCell ref="U33:W33"/>
    <mergeCell ref="U38:W38"/>
    <mergeCell ref="U36:W36"/>
    <mergeCell ref="U37:W37"/>
    <mergeCell ref="Q36:T36"/>
    <mergeCell ref="Q37:T37"/>
    <mergeCell ref="Q38:T38"/>
    <mergeCell ref="Q31:T31"/>
    <mergeCell ref="Q32:T32"/>
    <mergeCell ref="Q33:T33"/>
    <mergeCell ref="B25:B29"/>
    <mergeCell ref="D25:D29"/>
    <mergeCell ref="I28:I29"/>
    <mergeCell ref="I25:I27"/>
    <mergeCell ref="B7:B11"/>
    <mergeCell ref="B13:B17"/>
    <mergeCell ref="B19:B23"/>
    <mergeCell ref="D7:D11"/>
    <mergeCell ref="D13:D17"/>
    <mergeCell ref="D19:D23"/>
  </mergeCells>
  <phoneticPr fontId="0" type="noConversion"/>
  <conditionalFormatting sqref="L7:N11 P7:R11 P13:R17 L13:N17 L19:N23 P19:R23">
    <cfRule type="cellIs" dxfId="14" priority="18" operator="lessThan">
      <formula>0</formula>
    </cfRule>
  </conditionalFormatting>
  <conditionalFormatting sqref="P25:R29 L25:N29">
    <cfRule type="cellIs" dxfId="13" priority="15" operator="lessThan">
      <formula>0</formula>
    </cfRule>
  </conditionalFormatting>
  <conditionalFormatting sqref="L9:N11">
    <cfRule type="cellIs" dxfId="12" priority="13" operator="lessThan">
      <formula>0</formula>
    </cfRule>
  </conditionalFormatting>
  <conditionalFormatting sqref="L15:N15">
    <cfRule type="cellIs" dxfId="11" priority="12" operator="lessThan">
      <formula>0</formula>
    </cfRule>
  </conditionalFormatting>
  <conditionalFormatting sqref="L17:N17">
    <cfRule type="cellIs" dxfId="10" priority="11" operator="lessThan">
      <formula>0</formula>
    </cfRule>
  </conditionalFormatting>
  <conditionalFormatting sqref="L7:N7">
    <cfRule type="cellIs" dxfId="9" priority="10" operator="lessThan">
      <formula>0</formula>
    </cfRule>
  </conditionalFormatting>
  <conditionalFormatting sqref="L13:N13">
    <cfRule type="cellIs" dxfId="8" priority="9" operator="lessThan">
      <formula>0</formula>
    </cfRule>
  </conditionalFormatting>
  <conditionalFormatting sqref="P13:R13">
    <cfRule type="cellIs" dxfId="7" priority="8" operator="lessThan">
      <formula>0</formula>
    </cfRule>
  </conditionalFormatting>
  <conditionalFormatting sqref="L14:N14">
    <cfRule type="cellIs" dxfId="6" priority="7" operator="lessThan">
      <formula>0</formula>
    </cfRule>
  </conditionalFormatting>
  <conditionalFormatting sqref="P14:R14">
    <cfRule type="cellIs" dxfId="5" priority="6" operator="lessThan">
      <formula>0</formula>
    </cfRule>
  </conditionalFormatting>
  <conditionalFormatting sqref="P9:R9">
    <cfRule type="cellIs" dxfId="4" priority="5" operator="lessThan">
      <formula>0</formula>
    </cfRule>
  </conditionalFormatting>
  <conditionalFormatting sqref="P10:R10">
    <cfRule type="cellIs" dxfId="3" priority="4" operator="lessThan">
      <formula>0</formula>
    </cfRule>
  </conditionalFormatting>
  <conditionalFormatting sqref="P11:R11">
    <cfRule type="cellIs" dxfId="2" priority="3" operator="lessThan">
      <formula>0</formula>
    </cfRule>
  </conditionalFormatting>
  <conditionalFormatting sqref="P15:R15">
    <cfRule type="cellIs" dxfId="1" priority="2" operator="lessThan">
      <formula>0</formula>
    </cfRule>
  </conditionalFormatting>
  <conditionalFormatting sqref="P17:R17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6" orientation="landscape" horizontalDpi="180" verticalDpi="180" r:id="rId1"/>
  <headerFooter alignWithMargins="0"/>
  <ignoredErrors>
    <ignoredError sqref="K19:N23 I10:I12 I28:I29 I14:I18 I20:I23" unlockedFormula="1"/>
    <ignoredError sqref="O7:O8 O9:O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2.75"/>
  <cols>
    <col min="3" max="5" width="10.5703125" bestFit="1" customWidth="1"/>
    <col min="6" max="68" width="9.7109375" customWidth="1"/>
  </cols>
  <sheetData>
    <row r="3" spans="1:82">
      <c r="C3" s="132" t="s">
        <v>98</v>
      </c>
      <c r="D3" s="132" t="s">
        <v>99</v>
      </c>
      <c r="E3" s="132" t="s">
        <v>100</v>
      </c>
      <c r="F3" s="132" t="s">
        <v>110</v>
      </c>
      <c r="G3" s="133" t="s">
        <v>102</v>
      </c>
      <c r="H3" s="133" t="s">
        <v>103</v>
      </c>
      <c r="I3" s="133" t="s">
        <v>104</v>
      </c>
      <c r="J3" s="133" t="s">
        <v>105</v>
      </c>
      <c r="K3" s="133" t="s">
        <v>106</v>
      </c>
      <c r="L3" s="133" t="s">
        <v>107</v>
      </c>
      <c r="M3" s="132" t="s">
        <v>108</v>
      </c>
      <c r="N3" s="132" t="s">
        <v>109</v>
      </c>
      <c r="O3" s="132" t="s">
        <v>117</v>
      </c>
      <c r="P3" s="132" t="s">
        <v>101</v>
      </c>
      <c r="Q3" s="133" t="s">
        <v>111</v>
      </c>
      <c r="R3" s="133" t="s">
        <v>112</v>
      </c>
      <c r="S3" s="133" t="s">
        <v>113</v>
      </c>
      <c r="T3" s="133" t="s">
        <v>114</v>
      </c>
      <c r="U3" s="133" t="s">
        <v>115</v>
      </c>
      <c r="V3" s="133" t="s">
        <v>116</v>
      </c>
      <c r="W3" s="132" t="s">
        <v>118</v>
      </c>
      <c r="X3" s="132" t="s">
        <v>119</v>
      </c>
      <c r="Y3" s="132" t="s">
        <v>120</v>
      </c>
      <c r="Z3" s="133" t="s">
        <v>121</v>
      </c>
      <c r="AA3" s="133" t="s">
        <v>122</v>
      </c>
      <c r="AB3" s="133" t="s">
        <v>123</v>
      </c>
      <c r="AC3" s="133" t="s">
        <v>124</v>
      </c>
      <c r="AD3" s="133" t="s">
        <v>125</v>
      </c>
      <c r="AE3" s="133" t="s">
        <v>126</v>
      </c>
      <c r="AF3" s="133" t="s">
        <v>127</v>
      </c>
      <c r="AG3" s="132" t="s">
        <v>128</v>
      </c>
      <c r="AH3" s="132" t="s">
        <v>129</v>
      </c>
      <c r="AI3" s="132" t="s">
        <v>130</v>
      </c>
      <c r="AJ3" s="133" t="s">
        <v>131</v>
      </c>
      <c r="AK3" s="133" t="s">
        <v>132</v>
      </c>
      <c r="AL3" s="133" t="s">
        <v>133</v>
      </c>
      <c r="AM3" s="133" t="s">
        <v>134</v>
      </c>
      <c r="AN3" s="133" t="s">
        <v>135</v>
      </c>
      <c r="AO3" s="133" t="s">
        <v>136</v>
      </c>
      <c r="AP3" s="133" t="s">
        <v>137</v>
      </c>
      <c r="AQ3" s="98" t="s">
        <v>58</v>
      </c>
      <c r="AR3" s="98" t="s">
        <v>59</v>
      </c>
      <c r="AS3" s="98" t="s">
        <v>60</v>
      </c>
      <c r="AT3" s="98" t="s">
        <v>61</v>
      </c>
      <c r="AU3" s="98" t="s">
        <v>62</v>
      </c>
      <c r="AV3" s="98" t="s">
        <v>63</v>
      </c>
      <c r="AW3" s="98" t="s">
        <v>64</v>
      </c>
      <c r="AX3" s="98" t="s">
        <v>65</v>
      </c>
      <c r="AY3" s="98" t="s">
        <v>66</v>
      </c>
      <c r="AZ3" s="98" t="s">
        <v>67</v>
      </c>
      <c r="BA3" s="98" t="s">
        <v>68</v>
      </c>
      <c r="BB3" s="98" t="s">
        <v>69</v>
      </c>
      <c r="BC3" s="98" t="s">
        <v>70</v>
      </c>
      <c r="BD3" s="98" t="s">
        <v>71</v>
      </c>
      <c r="BE3" s="98" t="s">
        <v>72</v>
      </c>
      <c r="BF3" s="98" t="s">
        <v>73</v>
      </c>
      <c r="BG3" s="98" t="s">
        <v>74</v>
      </c>
      <c r="BH3" s="98" t="s">
        <v>75</v>
      </c>
      <c r="BI3" s="98" t="s">
        <v>76</v>
      </c>
      <c r="BJ3" s="98" t="s">
        <v>77</v>
      </c>
      <c r="BK3" s="98" t="s">
        <v>78</v>
      </c>
      <c r="BL3" s="98" t="s">
        <v>79</v>
      </c>
      <c r="BM3" s="98" t="s">
        <v>80</v>
      </c>
      <c r="BN3" s="98" t="s">
        <v>81</v>
      </c>
      <c r="BO3" s="98" t="s">
        <v>82</v>
      </c>
      <c r="BP3" s="98" t="s">
        <v>83</v>
      </c>
      <c r="BQ3" s="98" t="s">
        <v>84</v>
      </c>
      <c r="BR3" s="98" t="s">
        <v>85</v>
      </c>
      <c r="BS3" s="98" t="s">
        <v>86</v>
      </c>
      <c r="BT3" s="98" t="s">
        <v>87</v>
      </c>
      <c r="BU3" s="98" t="s">
        <v>88</v>
      </c>
      <c r="BV3" s="98" t="s">
        <v>89</v>
      </c>
      <c r="BW3" s="98" t="s">
        <v>90</v>
      </c>
      <c r="BX3" s="98" t="s">
        <v>91</v>
      </c>
      <c r="BY3" s="98" t="s">
        <v>92</v>
      </c>
      <c r="BZ3" s="98" t="s">
        <v>93</v>
      </c>
      <c r="CA3" s="98" t="s">
        <v>94</v>
      </c>
      <c r="CB3" s="98" t="s">
        <v>95</v>
      </c>
      <c r="CC3" s="98" t="s">
        <v>96</v>
      </c>
      <c r="CD3" s="98" t="s">
        <v>97</v>
      </c>
    </row>
    <row r="4" spans="1:82">
      <c r="B4" s="101" t="s">
        <v>25</v>
      </c>
      <c r="C4" s="99">
        <v>20</v>
      </c>
      <c r="D4" s="99">
        <v>25</v>
      </c>
      <c r="E4" s="99">
        <v>30</v>
      </c>
      <c r="F4" s="99">
        <v>35</v>
      </c>
      <c r="G4" s="99">
        <v>40</v>
      </c>
      <c r="H4" s="99">
        <v>45</v>
      </c>
      <c r="I4" s="99">
        <v>50</v>
      </c>
      <c r="J4" s="99">
        <v>55</v>
      </c>
      <c r="K4" s="99">
        <v>57</v>
      </c>
      <c r="L4" s="99">
        <v>60</v>
      </c>
      <c r="M4" s="100">
        <v>30</v>
      </c>
      <c r="N4" s="100">
        <v>35</v>
      </c>
      <c r="O4" s="100">
        <v>40</v>
      </c>
      <c r="P4" s="100">
        <v>45</v>
      </c>
      <c r="Q4" s="100">
        <v>50</v>
      </c>
      <c r="R4" s="100">
        <v>55</v>
      </c>
      <c r="S4" s="100">
        <v>60</v>
      </c>
      <c r="T4" s="100">
        <v>65</v>
      </c>
      <c r="U4" s="100">
        <v>67</v>
      </c>
      <c r="V4" s="100">
        <v>70</v>
      </c>
      <c r="W4" s="102">
        <v>40</v>
      </c>
      <c r="X4" s="102">
        <v>45</v>
      </c>
      <c r="Y4" s="102">
        <v>50</v>
      </c>
      <c r="Z4" s="102">
        <v>55</v>
      </c>
      <c r="AA4" s="102">
        <v>60</v>
      </c>
      <c r="AB4" s="102">
        <v>65</v>
      </c>
      <c r="AC4" s="102">
        <v>70</v>
      </c>
      <c r="AD4" s="102">
        <v>75</v>
      </c>
      <c r="AE4" s="102">
        <v>77</v>
      </c>
      <c r="AF4" s="102">
        <v>80</v>
      </c>
      <c r="AG4" s="103">
        <v>50</v>
      </c>
      <c r="AH4" s="103">
        <v>55</v>
      </c>
      <c r="AI4" s="103">
        <v>60</v>
      </c>
      <c r="AJ4" s="103">
        <v>65</v>
      </c>
      <c r="AK4" s="103">
        <v>70</v>
      </c>
      <c r="AL4" s="103">
        <v>75</v>
      </c>
      <c r="AM4" s="103">
        <v>80</v>
      </c>
      <c r="AN4" s="103">
        <v>85</v>
      </c>
      <c r="AO4" s="103">
        <v>87</v>
      </c>
      <c r="AP4" s="103">
        <v>90</v>
      </c>
      <c r="AQ4" s="104">
        <v>40</v>
      </c>
      <c r="AR4" s="104">
        <v>55</v>
      </c>
      <c r="AS4" s="104">
        <v>65</v>
      </c>
      <c r="AT4" s="104">
        <v>75</v>
      </c>
      <c r="AU4" s="104">
        <v>80</v>
      </c>
      <c r="AV4" s="104">
        <v>85</v>
      </c>
      <c r="AW4" s="104">
        <v>90</v>
      </c>
      <c r="AX4" s="104">
        <v>95</v>
      </c>
      <c r="AY4" s="104">
        <v>100</v>
      </c>
      <c r="AZ4" s="104">
        <v>105</v>
      </c>
      <c r="BA4" s="107">
        <v>50</v>
      </c>
      <c r="BB4" s="107">
        <v>65</v>
      </c>
      <c r="BC4" s="107">
        <v>80</v>
      </c>
      <c r="BD4" s="107">
        <v>90</v>
      </c>
      <c r="BE4" s="139">
        <v>100</v>
      </c>
      <c r="BF4" s="107">
        <v>110</v>
      </c>
      <c r="BG4" s="107">
        <v>115</v>
      </c>
      <c r="BH4" s="107">
        <v>120</v>
      </c>
      <c r="BI4" s="107">
        <v>125</v>
      </c>
      <c r="BJ4" s="107">
        <v>130</v>
      </c>
      <c r="BK4" s="99">
        <v>80</v>
      </c>
      <c r="BL4" s="99">
        <v>95</v>
      </c>
      <c r="BM4" s="99">
        <v>105</v>
      </c>
      <c r="BN4" s="99">
        <v>120</v>
      </c>
      <c r="BO4" s="99">
        <v>130</v>
      </c>
      <c r="BP4" s="99">
        <v>135</v>
      </c>
      <c r="BQ4" s="99">
        <v>140</v>
      </c>
      <c r="BR4" s="99">
        <v>145</v>
      </c>
      <c r="BS4" s="99">
        <v>150</v>
      </c>
      <c r="BT4" s="99">
        <v>155</v>
      </c>
      <c r="BU4" s="110">
        <v>95</v>
      </c>
      <c r="BV4" s="110">
        <v>110</v>
      </c>
      <c r="BW4" s="110">
        <v>125</v>
      </c>
      <c r="BX4" s="110">
        <v>135</v>
      </c>
      <c r="BY4" s="110">
        <v>145</v>
      </c>
      <c r="BZ4" s="110">
        <v>150</v>
      </c>
      <c r="CA4" s="110">
        <v>155</v>
      </c>
      <c r="CB4" s="110">
        <v>160</v>
      </c>
      <c r="CC4" s="110">
        <v>165</v>
      </c>
      <c r="CD4" s="110">
        <v>170</v>
      </c>
    </row>
    <row r="5" spans="1:82">
      <c r="B5" s="101" t="s">
        <v>26</v>
      </c>
      <c r="C5" s="99">
        <v>25</v>
      </c>
      <c r="D5" s="99">
        <v>35</v>
      </c>
      <c r="E5" s="99">
        <v>40</v>
      </c>
      <c r="F5" s="99">
        <v>45</v>
      </c>
      <c r="G5" s="99">
        <v>50</v>
      </c>
      <c r="H5" s="99">
        <v>55</v>
      </c>
      <c r="I5" s="99">
        <v>60</v>
      </c>
      <c r="J5" s="99">
        <v>65</v>
      </c>
      <c r="K5" s="99">
        <v>67</v>
      </c>
      <c r="L5" s="99">
        <v>70</v>
      </c>
      <c r="M5" s="100">
        <v>35</v>
      </c>
      <c r="N5" s="100">
        <v>42</v>
      </c>
      <c r="O5" s="100">
        <v>50</v>
      </c>
      <c r="P5" s="100">
        <v>55</v>
      </c>
      <c r="Q5" s="100">
        <v>60</v>
      </c>
      <c r="R5" s="100">
        <v>65</v>
      </c>
      <c r="S5" s="100">
        <v>70</v>
      </c>
      <c r="T5" s="100">
        <v>75</v>
      </c>
      <c r="U5" s="100">
        <v>77</v>
      </c>
      <c r="V5" s="100">
        <v>80</v>
      </c>
      <c r="W5" s="102">
        <v>50</v>
      </c>
      <c r="X5" s="102">
        <v>55</v>
      </c>
      <c r="Y5" s="102">
        <v>62</v>
      </c>
      <c r="Z5" s="102">
        <v>70</v>
      </c>
      <c r="AA5" s="102">
        <v>75</v>
      </c>
      <c r="AB5" s="102">
        <v>80</v>
      </c>
      <c r="AC5" s="102">
        <v>85</v>
      </c>
      <c r="AD5" s="102">
        <v>90</v>
      </c>
      <c r="AE5" s="102">
        <v>92</v>
      </c>
      <c r="AF5" s="102">
        <v>95</v>
      </c>
      <c r="AG5" s="103">
        <v>60</v>
      </c>
      <c r="AH5" s="103">
        <v>67</v>
      </c>
      <c r="AI5" s="103">
        <v>75</v>
      </c>
      <c r="AJ5" s="103">
        <v>80</v>
      </c>
      <c r="AK5" s="103">
        <v>85</v>
      </c>
      <c r="AL5" s="103">
        <v>90</v>
      </c>
      <c r="AM5" s="103">
        <v>95</v>
      </c>
      <c r="AN5" s="103">
        <v>100</v>
      </c>
      <c r="AO5" s="103">
        <v>102</v>
      </c>
      <c r="AP5" s="103">
        <v>105</v>
      </c>
      <c r="AQ5" s="105">
        <v>55</v>
      </c>
      <c r="AR5" s="105">
        <v>70</v>
      </c>
      <c r="AS5" s="105">
        <v>80</v>
      </c>
      <c r="AT5" s="105">
        <v>95</v>
      </c>
      <c r="AU5" s="105">
        <v>100</v>
      </c>
      <c r="AV5" s="105">
        <v>105</v>
      </c>
      <c r="AW5" s="105">
        <v>110</v>
      </c>
      <c r="AX5" s="105">
        <v>115</v>
      </c>
      <c r="AY5" s="105">
        <v>120</v>
      </c>
      <c r="AZ5" s="105">
        <v>125</v>
      </c>
      <c r="BA5" s="108">
        <v>65</v>
      </c>
      <c r="BB5" s="108">
        <v>85</v>
      </c>
      <c r="BC5" s="108">
        <v>100</v>
      </c>
      <c r="BD5" s="108">
        <v>110</v>
      </c>
      <c r="BE5" s="108">
        <v>120</v>
      </c>
      <c r="BF5" s="108">
        <v>130</v>
      </c>
      <c r="BG5" s="108">
        <v>135</v>
      </c>
      <c r="BH5" s="108">
        <v>140</v>
      </c>
      <c r="BI5" s="108">
        <v>145</v>
      </c>
      <c r="BJ5" s="108">
        <v>150</v>
      </c>
      <c r="BK5" s="111">
        <v>100</v>
      </c>
      <c r="BL5" s="111">
        <v>115</v>
      </c>
      <c r="BM5" s="111">
        <v>125</v>
      </c>
      <c r="BN5" s="111">
        <v>140</v>
      </c>
      <c r="BO5" s="111">
        <v>150</v>
      </c>
      <c r="BP5" s="111">
        <v>160</v>
      </c>
      <c r="BQ5" s="111">
        <v>165</v>
      </c>
      <c r="BR5" s="111">
        <v>170</v>
      </c>
      <c r="BS5" s="111">
        <v>175</v>
      </c>
      <c r="BT5" s="111">
        <v>180</v>
      </c>
      <c r="BU5" s="109">
        <v>115</v>
      </c>
      <c r="BV5" s="109">
        <v>130</v>
      </c>
      <c r="BW5" s="109">
        <v>145</v>
      </c>
      <c r="BX5" s="109">
        <v>160</v>
      </c>
      <c r="BY5" s="109">
        <v>170</v>
      </c>
      <c r="BZ5" s="109">
        <v>175</v>
      </c>
      <c r="CA5" s="109">
        <v>180</v>
      </c>
      <c r="CB5" s="109">
        <v>185</v>
      </c>
      <c r="CC5" s="109">
        <v>190</v>
      </c>
      <c r="CD5" s="109">
        <v>195</v>
      </c>
    </row>
    <row r="6" spans="1:82">
      <c r="B6" s="101" t="s">
        <v>27</v>
      </c>
      <c r="C6" s="99">
        <v>35</v>
      </c>
      <c r="D6" s="99">
        <v>45</v>
      </c>
      <c r="E6" s="99">
        <v>50</v>
      </c>
      <c r="F6" s="99">
        <v>57</v>
      </c>
      <c r="G6" s="99">
        <v>62</v>
      </c>
      <c r="H6" s="99">
        <v>67</v>
      </c>
      <c r="I6" s="99">
        <v>72</v>
      </c>
      <c r="J6" s="99">
        <v>75</v>
      </c>
      <c r="K6" s="99">
        <v>77</v>
      </c>
      <c r="L6" s="99">
        <v>80</v>
      </c>
      <c r="M6" s="100">
        <v>45</v>
      </c>
      <c r="N6" s="100">
        <v>50</v>
      </c>
      <c r="O6" s="100">
        <v>57</v>
      </c>
      <c r="P6" s="100">
        <v>65</v>
      </c>
      <c r="Q6" s="100">
        <v>70</v>
      </c>
      <c r="R6" s="100">
        <v>75</v>
      </c>
      <c r="S6" s="100">
        <v>80</v>
      </c>
      <c r="T6" s="100">
        <v>85</v>
      </c>
      <c r="U6" s="100">
        <v>90</v>
      </c>
      <c r="V6" s="100">
        <v>95</v>
      </c>
      <c r="W6" s="102">
        <v>60</v>
      </c>
      <c r="X6" s="102">
        <v>65</v>
      </c>
      <c r="Y6" s="102">
        <v>75</v>
      </c>
      <c r="Z6" s="102">
        <v>82</v>
      </c>
      <c r="AA6" s="102">
        <v>90</v>
      </c>
      <c r="AB6" s="102">
        <v>95</v>
      </c>
      <c r="AC6" s="102">
        <v>100</v>
      </c>
      <c r="AD6" s="102">
        <v>105</v>
      </c>
      <c r="AE6" s="102">
        <v>107</v>
      </c>
      <c r="AF6" s="102">
        <v>110</v>
      </c>
      <c r="AG6" s="103">
        <v>70</v>
      </c>
      <c r="AH6" s="103">
        <v>80</v>
      </c>
      <c r="AI6" s="103">
        <v>87</v>
      </c>
      <c r="AJ6" s="103">
        <v>92</v>
      </c>
      <c r="AK6" s="103">
        <v>100</v>
      </c>
      <c r="AL6" s="103">
        <v>107</v>
      </c>
      <c r="AM6" s="103">
        <v>115</v>
      </c>
      <c r="AN6" s="103">
        <v>120</v>
      </c>
      <c r="AO6" s="103">
        <v>122</v>
      </c>
      <c r="AP6" s="103">
        <v>125</v>
      </c>
      <c r="AQ6" s="105">
        <v>70</v>
      </c>
      <c r="AR6" s="105">
        <v>85</v>
      </c>
      <c r="AS6" s="105">
        <v>100</v>
      </c>
      <c r="AT6" s="105">
        <v>110</v>
      </c>
      <c r="AU6" s="105">
        <v>120</v>
      </c>
      <c r="AV6" s="105">
        <v>130</v>
      </c>
      <c r="AW6" s="105">
        <v>135</v>
      </c>
      <c r="AX6" s="105">
        <v>140</v>
      </c>
      <c r="AY6" s="105">
        <v>145</v>
      </c>
      <c r="AZ6" s="105">
        <v>150</v>
      </c>
      <c r="BA6" s="108">
        <v>80</v>
      </c>
      <c r="BB6" s="108">
        <v>100</v>
      </c>
      <c r="BC6" s="108">
        <v>120</v>
      </c>
      <c r="BD6" s="108">
        <v>130</v>
      </c>
      <c r="BE6" s="108">
        <v>140</v>
      </c>
      <c r="BF6" s="108">
        <v>150</v>
      </c>
      <c r="BG6" s="108">
        <v>160</v>
      </c>
      <c r="BH6" s="108">
        <v>165</v>
      </c>
      <c r="BI6" s="108">
        <v>170</v>
      </c>
      <c r="BJ6" s="108">
        <v>175</v>
      </c>
      <c r="BK6" s="111">
        <v>115</v>
      </c>
      <c r="BL6" s="111">
        <v>130</v>
      </c>
      <c r="BM6" s="111">
        <v>150</v>
      </c>
      <c r="BN6" s="111">
        <v>160</v>
      </c>
      <c r="BO6" s="111">
        <v>170</v>
      </c>
      <c r="BP6" s="111">
        <v>180</v>
      </c>
      <c r="BQ6" s="111">
        <v>185</v>
      </c>
      <c r="BR6" s="111">
        <v>190</v>
      </c>
      <c r="BS6" s="111">
        <v>195</v>
      </c>
      <c r="BT6" s="111">
        <v>200</v>
      </c>
      <c r="BU6" s="109">
        <v>130</v>
      </c>
      <c r="BV6" s="109">
        <v>150</v>
      </c>
      <c r="BW6" s="109">
        <v>170</v>
      </c>
      <c r="BX6" s="109">
        <v>185</v>
      </c>
      <c r="BY6" s="109">
        <v>195</v>
      </c>
      <c r="BZ6" s="109">
        <v>200</v>
      </c>
      <c r="CA6" s="109">
        <v>205</v>
      </c>
      <c r="CB6" s="109">
        <v>210</v>
      </c>
      <c r="CC6" s="109">
        <v>215</v>
      </c>
      <c r="CD6" s="109">
        <v>220</v>
      </c>
    </row>
    <row r="7" spans="1:82">
      <c r="B7" s="101" t="s">
        <v>28</v>
      </c>
      <c r="C7" s="99">
        <v>45</v>
      </c>
      <c r="D7" s="99">
        <v>55</v>
      </c>
      <c r="E7" s="99">
        <v>60</v>
      </c>
      <c r="F7" s="99">
        <v>67</v>
      </c>
      <c r="G7" s="99">
        <v>72</v>
      </c>
      <c r="H7" s="99">
        <v>77</v>
      </c>
      <c r="I7" s="99">
        <v>82</v>
      </c>
      <c r="J7" s="99">
        <v>85</v>
      </c>
      <c r="K7" s="99">
        <v>87</v>
      </c>
      <c r="L7" s="99">
        <v>90</v>
      </c>
      <c r="M7" s="100">
        <v>55</v>
      </c>
      <c r="N7" s="100">
        <v>60</v>
      </c>
      <c r="O7" s="100">
        <v>67</v>
      </c>
      <c r="P7" s="100">
        <v>77</v>
      </c>
      <c r="Q7" s="100">
        <v>82</v>
      </c>
      <c r="R7" s="100">
        <v>87</v>
      </c>
      <c r="S7" s="100">
        <v>92</v>
      </c>
      <c r="T7" s="100">
        <v>97</v>
      </c>
      <c r="U7" s="100">
        <v>100</v>
      </c>
      <c r="V7" s="100">
        <v>105</v>
      </c>
      <c r="W7" s="102">
        <v>70</v>
      </c>
      <c r="X7" s="102">
        <v>77</v>
      </c>
      <c r="Y7" s="102">
        <v>87</v>
      </c>
      <c r="Z7" s="102">
        <v>95</v>
      </c>
      <c r="AA7" s="102">
        <v>105</v>
      </c>
      <c r="AB7" s="102">
        <v>110</v>
      </c>
      <c r="AC7" s="102">
        <v>115</v>
      </c>
      <c r="AD7" s="102">
        <v>120</v>
      </c>
      <c r="AE7" s="102">
        <v>122</v>
      </c>
      <c r="AF7" s="102">
        <v>125</v>
      </c>
      <c r="AG7" s="103">
        <v>82</v>
      </c>
      <c r="AH7" s="103">
        <v>92</v>
      </c>
      <c r="AI7" s="103">
        <v>102</v>
      </c>
      <c r="AJ7" s="103">
        <v>107</v>
      </c>
      <c r="AK7" s="103">
        <v>117</v>
      </c>
      <c r="AL7" s="103">
        <v>122</v>
      </c>
      <c r="AM7" s="103">
        <v>130</v>
      </c>
      <c r="AN7" s="103">
        <v>135</v>
      </c>
      <c r="AO7" s="103">
        <v>137</v>
      </c>
      <c r="AP7" s="103">
        <v>140</v>
      </c>
      <c r="AQ7" s="105">
        <v>85</v>
      </c>
      <c r="AR7" s="105">
        <v>100</v>
      </c>
      <c r="AS7" s="105">
        <v>115</v>
      </c>
      <c r="AT7" s="105">
        <v>130</v>
      </c>
      <c r="AU7" s="105">
        <v>140</v>
      </c>
      <c r="AV7" s="105">
        <v>150</v>
      </c>
      <c r="AW7" s="105">
        <v>155</v>
      </c>
      <c r="AX7" s="105">
        <v>160</v>
      </c>
      <c r="AY7" s="105">
        <v>165</v>
      </c>
      <c r="AZ7" s="105">
        <v>170</v>
      </c>
      <c r="BA7" s="108">
        <v>95</v>
      </c>
      <c r="BB7" s="108">
        <v>115</v>
      </c>
      <c r="BC7" s="108">
        <v>135</v>
      </c>
      <c r="BD7" s="108">
        <v>150</v>
      </c>
      <c r="BE7" s="108">
        <v>160</v>
      </c>
      <c r="BF7" s="108">
        <v>170</v>
      </c>
      <c r="BG7" s="108">
        <v>180</v>
      </c>
      <c r="BH7" s="108">
        <v>185</v>
      </c>
      <c r="BI7" s="108">
        <v>190</v>
      </c>
      <c r="BJ7" s="108">
        <v>195</v>
      </c>
      <c r="BK7" s="111">
        <v>130</v>
      </c>
      <c r="BL7" s="111">
        <v>150</v>
      </c>
      <c r="BM7" s="111">
        <v>170</v>
      </c>
      <c r="BN7" s="111">
        <v>180</v>
      </c>
      <c r="BO7" s="111">
        <v>190</v>
      </c>
      <c r="BP7" s="111">
        <v>200</v>
      </c>
      <c r="BQ7" s="111">
        <v>210</v>
      </c>
      <c r="BR7" s="111">
        <v>215</v>
      </c>
      <c r="BS7" s="111">
        <v>220</v>
      </c>
      <c r="BT7" s="111">
        <v>225</v>
      </c>
      <c r="BU7" s="109">
        <v>145</v>
      </c>
      <c r="BV7" s="109">
        <v>170</v>
      </c>
      <c r="BW7" s="109">
        <v>195</v>
      </c>
      <c r="BX7" s="109">
        <v>210</v>
      </c>
      <c r="BY7" s="109">
        <v>220</v>
      </c>
      <c r="BZ7" s="109">
        <v>230</v>
      </c>
      <c r="CA7" s="109">
        <v>235</v>
      </c>
      <c r="CB7" s="109">
        <v>240</v>
      </c>
      <c r="CC7" s="109">
        <v>245</v>
      </c>
      <c r="CD7" s="109">
        <v>250</v>
      </c>
    </row>
    <row r="8" spans="1:82">
      <c r="B8" s="101" t="s">
        <v>29</v>
      </c>
      <c r="C8" s="99">
        <v>55</v>
      </c>
      <c r="D8" s="99">
        <v>65</v>
      </c>
      <c r="E8" s="99">
        <v>72</v>
      </c>
      <c r="F8" s="99">
        <v>82</v>
      </c>
      <c r="G8" s="99">
        <v>87</v>
      </c>
      <c r="H8" s="99">
        <v>92</v>
      </c>
      <c r="I8" s="99">
        <v>97</v>
      </c>
      <c r="J8" s="99">
        <v>100</v>
      </c>
      <c r="K8" s="99">
        <v>102</v>
      </c>
      <c r="L8" s="99">
        <v>105</v>
      </c>
      <c r="M8" s="100">
        <v>68</v>
      </c>
      <c r="N8" s="100">
        <v>75</v>
      </c>
      <c r="O8" s="100">
        <v>82</v>
      </c>
      <c r="P8" s="100">
        <v>92</v>
      </c>
      <c r="Q8" s="100">
        <v>97</v>
      </c>
      <c r="R8" s="100">
        <v>102</v>
      </c>
      <c r="S8" s="100">
        <v>107</v>
      </c>
      <c r="T8" s="100">
        <v>110</v>
      </c>
      <c r="U8" s="100">
        <v>112</v>
      </c>
      <c r="V8" s="100">
        <v>115</v>
      </c>
      <c r="W8" s="102">
        <v>83</v>
      </c>
      <c r="X8" s="102">
        <v>90</v>
      </c>
      <c r="Y8" s="102">
        <v>103</v>
      </c>
      <c r="Z8" s="102">
        <v>110</v>
      </c>
      <c r="AA8" s="102">
        <v>118</v>
      </c>
      <c r="AB8" s="102">
        <v>123</v>
      </c>
      <c r="AC8" s="102">
        <v>127</v>
      </c>
      <c r="AD8" s="102">
        <v>132</v>
      </c>
      <c r="AE8" s="102">
        <v>135</v>
      </c>
      <c r="AF8" s="102">
        <v>140</v>
      </c>
      <c r="AG8" s="103">
        <v>95</v>
      </c>
      <c r="AH8" s="103">
        <v>107</v>
      </c>
      <c r="AI8" s="103">
        <v>123</v>
      </c>
      <c r="AJ8" s="103">
        <v>130</v>
      </c>
      <c r="AK8" s="103">
        <v>137</v>
      </c>
      <c r="AL8" s="103">
        <v>142</v>
      </c>
      <c r="AM8" s="103">
        <v>147</v>
      </c>
      <c r="AN8" s="103">
        <v>150</v>
      </c>
      <c r="AO8" s="103">
        <v>152</v>
      </c>
      <c r="AP8" s="103">
        <v>155</v>
      </c>
      <c r="AQ8" s="105">
        <v>100</v>
      </c>
      <c r="AR8" s="105">
        <v>115</v>
      </c>
      <c r="AS8" s="105">
        <v>130</v>
      </c>
      <c r="AT8" s="105">
        <v>150</v>
      </c>
      <c r="AU8" s="105">
        <v>160</v>
      </c>
      <c r="AV8" s="105">
        <v>170</v>
      </c>
      <c r="AW8" s="105">
        <v>175</v>
      </c>
      <c r="AX8" s="105">
        <v>180</v>
      </c>
      <c r="AY8" s="105">
        <v>185</v>
      </c>
      <c r="AZ8" s="105">
        <v>190</v>
      </c>
      <c r="BA8" s="108">
        <v>110</v>
      </c>
      <c r="BB8" s="108">
        <v>130</v>
      </c>
      <c r="BC8" s="108">
        <v>150</v>
      </c>
      <c r="BD8" s="108">
        <v>170</v>
      </c>
      <c r="BE8" s="108">
        <v>180</v>
      </c>
      <c r="BF8" s="108">
        <v>190</v>
      </c>
      <c r="BG8" s="108">
        <v>200</v>
      </c>
      <c r="BH8" s="108">
        <v>205</v>
      </c>
      <c r="BI8" s="108">
        <v>210</v>
      </c>
      <c r="BJ8" s="108">
        <v>215</v>
      </c>
      <c r="BK8" s="111">
        <v>145</v>
      </c>
      <c r="BL8" s="111">
        <v>170</v>
      </c>
      <c r="BM8" s="111">
        <v>190</v>
      </c>
      <c r="BN8" s="111">
        <v>200</v>
      </c>
      <c r="BO8" s="111">
        <v>215</v>
      </c>
      <c r="BP8" s="111">
        <v>225</v>
      </c>
      <c r="BQ8" s="111">
        <v>230</v>
      </c>
      <c r="BR8" s="111">
        <v>240</v>
      </c>
      <c r="BS8" s="111">
        <v>245</v>
      </c>
      <c r="BT8" s="111">
        <v>250</v>
      </c>
      <c r="BU8" s="109">
        <v>170</v>
      </c>
      <c r="BV8" s="109">
        <v>195</v>
      </c>
      <c r="BW8" s="109">
        <v>225</v>
      </c>
      <c r="BX8" s="109">
        <v>240</v>
      </c>
      <c r="BY8" s="109">
        <v>250</v>
      </c>
      <c r="BZ8" s="109">
        <v>260</v>
      </c>
      <c r="CA8" s="109">
        <v>265</v>
      </c>
      <c r="CB8" s="109">
        <v>270</v>
      </c>
      <c r="CC8" s="109">
        <v>275</v>
      </c>
      <c r="CD8" s="109">
        <v>280</v>
      </c>
    </row>
    <row r="9" spans="1:82">
      <c r="B9" s="101" t="s">
        <v>30</v>
      </c>
      <c r="C9" s="99">
        <v>68</v>
      </c>
      <c r="D9" s="99">
        <v>78</v>
      </c>
      <c r="E9" s="99">
        <v>85</v>
      </c>
      <c r="F9" s="99">
        <v>95</v>
      </c>
      <c r="G9" s="99">
        <v>100</v>
      </c>
      <c r="H9" s="99">
        <v>105</v>
      </c>
      <c r="I9" s="99">
        <v>110</v>
      </c>
      <c r="J9" s="99">
        <v>115</v>
      </c>
      <c r="K9" s="99">
        <v>117</v>
      </c>
      <c r="L9" s="99">
        <v>120</v>
      </c>
      <c r="M9" s="100">
        <v>80</v>
      </c>
      <c r="N9" s="100">
        <v>88</v>
      </c>
      <c r="O9" s="100">
        <v>95</v>
      </c>
      <c r="P9" s="100">
        <v>105</v>
      </c>
      <c r="Q9" s="100">
        <v>110</v>
      </c>
      <c r="R9" s="100">
        <v>115</v>
      </c>
      <c r="S9" s="100">
        <v>120</v>
      </c>
      <c r="T9" s="100">
        <v>125</v>
      </c>
      <c r="U9" s="100">
        <v>130</v>
      </c>
      <c r="V9" s="100">
        <v>135</v>
      </c>
      <c r="W9" s="102">
        <v>97</v>
      </c>
      <c r="X9" s="102">
        <v>105</v>
      </c>
      <c r="Y9" s="102">
        <v>118</v>
      </c>
      <c r="Z9" s="102">
        <v>125</v>
      </c>
      <c r="AA9" s="102">
        <v>135</v>
      </c>
      <c r="AB9" s="102">
        <v>142</v>
      </c>
      <c r="AC9" s="102">
        <v>147</v>
      </c>
      <c r="AD9" s="102">
        <v>152</v>
      </c>
      <c r="AE9" s="102">
        <v>155</v>
      </c>
      <c r="AF9" s="102">
        <v>160</v>
      </c>
      <c r="AG9" s="103">
        <v>110</v>
      </c>
      <c r="AH9" s="103">
        <v>122</v>
      </c>
      <c r="AI9" s="103">
        <v>138</v>
      </c>
      <c r="AJ9" s="103">
        <v>145</v>
      </c>
      <c r="AK9" s="103">
        <v>155</v>
      </c>
      <c r="AL9" s="103">
        <v>165</v>
      </c>
      <c r="AM9" s="103">
        <v>170</v>
      </c>
      <c r="AN9" s="103">
        <v>172</v>
      </c>
      <c r="AO9" s="103">
        <v>175</v>
      </c>
      <c r="AP9" s="103">
        <v>180</v>
      </c>
      <c r="AQ9" s="105">
        <v>115</v>
      </c>
      <c r="AR9" s="105">
        <v>130</v>
      </c>
      <c r="AS9" s="105">
        <v>150</v>
      </c>
      <c r="AT9" s="105">
        <v>170</v>
      </c>
      <c r="AU9" s="105">
        <v>180</v>
      </c>
      <c r="AV9" s="105">
        <v>190</v>
      </c>
      <c r="AW9" s="105">
        <v>200</v>
      </c>
      <c r="AX9" s="105">
        <v>205</v>
      </c>
      <c r="AY9" s="105">
        <v>210</v>
      </c>
      <c r="AZ9" s="105">
        <v>215</v>
      </c>
      <c r="BA9" s="108">
        <v>125</v>
      </c>
      <c r="BB9" s="108">
        <v>145</v>
      </c>
      <c r="BC9" s="108">
        <v>170</v>
      </c>
      <c r="BD9" s="108">
        <v>190</v>
      </c>
      <c r="BE9" s="108">
        <v>200</v>
      </c>
      <c r="BF9" s="108">
        <v>210</v>
      </c>
      <c r="BG9" s="108">
        <v>220</v>
      </c>
      <c r="BH9" s="108">
        <v>225</v>
      </c>
      <c r="BI9" s="108">
        <v>230</v>
      </c>
      <c r="BJ9" s="108">
        <v>235</v>
      </c>
      <c r="BK9" s="111">
        <v>170</v>
      </c>
      <c r="BL9" s="111">
        <v>190</v>
      </c>
      <c r="BM9" s="111">
        <v>218</v>
      </c>
      <c r="BN9" s="111">
        <v>230</v>
      </c>
      <c r="BO9" s="111">
        <v>245</v>
      </c>
      <c r="BP9" s="111">
        <v>255</v>
      </c>
      <c r="BQ9" s="111">
        <v>260</v>
      </c>
      <c r="BR9" s="111">
        <v>270</v>
      </c>
      <c r="BS9" s="111">
        <v>275</v>
      </c>
      <c r="BT9" s="111">
        <v>280</v>
      </c>
      <c r="BU9" s="109">
        <v>190</v>
      </c>
      <c r="BV9" s="109">
        <v>215</v>
      </c>
      <c r="BW9" s="109">
        <v>240</v>
      </c>
      <c r="BX9" s="109">
        <v>260</v>
      </c>
      <c r="BY9" s="109">
        <v>275</v>
      </c>
      <c r="BZ9" s="109">
        <v>287</v>
      </c>
      <c r="CA9" s="109">
        <v>295</v>
      </c>
      <c r="CB9" s="109">
        <v>302</v>
      </c>
      <c r="CC9" s="109">
        <v>310</v>
      </c>
      <c r="CD9" s="109">
        <v>315</v>
      </c>
    </row>
    <row r="10" spans="1:82">
      <c r="B10" s="101" t="s">
        <v>31</v>
      </c>
      <c r="C10" s="99">
        <v>80</v>
      </c>
      <c r="D10" s="99">
        <v>90</v>
      </c>
      <c r="E10" s="99">
        <v>100</v>
      </c>
      <c r="F10" s="99">
        <v>110</v>
      </c>
      <c r="G10" s="99">
        <v>115</v>
      </c>
      <c r="H10" s="99">
        <v>120</v>
      </c>
      <c r="I10" s="99">
        <v>125</v>
      </c>
      <c r="J10" s="99">
        <v>130</v>
      </c>
      <c r="K10" s="99">
        <v>132</v>
      </c>
      <c r="L10" s="99">
        <v>135</v>
      </c>
      <c r="M10" s="100">
        <v>90</v>
      </c>
      <c r="N10" s="100">
        <v>100</v>
      </c>
      <c r="O10" s="100">
        <v>110</v>
      </c>
      <c r="P10" s="100">
        <v>120</v>
      </c>
      <c r="Q10" s="100">
        <v>125</v>
      </c>
      <c r="R10" s="100">
        <v>130</v>
      </c>
      <c r="S10" s="100">
        <v>135</v>
      </c>
      <c r="T10" s="100">
        <v>140</v>
      </c>
      <c r="U10" s="100">
        <v>145</v>
      </c>
      <c r="V10" s="100">
        <v>150</v>
      </c>
      <c r="W10" s="102">
        <v>110</v>
      </c>
      <c r="X10" s="102">
        <v>120</v>
      </c>
      <c r="Y10" s="102">
        <v>138</v>
      </c>
      <c r="Z10" s="102">
        <v>145</v>
      </c>
      <c r="AA10" s="102">
        <v>155</v>
      </c>
      <c r="AB10" s="102">
        <v>162</v>
      </c>
      <c r="AC10" s="102">
        <v>167</v>
      </c>
      <c r="AD10" s="102">
        <v>172</v>
      </c>
      <c r="AE10" s="102">
        <v>175</v>
      </c>
      <c r="AF10" s="102">
        <v>180</v>
      </c>
      <c r="AG10" s="103">
        <v>125</v>
      </c>
      <c r="AH10" s="103">
        <v>140</v>
      </c>
      <c r="AI10" s="103">
        <v>155</v>
      </c>
      <c r="AJ10" s="103">
        <v>165</v>
      </c>
      <c r="AK10" s="103">
        <v>175</v>
      </c>
      <c r="AL10" s="103">
        <v>185</v>
      </c>
      <c r="AM10" s="103">
        <v>190</v>
      </c>
      <c r="AN10" s="103">
        <v>192</v>
      </c>
      <c r="AO10" s="103">
        <v>195</v>
      </c>
      <c r="AP10" s="103">
        <v>200</v>
      </c>
      <c r="AQ10" s="105">
        <v>130</v>
      </c>
      <c r="AR10" s="105">
        <v>150</v>
      </c>
      <c r="AS10" s="105">
        <v>170</v>
      </c>
      <c r="AT10" s="105">
        <v>190</v>
      </c>
      <c r="AU10" s="105">
        <v>200</v>
      </c>
      <c r="AV10" s="105">
        <v>210</v>
      </c>
      <c r="AW10" s="105">
        <v>220</v>
      </c>
      <c r="AX10" s="105">
        <v>225</v>
      </c>
      <c r="AY10" s="105">
        <v>230</v>
      </c>
      <c r="AZ10" s="105">
        <v>235</v>
      </c>
      <c r="BA10" s="108">
        <v>140</v>
      </c>
      <c r="BB10" s="108">
        <v>170</v>
      </c>
      <c r="BC10" s="108">
        <v>190</v>
      </c>
      <c r="BD10" s="108">
        <v>210</v>
      </c>
      <c r="BE10" s="108">
        <v>220</v>
      </c>
      <c r="BF10" s="108">
        <v>230</v>
      </c>
      <c r="BG10" s="108">
        <v>240</v>
      </c>
      <c r="BH10" s="108">
        <v>250</v>
      </c>
      <c r="BI10" s="108">
        <v>255</v>
      </c>
      <c r="BJ10" s="108">
        <v>260</v>
      </c>
      <c r="BK10" s="111">
        <v>190</v>
      </c>
      <c r="BL10" s="111">
        <v>210</v>
      </c>
      <c r="BM10" s="111">
        <v>240</v>
      </c>
      <c r="BN10" s="111">
        <v>250</v>
      </c>
      <c r="BO10" s="111">
        <v>270</v>
      </c>
      <c r="BP10" s="111">
        <v>285</v>
      </c>
      <c r="BQ10" s="111">
        <v>290</v>
      </c>
      <c r="BR10" s="111">
        <v>300</v>
      </c>
      <c r="BS10" s="111">
        <v>305</v>
      </c>
      <c r="BT10" s="111">
        <v>310</v>
      </c>
      <c r="BU10" s="109">
        <v>210</v>
      </c>
      <c r="BV10" s="109">
        <v>235</v>
      </c>
      <c r="BW10" s="109">
        <v>260</v>
      </c>
      <c r="BX10" s="109">
        <v>280</v>
      </c>
      <c r="BY10" s="109">
        <v>295</v>
      </c>
      <c r="BZ10" s="109">
        <v>310</v>
      </c>
      <c r="CA10" s="109">
        <v>320</v>
      </c>
      <c r="CB10" s="109">
        <v>330</v>
      </c>
      <c r="CC10" s="109">
        <v>335</v>
      </c>
      <c r="CD10" s="109">
        <v>340</v>
      </c>
    </row>
    <row r="11" spans="1:82">
      <c r="B11" s="101" t="s">
        <v>32</v>
      </c>
      <c r="C11" s="99">
        <v>90</v>
      </c>
      <c r="D11" s="99">
        <v>105</v>
      </c>
      <c r="E11" s="99">
        <v>115</v>
      </c>
      <c r="F11" s="99">
        <v>125</v>
      </c>
      <c r="G11" s="99">
        <v>130</v>
      </c>
      <c r="H11" s="99">
        <v>135</v>
      </c>
      <c r="I11" s="99">
        <v>140</v>
      </c>
      <c r="J11" s="99">
        <v>145</v>
      </c>
      <c r="K11" s="99">
        <v>147</v>
      </c>
      <c r="L11" s="99">
        <v>150</v>
      </c>
      <c r="M11" s="100">
        <v>105</v>
      </c>
      <c r="N11" s="100">
        <v>115</v>
      </c>
      <c r="O11" s="100">
        <v>125</v>
      </c>
      <c r="P11" s="100">
        <v>135</v>
      </c>
      <c r="Q11" s="100">
        <v>140</v>
      </c>
      <c r="R11" s="100">
        <v>145</v>
      </c>
      <c r="S11" s="100">
        <v>150</v>
      </c>
      <c r="T11" s="100">
        <v>160</v>
      </c>
      <c r="U11" s="100">
        <v>165</v>
      </c>
      <c r="V11" s="100">
        <v>170</v>
      </c>
      <c r="W11" s="102">
        <v>130</v>
      </c>
      <c r="X11" s="102">
        <v>140</v>
      </c>
      <c r="Y11" s="102">
        <v>160</v>
      </c>
      <c r="Z11" s="102">
        <v>165</v>
      </c>
      <c r="AA11" s="102">
        <v>175</v>
      </c>
      <c r="AB11" s="102">
        <v>182</v>
      </c>
      <c r="AC11" s="102">
        <v>187</v>
      </c>
      <c r="AD11" s="102">
        <v>192</v>
      </c>
      <c r="AE11" s="102">
        <v>195</v>
      </c>
      <c r="AF11" s="102">
        <v>200</v>
      </c>
      <c r="AG11" s="103">
        <v>145</v>
      </c>
      <c r="AH11" s="103">
        <v>160</v>
      </c>
      <c r="AI11" s="103">
        <v>175</v>
      </c>
      <c r="AJ11" s="103">
        <v>185</v>
      </c>
      <c r="AK11" s="103">
        <v>195</v>
      </c>
      <c r="AL11" s="103">
        <v>205</v>
      </c>
      <c r="AM11" s="103">
        <v>210</v>
      </c>
      <c r="AN11" s="103">
        <v>212</v>
      </c>
      <c r="AO11" s="103">
        <v>215</v>
      </c>
      <c r="AP11" s="103">
        <v>220</v>
      </c>
      <c r="AQ11" s="105">
        <v>145</v>
      </c>
      <c r="AR11" s="105">
        <v>170</v>
      </c>
      <c r="AS11" s="105">
        <v>190</v>
      </c>
      <c r="AT11" s="105">
        <v>210</v>
      </c>
      <c r="AU11" s="105">
        <v>220</v>
      </c>
      <c r="AV11" s="105">
        <v>230</v>
      </c>
      <c r="AW11" s="105">
        <v>240</v>
      </c>
      <c r="AX11" s="105">
        <v>245</v>
      </c>
      <c r="AY11" s="105">
        <v>250</v>
      </c>
      <c r="AZ11" s="105">
        <v>255</v>
      </c>
      <c r="BA11" s="108">
        <v>155</v>
      </c>
      <c r="BB11" s="108">
        <v>190</v>
      </c>
      <c r="BC11" s="108">
        <v>210</v>
      </c>
      <c r="BD11" s="108">
        <v>230</v>
      </c>
      <c r="BE11" s="108">
        <v>240</v>
      </c>
      <c r="BF11" s="108">
        <v>260</v>
      </c>
      <c r="BG11" s="108">
        <v>270</v>
      </c>
      <c r="BH11" s="108">
        <v>280</v>
      </c>
      <c r="BI11" s="108">
        <v>285</v>
      </c>
      <c r="BJ11" s="108">
        <v>290</v>
      </c>
      <c r="BK11" s="111">
        <v>210</v>
      </c>
      <c r="BL11" s="111">
        <v>230</v>
      </c>
      <c r="BM11" s="111">
        <v>260</v>
      </c>
      <c r="BN11" s="111">
        <v>275</v>
      </c>
      <c r="BO11" s="111">
        <v>295</v>
      </c>
      <c r="BP11" s="111">
        <v>310</v>
      </c>
      <c r="BQ11" s="111">
        <v>315</v>
      </c>
      <c r="BR11" s="111">
        <v>325</v>
      </c>
      <c r="BS11" s="111">
        <v>330</v>
      </c>
      <c r="BT11" s="111">
        <v>335</v>
      </c>
      <c r="BU11" s="109">
        <v>230</v>
      </c>
      <c r="BV11" s="109">
        <v>260</v>
      </c>
      <c r="BW11" s="109">
        <v>280</v>
      </c>
      <c r="BX11" s="109">
        <v>300</v>
      </c>
      <c r="BY11" s="109">
        <v>320</v>
      </c>
      <c r="BZ11" s="109">
        <v>330</v>
      </c>
      <c r="CA11" s="109">
        <v>340</v>
      </c>
      <c r="CB11" s="109">
        <v>350</v>
      </c>
      <c r="CC11" s="109">
        <v>360</v>
      </c>
      <c r="CD11" s="109">
        <v>365</v>
      </c>
    </row>
    <row r="12" spans="1:82">
      <c r="B12" s="101" t="s">
        <v>33</v>
      </c>
      <c r="C12" s="103">
        <v>175</v>
      </c>
      <c r="D12" s="103">
        <v>175</v>
      </c>
      <c r="E12" s="103">
        <v>175</v>
      </c>
      <c r="F12" s="103">
        <v>190</v>
      </c>
      <c r="G12" s="103">
        <v>200</v>
      </c>
      <c r="H12" s="103">
        <v>210</v>
      </c>
      <c r="I12" s="103">
        <v>225</v>
      </c>
      <c r="J12" s="103">
        <v>225</v>
      </c>
      <c r="K12" s="103">
        <v>230</v>
      </c>
      <c r="L12" s="103">
        <v>230</v>
      </c>
      <c r="M12" s="103">
        <v>175</v>
      </c>
      <c r="N12" s="103">
        <v>175</v>
      </c>
      <c r="O12" s="103">
        <v>175</v>
      </c>
      <c r="P12" s="103">
        <v>190</v>
      </c>
      <c r="Q12" s="103">
        <v>200</v>
      </c>
      <c r="R12" s="103">
        <v>210</v>
      </c>
      <c r="S12" s="103">
        <v>225</v>
      </c>
      <c r="T12" s="103">
        <v>225</v>
      </c>
      <c r="U12" s="103">
        <v>230</v>
      </c>
      <c r="V12" s="103">
        <v>230</v>
      </c>
      <c r="W12" s="103">
        <v>175</v>
      </c>
      <c r="X12" s="103">
        <v>175</v>
      </c>
      <c r="Y12" s="103">
        <v>190</v>
      </c>
      <c r="Z12" s="103">
        <v>200</v>
      </c>
      <c r="AA12" s="103">
        <v>210</v>
      </c>
      <c r="AB12" s="103">
        <v>225</v>
      </c>
      <c r="AC12" s="103">
        <v>225</v>
      </c>
      <c r="AD12" s="103">
        <v>230</v>
      </c>
      <c r="AE12" s="103">
        <v>230</v>
      </c>
      <c r="AF12" s="103">
        <v>235</v>
      </c>
      <c r="AG12" s="103">
        <v>175</v>
      </c>
      <c r="AH12" s="103">
        <v>175</v>
      </c>
      <c r="AI12" s="103">
        <v>190</v>
      </c>
      <c r="AJ12" s="103">
        <v>200</v>
      </c>
      <c r="AK12" s="103">
        <v>210</v>
      </c>
      <c r="AL12" s="103">
        <v>225</v>
      </c>
      <c r="AM12" s="103">
        <v>225</v>
      </c>
      <c r="AN12" s="103">
        <v>230</v>
      </c>
      <c r="AO12" s="103">
        <v>230</v>
      </c>
      <c r="AP12" s="103">
        <v>235</v>
      </c>
      <c r="AQ12" s="106">
        <v>275</v>
      </c>
      <c r="AR12" s="106">
        <v>275</v>
      </c>
      <c r="AS12" s="106">
        <v>275</v>
      </c>
      <c r="AT12" s="106">
        <v>295</v>
      </c>
      <c r="AU12" s="106">
        <v>315</v>
      </c>
      <c r="AV12" s="106">
        <v>335</v>
      </c>
      <c r="AW12" s="106">
        <v>360</v>
      </c>
      <c r="AX12" s="106">
        <v>360</v>
      </c>
      <c r="AY12" s="106">
        <v>380</v>
      </c>
      <c r="AZ12" s="106">
        <v>380</v>
      </c>
      <c r="BA12" s="106">
        <v>275</v>
      </c>
      <c r="BB12" s="106">
        <v>275</v>
      </c>
      <c r="BC12" s="106">
        <v>275</v>
      </c>
      <c r="BD12" s="106">
        <v>295</v>
      </c>
      <c r="BE12" s="106">
        <v>315</v>
      </c>
      <c r="BF12" s="106">
        <v>335</v>
      </c>
      <c r="BG12" s="106">
        <v>360</v>
      </c>
      <c r="BH12" s="106">
        <v>360</v>
      </c>
      <c r="BI12" s="106">
        <v>380</v>
      </c>
      <c r="BJ12" s="106">
        <v>380</v>
      </c>
      <c r="BK12" s="109">
        <v>275</v>
      </c>
      <c r="BL12" s="109">
        <v>275</v>
      </c>
      <c r="BM12" s="109">
        <v>295</v>
      </c>
      <c r="BN12" s="109">
        <v>315</v>
      </c>
      <c r="BO12" s="109">
        <v>335</v>
      </c>
      <c r="BP12" s="109">
        <v>360</v>
      </c>
      <c r="BQ12" s="109">
        <v>360</v>
      </c>
      <c r="BR12" s="109">
        <v>380</v>
      </c>
      <c r="BS12" s="109">
        <v>380</v>
      </c>
      <c r="BT12" s="109">
        <v>385</v>
      </c>
      <c r="BU12" s="109">
        <v>275</v>
      </c>
      <c r="BV12" s="109">
        <v>275</v>
      </c>
      <c r="BW12" s="109">
        <v>295</v>
      </c>
      <c r="BX12" s="109">
        <v>315</v>
      </c>
      <c r="BY12" s="109">
        <v>335</v>
      </c>
      <c r="BZ12" s="109">
        <v>360</v>
      </c>
      <c r="CA12" s="109">
        <v>360</v>
      </c>
      <c r="CB12" s="109">
        <v>380</v>
      </c>
      <c r="CC12" s="109">
        <v>380</v>
      </c>
      <c r="CD12" s="109">
        <v>385</v>
      </c>
    </row>
    <row r="13" spans="1:82" s="75" customFormat="1">
      <c r="BQ13" s="76"/>
      <c r="BR13" s="76"/>
      <c r="BS13" s="76"/>
      <c r="BT13" s="76"/>
      <c r="BU13" s="76"/>
      <c r="BV13" s="76"/>
      <c r="BW13" s="76"/>
      <c r="BX13" s="76"/>
      <c r="BY13" s="76"/>
      <c r="BZ13" s="76"/>
    </row>
    <row r="14" spans="1:82" s="75" customFormat="1">
      <c r="BG14" s="76"/>
      <c r="BH14" s="76"/>
      <c r="BI14" s="76"/>
      <c r="BJ14" s="76"/>
      <c r="BK14" s="76"/>
      <c r="BL14" s="76"/>
      <c r="BM14" s="76"/>
      <c r="BN14" s="76"/>
    </row>
    <row r="15" spans="1:82">
      <c r="B15" t="s">
        <v>34</v>
      </c>
      <c r="C15" s="130" t="s">
        <v>35</v>
      </c>
      <c r="D15" s="130" t="s">
        <v>35</v>
      </c>
      <c r="E15" s="130" t="s">
        <v>36</v>
      </c>
      <c r="F15" s="130" t="s">
        <v>37</v>
      </c>
      <c r="G15" s="32"/>
      <c r="H15" s="33" t="s">
        <v>34</v>
      </c>
      <c r="I15" s="131" t="s">
        <v>38</v>
      </c>
      <c r="J15" s="131" t="s">
        <v>38</v>
      </c>
      <c r="K15" s="131" t="s">
        <v>36</v>
      </c>
      <c r="L15" s="131" t="s">
        <v>37</v>
      </c>
      <c r="M15" s="33"/>
      <c r="N15" s="33"/>
      <c r="O15" s="33"/>
      <c r="P15" s="33"/>
      <c r="Q15" s="33"/>
      <c r="R15" s="33"/>
      <c r="S15" s="33"/>
      <c r="T15" s="33"/>
      <c r="U15" s="33"/>
      <c r="BT15" s="130"/>
      <c r="BU15" s="75"/>
    </row>
    <row r="16" spans="1:82">
      <c r="A16" s="70">
        <v>10</v>
      </c>
      <c r="B16" s="34" t="s">
        <v>39</v>
      </c>
      <c r="C16" s="98" t="s">
        <v>58</v>
      </c>
      <c r="D16" s="98" t="s">
        <v>68</v>
      </c>
      <c r="E16" s="98" t="s">
        <v>78</v>
      </c>
      <c r="F16" s="98" t="s">
        <v>88</v>
      </c>
      <c r="G16" s="71">
        <v>10</v>
      </c>
      <c r="H16" s="35" t="s">
        <v>39</v>
      </c>
      <c r="I16" s="132" t="s">
        <v>98</v>
      </c>
      <c r="J16" s="132" t="s">
        <v>108</v>
      </c>
      <c r="K16" s="132" t="s">
        <v>118</v>
      </c>
      <c r="L16" s="132" t="s">
        <v>128</v>
      </c>
      <c r="M16" s="33"/>
      <c r="R16" s="36"/>
      <c r="S16" s="36"/>
      <c r="T16" s="33"/>
      <c r="U16" s="33"/>
      <c r="BU16" s="75"/>
    </row>
    <row r="17" spans="1:73">
      <c r="A17" s="70">
        <v>35.01</v>
      </c>
      <c r="B17" s="34" t="s">
        <v>39</v>
      </c>
      <c r="C17" s="98" t="s">
        <v>58</v>
      </c>
      <c r="D17" s="98" t="s">
        <v>68</v>
      </c>
      <c r="E17" s="98" t="s">
        <v>78</v>
      </c>
      <c r="F17" s="98" t="s">
        <v>88</v>
      </c>
      <c r="G17" s="32">
        <v>35.01</v>
      </c>
      <c r="H17" s="35" t="s">
        <v>39</v>
      </c>
      <c r="I17" s="132" t="s">
        <v>98</v>
      </c>
      <c r="J17" s="132" t="s">
        <v>108</v>
      </c>
      <c r="K17" s="132" t="s">
        <v>118</v>
      </c>
      <c r="L17" s="132" t="s">
        <v>128</v>
      </c>
      <c r="M17" s="33"/>
      <c r="N17" s="132"/>
      <c r="O17" s="132"/>
      <c r="R17" s="36"/>
      <c r="S17" s="36"/>
      <c r="T17" s="33"/>
      <c r="U17" s="33"/>
      <c r="AV17" s="31"/>
      <c r="AW17" s="31"/>
      <c r="BG17" s="130"/>
      <c r="BS17" s="31"/>
      <c r="BT17" s="98"/>
      <c r="BU17" s="75"/>
    </row>
    <row r="18" spans="1:73">
      <c r="A18" s="70">
        <v>40.01</v>
      </c>
      <c r="B18" s="34" t="s">
        <v>39</v>
      </c>
      <c r="C18" s="98" t="s">
        <v>58</v>
      </c>
      <c r="D18" s="98" t="s">
        <v>68</v>
      </c>
      <c r="E18" s="98" t="s">
        <v>78</v>
      </c>
      <c r="F18" s="98" t="s">
        <v>88</v>
      </c>
      <c r="G18" s="37">
        <v>40.01</v>
      </c>
      <c r="H18" s="35" t="s">
        <v>39</v>
      </c>
      <c r="I18" s="132" t="s">
        <v>99</v>
      </c>
      <c r="J18" s="132" t="s">
        <v>109</v>
      </c>
      <c r="K18" s="132" t="s">
        <v>118</v>
      </c>
      <c r="L18" s="132" t="s">
        <v>128</v>
      </c>
      <c r="M18" s="33"/>
      <c r="R18" s="36"/>
      <c r="S18" s="36"/>
      <c r="T18" s="33"/>
      <c r="U18" s="33"/>
      <c r="AV18" s="31"/>
      <c r="AW18" s="31"/>
      <c r="BS18" s="31"/>
      <c r="BT18" s="98"/>
      <c r="BU18" s="75"/>
    </row>
    <row r="19" spans="1:73">
      <c r="A19" s="70">
        <v>45.01</v>
      </c>
      <c r="B19" s="34" t="s">
        <v>39</v>
      </c>
      <c r="C19" s="98" t="s">
        <v>58</v>
      </c>
      <c r="D19" s="98" t="s">
        <v>68</v>
      </c>
      <c r="E19" s="98" t="s">
        <v>78</v>
      </c>
      <c r="F19" s="98" t="s">
        <v>88</v>
      </c>
      <c r="G19" s="38">
        <v>45.01</v>
      </c>
      <c r="H19" s="35" t="s">
        <v>39</v>
      </c>
      <c r="I19" s="132" t="s">
        <v>100</v>
      </c>
      <c r="J19" s="132" t="s">
        <v>117</v>
      </c>
      <c r="K19" s="132" t="s">
        <v>119</v>
      </c>
      <c r="L19" s="132" t="s">
        <v>129</v>
      </c>
      <c r="M19" s="39"/>
      <c r="R19" s="36"/>
      <c r="S19" s="36"/>
      <c r="T19" s="39"/>
      <c r="U19" s="39"/>
      <c r="AV19" s="31"/>
      <c r="AW19" s="31"/>
      <c r="BG19" s="130"/>
      <c r="BS19" s="31"/>
      <c r="BT19" s="98"/>
      <c r="BU19" s="75"/>
    </row>
    <row r="20" spans="1:73">
      <c r="A20" s="70">
        <v>49.01</v>
      </c>
      <c r="B20" s="34" t="s">
        <v>39</v>
      </c>
      <c r="C20" s="98" t="s">
        <v>59</v>
      </c>
      <c r="D20" s="98" t="s">
        <v>69</v>
      </c>
      <c r="E20" s="98" t="s">
        <v>78</v>
      </c>
      <c r="F20" s="98" t="s">
        <v>88</v>
      </c>
      <c r="G20" s="38">
        <v>49.01</v>
      </c>
      <c r="H20" s="35" t="s">
        <v>39</v>
      </c>
      <c r="I20" s="132" t="s">
        <v>110</v>
      </c>
      <c r="J20" s="132" t="s">
        <v>101</v>
      </c>
      <c r="K20" s="132" t="s">
        <v>120</v>
      </c>
      <c r="L20" s="132" t="s">
        <v>130</v>
      </c>
      <c r="M20" s="39"/>
      <c r="R20" s="36"/>
      <c r="S20" s="36"/>
      <c r="T20" s="39"/>
      <c r="U20" s="39"/>
      <c r="BS20" s="31"/>
      <c r="BT20" s="98"/>
      <c r="BU20" s="75"/>
    </row>
    <row r="21" spans="1:73">
      <c r="A21" s="70">
        <v>55.01</v>
      </c>
      <c r="B21" s="34" t="s">
        <v>39</v>
      </c>
      <c r="C21" s="98" t="s">
        <v>60</v>
      </c>
      <c r="D21" s="98" t="s">
        <v>70</v>
      </c>
      <c r="E21" s="98" t="s">
        <v>79</v>
      </c>
      <c r="F21" s="98" t="s">
        <v>89</v>
      </c>
      <c r="G21" s="38">
        <v>55.01</v>
      </c>
      <c r="H21" s="35" t="s">
        <v>39</v>
      </c>
      <c r="I21" s="133" t="s">
        <v>102</v>
      </c>
      <c r="J21" s="133" t="s">
        <v>111</v>
      </c>
      <c r="K21" s="133" t="s">
        <v>121</v>
      </c>
      <c r="L21" s="133" t="s">
        <v>131</v>
      </c>
      <c r="M21" s="39"/>
      <c r="R21" s="40"/>
      <c r="S21" s="40"/>
      <c r="T21" s="39"/>
      <c r="U21" s="39"/>
      <c r="BG21" s="130"/>
      <c r="BT21" s="98"/>
      <c r="BU21" s="75"/>
    </row>
    <row r="22" spans="1:73">
      <c r="A22" s="70">
        <v>61.01</v>
      </c>
      <c r="B22" s="34" t="s">
        <v>39</v>
      </c>
      <c r="C22" s="98" t="s">
        <v>61</v>
      </c>
      <c r="D22" s="98" t="s">
        <v>71</v>
      </c>
      <c r="E22" s="98" t="s">
        <v>80</v>
      </c>
      <c r="F22" s="98" t="s">
        <v>90</v>
      </c>
      <c r="G22" s="38">
        <v>59.01</v>
      </c>
      <c r="H22" s="35" t="s">
        <v>39</v>
      </c>
      <c r="I22" s="133" t="s">
        <v>103</v>
      </c>
      <c r="J22" s="133" t="s">
        <v>112</v>
      </c>
      <c r="K22" s="133" t="s">
        <v>122</v>
      </c>
      <c r="L22" s="133" t="s">
        <v>132</v>
      </c>
      <c r="M22" s="39"/>
      <c r="R22" s="40"/>
      <c r="S22" s="40"/>
      <c r="T22" s="39"/>
      <c r="U22" s="39"/>
      <c r="BU22" s="75"/>
    </row>
    <row r="23" spans="1:73">
      <c r="A23" s="70">
        <v>67.010000000000005</v>
      </c>
      <c r="B23" s="34" t="s">
        <v>39</v>
      </c>
      <c r="C23" s="98" t="s">
        <v>62</v>
      </c>
      <c r="D23" s="98" t="s">
        <v>72</v>
      </c>
      <c r="E23" s="98" t="s">
        <v>81</v>
      </c>
      <c r="F23" s="98" t="s">
        <v>91</v>
      </c>
      <c r="G23" s="38">
        <v>64.010000000000005</v>
      </c>
      <c r="H23" s="35" t="s">
        <v>39</v>
      </c>
      <c r="I23" s="133" t="s">
        <v>104</v>
      </c>
      <c r="J23" s="133" t="s">
        <v>113</v>
      </c>
      <c r="K23" s="133" t="s">
        <v>123</v>
      </c>
      <c r="L23" s="133" t="s">
        <v>133</v>
      </c>
      <c r="M23" s="39"/>
      <c r="R23" s="40"/>
      <c r="S23" s="40"/>
      <c r="T23" s="39"/>
      <c r="U23" s="39"/>
      <c r="BG23" s="130"/>
    </row>
    <row r="24" spans="1:73">
      <c r="A24" s="70">
        <v>73.010000000000005</v>
      </c>
      <c r="B24" s="34" t="s">
        <v>39</v>
      </c>
      <c r="C24" s="98" t="s">
        <v>63</v>
      </c>
      <c r="D24" s="98" t="s">
        <v>73</v>
      </c>
      <c r="E24" s="98" t="s">
        <v>82</v>
      </c>
      <c r="F24" s="98" t="s">
        <v>92</v>
      </c>
      <c r="G24" s="38">
        <v>71.010000000000005</v>
      </c>
      <c r="H24" s="35" t="s">
        <v>39</v>
      </c>
      <c r="I24" s="133" t="s">
        <v>105</v>
      </c>
      <c r="J24" s="133" t="s">
        <v>114</v>
      </c>
      <c r="K24" s="133" t="s">
        <v>124</v>
      </c>
      <c r="L24" s="133" t="s">
        <v>134</v>
      </c>
      <c r="M24" s="39"/>
      <c r="R24" s="40"/>
      <c r="S24" s="40"/>
      <c r="T24" s="39"/>
      <c r="U24" s="39"/>
    </row>
    <row r="25" spans="1:73">
      <c r="A25" s="70">
        <v>81.010000000000005</v>
      </c>
      <c r="B25" s="34" t="s">
        <v>39</v>
      </c>
      <c r="C25" s="98" t="s">
        <v>64</v>
      </c>
      <c r="D25" s="98" t="s">
        <v>74</v>
      </c>
      <c r="E25" s="98" t="s">
        <v>83</v>
      </c>
      <c r="F25" s="98" t="s">
        <v>93</v>
      </c>
      <c r="G25" s="38">
        <v>76.010000000000005</v>
      </c>
      <c r="H25" s="35" t="s">
        <v>39</v>
      </c>
      <c r="I25" s="133" t="s">
        <v>106</v>
      </c>
      <c r="J25" s="133" t="s">
        <v>115</v>
      </c>
      <c r="K25" s="133" t="s">
        <v>125</v>
      </c>
      <c r="L25" s="133" t="s">
        <v>135</v>
      </c>
      <c r="M25" s="39"/>
      <c r="R25" s="40"/>
      <c r="S25" s="40"/>
      <c r="T25" s="39"/>
      <c r="U25" s="39"/>
      <c r="BG25" s="130"/>
    </row>
    <row r="26" spans="1:73">
      <c r="A26" s="70">
        <v>89.01</v>
      </c>
      <c r="B26" s="34" t="s">
        <v>39</v>
      </c>
      <c r="C26" s="98" t="s">
        <v>65</v>
      </c>
      <c r="D26" s="98" t="s">
        <v>75</v>
      </c>
      <c r="E26" s="98" t="s">
        <v>84</v>
      </c>
      <c r="F26" s="98" t="s">
        <v>94</v>
      </c>
      <c r="G26" s="38">
        <v>81.010000000000005</v>
      </c>
      <c r="H26" s="35" t="s">
        <v>39</v>
      </c>
      <c r="I26" s="133" t="s">
        <v>107</v>
      </c>
      <c r="J26" s="133" t="s">
        <v>116</v>
      </c>
      <c r="K26" s="133" t="s">
        <v>126</v>
      </c>
      <c r="L26" s="133" t="s">
        <v>136</v>
      </c>
      <c r="M26" s="39"/>
      <c r="R26" s="40"/>
      <c r="S26" s="40"/>
      <c r="T26" s="39"/>
      <c r="U26" s="39"/>
    </row>
    <row r="27" spans="1:73">
      <c r="A27" s="70">
        <v>96.01</v>
      </c>
      <c r="B27" s="34" t="s">
        <v>39</v>
      </c>
      <c r="C27" s="98" t="s">
        <v>66</v>
      </c>
      <c r="D27" s="98" t="s">
        <v>76</v>
      </c>
      <c r="E27" s="98" t="s">
        <v>85</v>
      </c>
      <c r="F27" s="98" t="s">
        <v>95</v>
      </c>
      <c r="G27" s="38">
        <v>87.01</v>
      </c>
      <c r="H27" s="35" t="s">
        <v>39</v>
      </c>
      <c r="I27" s="133" t="s">
        <v>107</v>
      </c>
      <c r="J27" s="133" t="s">
        <v>116</v>
      </c>
      <c r="K27" s="133" t="s">
        <v>127</v>
      </c>
      <c r="L27" s="133" t="s">
        <v>137</v>
      </c>
      <c r="M27" s="39"/>
      <c r="R27" s="40"/>
      <c r="S27" s="40"/>
      <c r="T27" s="39"/>
      <c r="U27" s="39"/>
      <c r="BG27" s="130"/>
    </row>
    <row r="28" spans="1:73">
      <c r="A28" s="70">
        <v>102.01</v>
      </c>
      <c r="B28" s="34" t="s">
        <v>39</v>
      </c>
      <c r="C28" s="98" t="s">
        <v>67</v>
      </c>
      <c r="D28" s="98" t="s">
        <v>77</v>
      </c>
      <c r="E28" s="98" t="s">
        <v>86</v>
      </c>
      <c r="F28" s="98" t="s">
        <v>96</v>
      </c>
      <c r="G28" s="38"/>
      <c r="H28" s="35"/>
      <c r="I28" s="40"/>
      <c r="J28" s="40"/>
      <c r="K28" s="40"/>
      <c r="L28" s="40"/>
      <c r="M28" s="39"/>
      <c r="P28" s="40"/>
      <c r="Q28" s="40"/>
      <c r="R28" s="40"/>
      <c r="S28" s="40"/>
      <c r="T28" s="39"/>
      <c r="U28" s="39"/>
    </row>
    <row r="29" spans="1:73">
      <c r="A29" s="70">
        <v>109.1</v>
      </c>
      <c r="B29" s="34" t="s">
        <v>39</v>
      </c>
      <c r="C29" s="98" t="s">
        <v>67</v>
      </c>
      <c r="D29" s="98" t="s">
        <v>77</v>
      </c>
      <c r="E29" s="98" t="s">
        <v>87</v>
      </c>
      <c r="F29" s="98" t="s">
        <v>97</v>
      </c>
      <c r="G29" s="38"/>
      <c r="H29" s="35"/>
      <c r="I29" s="40"/>
      <c r="J29" s="40"/>
      <c r="K29" s="40"/>
      <c r="L29" s="40"/>
      <c r="M29" s="39"/>
      <c r="P29" s="40"/>
      <c r="Q29" s="40"/>
      <c r="R29" s="40"/>
      <c r="S29" s="40"/>
      <c r="T29" s="39"/>
      <c r="U29" s="39"/>
      <c r="AV29" s="31"/>
      <c r="AW29" s="31"/>
      <c r="BG29" s="130"/>
    </row>
    <row r="30" spans="1:73">
      <c r="M30" s="39"/>
      <c r="O30" s="40"/>
      <c r="P30" s="40"/>
      <c r="Q30" s="40"/>
      <c r="R30" s="40"/>
      <c r="S30" s="40"/>
      <c r="T30" s="39"/>
      <c r="U30" s="39"/>
    </row>
    <row r="31" spans="1:73">
      <c r="M31" s="39"/>
      <c r="N31" s="40"/>
      <c r="O31" s="40"/>
      <c r="P31" s="40"/>
      <c r="Q31" s="40"/>
      <c r="R31" s="40"/>
      <c r="S31" s="40"/>
      <c r="T31" s="39"/>
      <c r="U31" s="39"/>
      <c r="BG31" s="130"/>
    </row>
    <row r="32" spans="1:73">
      <c r="M32" s="39"/>
      <c r="N32" s="40"/>
      <c r="O32" s="40"/>
      <c r="P32" s="40"/>
      <c r="Q32" s="40"/>
      <c r="R32" s="40"/>
      <c r="S32" s="40"/>
      <c r="T32" s="39"/>
      <c r="U32" s="39"/>
    </row>
    <row r="33" spans="13:59">
      <c r="M33" s="39"/>
      <c r="N33" s="40"/>
      <c r="O33" s="40"/>
      <c r="P33" s="40"/>
      <c r="Q33" s="40"/>
      <c r="R33" s="40"/>
      <c r="S33" s="40"/>
      <c r="T33" s="39"/>
      <c r="U33" s="39"/>
      <c r="BG33" s="130"/>
    </row>
    <row r="35" spans="13:59">
      <c r="BG35" s="130"/>
    </row>
    <row r="37" spans="13:59">
      <c r="BG37" s="130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User</cp:lastModifiedBy>
  <cp:lastPrinted>2019-03-16T15:29:54Z</cp:lastPrinted>
  <dcterms:created xsi:type="dcterms:W3CDTF">2004-10-09T07:29:01Z</dcterms:created>
  <dcterms:modified xsi:type="dcterms:W3CDTF">2019-03-17T07:28:50Z</dcterms:modified>
</cp:coreProperties>
</file>