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5390" windowHeight="8700" firstSheet="1" activeTab="1"/>
  </bookViews>
  <sheets>
    <sheet name="INDIVIDUEL (6)" sheetId="9" r:id="rId1"/>
    <sheet name="-49 -55 -59 FEMININ" sheetId="8" r:id="rId2"/>
    <sheet name="-89 ET PLUS MASC" sheetId="7" r:id="rId3"/>
    <sheet name="-61 -73 -81 MASCULINS" sheetId="6" r:id="rId4"/>
    <sheet name="-64 FEMININ U20 MAS" sheetId="5" r:id="rId5"/>
    <sheet name="U17 U20 F U15 U17 M" sheetId="3" r:id="rId6"/>
    <sheet name="Minimas" sheetId="4" state="hidden" r:id="rId7"/>
  </sheets>
  <externalReferences>
    <externalReference r:id="rId8"/>
  </externalReferences>
  <definedNames>
    <definedName name="_xlnm.Print_Area" localSheetId="1">'-49 -55 -59 FEMININ'!$A$1:$X$27</definedName>
    <definedName name="_xlnm.Print_Area" localSheetId="3">'-61 -73 -81 MASCULINS'!$A$1:$X$33</definedName>
    <definedName name="_xlnm.Print_Area" localSheetId="4">'-64 FEMININ U20 MAS'!$A$1:$X$33</definedName>
    <definedName name="_xlnm.Print_Area" localSheetId="2">'-89 ET PLUS MASC'!$A$1:$X$32</definedName>
    <definedName name="_xlnm.Print_Area" localSheetId="0">'INDIVIDUEL (6)'!$A$1:$X$34</definedName>
    <definedName name="_xlnm.Print_Area" localSheetId="5">'U17 U20 F U15 U17 M'!$A$1:$X$36</definedName>
  </definedNames>
  <calcPr calcId="125725"/>
</workbook>
</file>

<file path=xl/calcChain.xml><?xml version="1.0" encoding="utf-8"?>
<calcChain xmlns="http://schemas.openxmlformats.org/spreadsheetml/2006/main">
  <c r="V13" i="8"/>
  <c r="S13"/>
  <c r="O13"/>
  <c r="T13" s="1"/>
  <c r="W13" s="1"/>
  <c r="V12"/>
  <c r="T12"/>
  <c r="W12" s="1"/>
  <c r="S12"/>
  <c r="O12"/>
  <c r="V11"/>
  <c r="S11"/>
  <c r="O11"/>
  <c r="T11" s="1"/>
  <c r="W11" s="1"/>
  <c r="V10"/>
  <c r="S10"/>
  <c r="T10" s="1"/>
  <c r="W10" s="1"/>
  <c r="O10"/>
  <c r="V9"/>
  <c r="S9"/>
  <c r="O9"/>
  <c r="T9" s="1"/>
  <c r="W9" s="1"/>
  <c r="V8"/>
  <c r="S8"/>
  <c r="O8"/>
  <c r="T8" s="1"/>
  <c r="W8" s="1"/>
  <c r="V7"/>
  <c r="S7"/>
  <c r="O7"/>
  <c r="T7" s="1"/>
  <c r="W7" s="1"/>
  <c r="V13" i="7"/>
  <c r="S13"/>
  <c r="O13"/>
  <c r="T13" s="1"/>
  <c r="W13" s="1"/>
  <c r="V12"/>
  <c r="T12"/>
  <c r="W12" s="1"/>
  <c r="S12"/>
  <c r="O12"/>
  <c r="V11"/>
  <c r="S11"/>
  <c r="O11"/>
  <c r="T11" s="1"/>
  <c r="W11" s="1"/>
  <c r="V10"/>
  <c r="T10"/>
  <c r="W10" s="1"/>
  <c r="S10"/>
  <c r="O10"/>
  <c r="V9"/>
  <c r="O9"/>
  <c r="T9" s="1"/>
  <c r="W9" s="1"/>
  <c r="V8"/>
  <c r="T8"/>
  <c r="W8" s="1"/>
  <c r="S8"/>
  <c r="O8"/>
  <c r="V7"/>
  <c r="T7"/>
  <c r="W7" s="1"/>
  <c r="S7"/>
  <c r="V10" i="3"/>
  <c r="S10"/>
  <c r="O10"/>
  <c r="V23"/>
  <c r="S23"/>
  <c r="O23"/>
  <c r="T23" s="1"/>
  <c r="W25"/>
  <c r="V25"/>
  <c r="T25"/>
  <c r="S25"/>
  <c r="O25"/>
  <c r="W24"/>
  <c r="V24"/>
  <c r="AE24" s="1"/>
  <c r="T24"/>
  <c r="S24"/>
  <c r="O24"/>
  <c r="AN24" i="9"/>
  <c r="AK24"/>
  <c r="AM24" s="1"/>
  <c r="W24"/>
  <c r="V24"/>
  <c r="T24"/>
  <c r="S24"/>
  <c r="O24"/>
  <c r="AN23"/>
  <c r="AK23"/>
  <c r="AM23" s="1"/>
  <c r="W23"/>
  <c r="V23"/>
  <c r="AB23" s="1"/>
  <c r="T23"/>
  <c r="S23"/>
  <c r="O23"/>
  <c r="AN22"/>
  <c r="AK22"/>
  <c r="AM22" s="1"/>
  <c r="W22"/>
  <c r="V22"/>
  <c r="T22"/>
  <c r="S22"/>
  <c r="O22"/>
  <c r="AN21"/>
  <c r="AK21"/>
  <c r="AM21" s="1"/>
  <c r="W21"/>
  <c r="V21"/>
  <c r="AI21" s="1"/>
  <c r="T21"/>
  <c r="S21"/>
  <c r="O21"/>
  <c r="AN20"/>
  <c r="AK20"/>
  <c r="AM20" s="1"/>
  <c r="W20"/>
  <c r="V20"/>
  <c r="T20"/>
  <c r="S20"/>
  <c r="O20"/>
  <c r="AN19"/>
  <c r="AK19"/>
  <c r="AM19" s="1"/>
  <c r="W19"/>
  <c r="V19"/>
  <c r="AC19" s="1"/>
  <c r="T19"/>
  <c r="S19"/>
  <c r="O19"/>
  <c r="AN18"/>
  <c r="AK18"/>
  <c r="AM18" s="1"/>
  <c r="W18"/>
  <c r="V18"/>
  <c r="T18"/>
  <c r="S18"/>
  <c r="O18"/>
  <c r="AN17"/>
  <c r="AK17"/>
  <c r="AM17" s="1"/>
  <c r="W17"/>
  <c r="V17"/>
  <c r="AI17" s="1"/>
  <c r="T17"/>
  <c r="S17"/>
  <c r="O17"/>
  <c r="AN16"/>
  <c r="AK16"/>
  <c r="AM16" s="1"/>
  <c r="W16"/>
  <c r="V16"/>
  <c r="T16"/>
  <c r="S16"/>
  <c r="O16"/>
  <c r="AN15"/>
  <c r="AK15"/>
  <c r="AM15" s="1"/>
  <c r="W15"/>
  <c r="V15"/>
  <c r="AI15" s="1"/>
  <c r="T15"/>
  <c r="S15"/>
  <c r="O15"/>
  <c r="AN14"/>
  <c r="AK14"/>
  <c r="AM14" s="1"/>
  <c r="W14"/>
  <c r="V14"/>
  <c r="T14"/>
  <c r="S14"/>
  <c r="O14"/>
  <c r="AN13"/>
  <c r="AK13"/>
  <c r="AM13" s="1"/>
  <c r="W13"/>
  <c r="V13"/>
  <c r="AI13" s="1"/>
  <c r="T13"/>
  <c r="S13"/>
  <c r="O13"/>
  <c r="AN12"/>
  <c r="AK12"/>
  <c r="AM12" s="1"/>
  <c r="W12"/>
  <c r="V12"/>
  <c r="T12"/>
  <c r="S12"/>
  <c r="O12"/>
  <c r="AN11"/>
  <c r="AK11"/>
  <c r="AM11" s="1"/>
  <c r="W11"/>
  <c r="V11"/>
  <c r="AB11" s="1"/>
  <c r="T11"/>
  <c r="S11"/>
  <c r="O11"/>
  <c r="AN10"/>
  <c r="AK10"/>
  <c r="AM10" s="1"/>
  <c r="W10"/>
  <c r="V10"/>
  <c r="AI10" s="1"/>
  <c r="T10"/>
  <c r="S10"/>
  <c r="O10"/>
  <c r="AN9"/>
  <c r="AK9"/>
  <c r="AM9" s="1"/>
  <c r="W9"/>
  <c r="V9"/>
  <c r="T9"/>
  <c r="S9"/>
  <c r="O9"/>
  <c r="AN8"/>
  <c r="AK8"/>
  <c r="AM8" s="1"/>
  <c r="W8"/>
  <c r="V8"/>
  <c r="AH8" s="1"/>
  <c r="T8"/>
  <c r="S8"/>
  <c r="O8"/>
  <c r="AN7"/>
  <c r="AK7"/>
  <c r="AM7" s="1"/>
  <c r="W7"/>
  <c r="V7"/>
  <c r="T7"/>
  <c r="S7"/>
  <c r="O7"/>
  <c r="AN17" i="8"/>
  <c r="AK17"/>
  <c r="AM17" s="1"/>
  <c r="W17"/>
  <c r="V17"/>
  <c r="T17"/>
  <c r="S17"/>
  <c r="O17"/>
  <c r="AN16"/>
  <c r="AK16"/>
  <c r="AM16" s="1"/>
  <c r="W16"/>
  <c r="V16"/>
  <c r="T16"/>
  <c r="S16"/>
  <c r="O16"/>
  <c r="AN15"/>
  <c r="AK15"/>
  <c r="AM15" s="1"/>
  <c r="W15"/>
  <c r="V15"/>
  <c r="T15"/>
  <c r="S15"/>
  <c r="O15"/>
  <c r="AN14"/>
  <c r="AK14"/>
  <c r="AM14" s="1"/>
  <c r="W14"/>
  <c r="V14"/>
  <c r="T14"/>
  <c r="S14"/>
  <c r="O14"/>
  <c r="AN22" i="7"/>
  <c r="AK22"/>
  <c r="AM22" s="1"/>
  <c r="W22"/>
  <c r="V22"/>
  <c r="T22"/>
  <c r="S22"/>
  <c r="O22"/>
  <c r="AN21"/>
  <c r="AK21"/>
  <c r="AM21" s="1"/>
  <c r="W21"/>
  <c r="V21"/>
  <c r="T21"/>
  <c r="S21"/>
  <c r="O21"/>
  <c r="AN20"/>
  <c r="AK20"/>
  <c r="AM20" s="1"/>
  <c r="W20"/>
  <c r="V20"/>
  <c r="AJ20" s="1"/>
  <c r="T20"/>
  <c r="S20"/>
  <c r="O20"/>
  <c r="AN19"/>
  <c r="AK19"/>
  <c r="AM19" s="1"/>
  <c r="W19"/>
  <c r="V19"/>
  <c r="T19"/>
  <c r="S19"/>
  <c r="O19"/>
  <c r="AN18"/>
  <c r="AK18"/>
  <c r="AM18" s="1"/>
  <c r="W18"/>
  <c r="V18"/>
  <c r="T18"/>
  <c r="S18"/>
  <c r="O18"/>
  <c r="AN17"/>
  <c r="AK17"/>
  <c r="AM17" s="1"/>
  <c r="W17"/>
  <c r="V17"/>
  <c r="T17"/>
  <c r="S17"/>
  <c r="O17"/>
  <c r="V22" i="6"/>
  <c r="S22"/>
  <c r="O22"/>
  <c r="V20"/>
  <c r="S20"/>
  <c r="O20"/>
  <c r="V18"/>
  <c r="S18"/>
  <c r="O18"/>
  <c r="T18" s="1"/>
  <c r="V17"/>
  <c r="S17"/>
  <c r="O17"/>
  <c r="V16"/>
  <c r="S16"/>
  <c r="O16"/>
  <c r="AB15"/>
  <c r="V14"/>
  <c r="S14"/>
  <c r="O14"/>
  <c r="V13"/>
  <c r="S13"/>
  <c r="O13"/>
  <c r="V12"/>
  <c r="S12"/>
  <c r="O12"/>
  <c r="V11"/>
  <c r="S11"/>
  <c r="O11"/>
  <c r="V10"/>
  <c r="S10"/>
  <c r="O10"/>
  <c r="V9"/>
  <c r="S9"/>
  <c r="O9"/>
  <c r="V8"/>
  <c r="S8"/>
  <c r="O8"/>
  <c r="V7"/>
  <c r="S7"/>
  <c r="T7" s="1"/>
  <c r="W7" s="1"/>
  <c r="V23" i="5"/>
  <c r="S23"/>
  <c r="O23"/>
  <c r="V22"/>
  <c r="S22"/>
  <c r="O22"/>
  <c r="V21"/>
  <c r="S21"/>
  <c r="O21"/>
  <c r="V20"/>
  <c r="S20"/>
  <c r="O20"/>
  <c r="V18"/>
  <c r="S18"/>
  <c r="O18"/>
  <c r="V17"/>
  <c r="S17"/>
  <c r="O17"/>
  <c r="V16"/>
  <c r="S16"/>
  <c r="O16"/>
  <c r="T16" s="1"/>
  <c r="V15"/>
  <c r="S15"/>
  <c r="O15"/>
  <c r="V14"/>
  <c r="S14"/>
  <c r="O14"/>
  <c r="V12"/>
  <c r="S12"/>
  <c r="O12"/>
  <c r="V11"/>
  <c r="S11"/>
  <c r="O11"/>
  <c r="V10"/>
  <c r="S10"/>
  <c r="O10"/>
  <c r="V9"/>
  <c r="O9"/>
  <c r="V8"/>
  <c r="S8"/>
  <c r="O8"/>
  <c r="V7"/>
  <c r="S7"/>
  <c r="O7"/>
  <c r="AJ15" i="8" l="1"/>
  <c r="AG17"/>
  <c r="AG18" i="7"/>
  <c r="AG22"/>
  <c r="AC10" i="9"/>
  <c r="T17" i="5"/>
  <c r="AF19" i="7"/>
  <c r="AB12" i="8"/>
  <c r="AB16"/>
  <c r="AI9" i="9"/>
  <c r="AD14"/>
  <c r="AC18"/>
  <c r="AD22"/>
  <c r="AH17" i="7"/>
  <c r="AB21"/>
  <c r="AE7" i="9"/>
  <c r="AG12"/>
  <c r="AG16"/>
  <c r="AG20"/>
  <c r="AG24"/>
  <c r="U15"/>
  <c r="U19"/>
  <c r="AF20"/>
  <c r="AG9" i="7"/>
  <c r="AE7"/>
  <c r="T20" i="6"/>
  <c r="T17"/>
  <c r="W17" s="1"/>
  <c r="T16"/>
  <c r="T12"/>
  <c r="T11"/>
  <c r="T9"/>
  <c r="T15" i="5"/>
  <c r="T12"/>
  <c r="T23"/>
  <c r="W23" s="1"/>
  <c r="T22"/>
  <c r="AF22" s="1"/>
  <c r="T21"/>
  <c r="W21" s="1"/>
  <c r="T20"/>
  <c r="T18"/>
  <c r="W18" s="1"/>
  <c r="T14"/>
  <c r="W14" s="1"/>
  <c r="T11"/>
  <c r="W11" s="1"/>
  <c r="T10"/>
  <c r="AF10" s="1"/>
  <c r="T9"/>
  <c r="W9" s="1"/>
  <c r="T8"/>
  <c r="W8" s="1"/>
  <c r="T7"/>
  <c r="W7" s="1"/>
  <c r="T10" i="3"/>
  <c r="AJ10" s="1"/>
  <c r="U10" i="9"/>
  <c r="AF18" i="7"/>
  <c r="AD20"/>
  <c r="AJ22" i="9"/>
  <c r="AG22"/>
  <c r="AJ23"/>
  <c r="AC24"/>
  <c r="AE22"/>
  <c r="U19" i="7"/>
  <c r="AG20"/>
  <c r="U22" i="9"/>
  <c r="U20" i="7"/>
  <c r="AE21"/>
  <c r="U13" i="9"/>
  <c r="AE14"/>
  <c r="U16"/>
  <c r="U20"/>
  <c r="AD21"/>
  <c r="AI22"/>
  <c r="AB17" i="7"/>
  <c r="AC14" i="9"/>
  <c r="AH15"/>
  <c r="AH21" i="7"/>
  <c r="AG23" i="9"/>
  <c r="AD19" i="7"/>
  <c r="AJ15" i="9"/>
  <c r="AE15" i="6"/>
  <c r="AH7" i="7"/>
  <c r="U21"/>
  <c r="U14" i="8"/>
  <c r="AE15"/>
  <c r="U17"/>
  <c r="AG7" i="9"/>
  <c r="AG10"/>
  <c r="U11"/>
  <c r="U14"/>
  <c r="AG15"/>
  <c r="U17"/>
  <c r="U18"/>
  <c r="AE19"/>
  <c r="AC20"/>
  <c r="U21"/>
  <c r="AH23"/>
  <c r="AI21" i="7"/>
  <c r="AC15" i="8"/>
  <c r="AC7" i="9"/>
  <c r="AD10"/>
  <c r="U12"/>
  <c r="AC15"/>
  <c r="AG18"/>
  <c r="AB19"/>
  <c r="AC22"/>
  <c r="U18" i="7"/>
  <c r="U23" i="9"/>
  <c r="U24"/>
  <c r="AD7" i="8"/>
  <c r="AB7"/>
  <c r="AJ7"/>
  <c r="AE7"/>
  <c r="AI7"/>
  <c r="AE10"/>
  <c r="AF12"/>
  <c r="AF9"/>
  <c r="AH11"/>
  <c r="AH7"/>
  <c r="AF14" i="7"/>
  <c r="AG12"/>
  <c r="AF16"/>
  <c r="AB16"/>
  <c r="AC16"/>
  <c r="AE16"/>
  <c r="AG16"/>
  <c r="AC13"/>
  <c r="AI13"/>
  <c r="AF10"/>
  <c r="AC10"/>
  <c r="AD10"/>
  <c r="AE10"/>
  <c r="AF11"/>
  <c r="AI11"/>
  <c r="AG8"/>
  <c r="AJ10"/>
  <c r="AE13"/>
  <c r="AG15"/>
  <c r="AH16"/>
  <c r="AB7"/>
  <c r="AG11"/>
  <c r="AC14"/>
  <c r="AI7"/>
  <c r="AJ18" i="6"/>
  <c r="W18"/>
  <c r="T13"/>
  <c r="W13" s="1"/>
  <c r="T8"/>
  <c r="W8" s="1"/>
  <c r="T14"/>
  <c r="AJ14" s="1"/>
  <c r="AB23"/>
  <c r="AH15"/>
  <c r="T10"/>
  <c r="AI10" s="1"/>
  <c r="AF20"/>
  <c r="W20"/>
  <c r="AG19"/>
  <c r="T22"/>
  <c r="AC22" s="1"/>
  <c r="AF24"/>
  <c r="AH19"/>
  <c r="AH11"/>
  <c r="W11"/>
  <c r="AB11"/>
  <c r="AC11"/>
  <c r="AG11"/>
  <c r="AE11"/>
  <c r="AI11"/>
  <c r="AJ11"/>
  <c r="AH23"/>
  <c r="AJ23"/>
  <c r="AC23"/>
  <c r="AE23"/>
  <c r="AG23"/>
  <c r="AD9"/>
  <c r="W9"/>
  <c r="AG9"/>
  <c r="AF16"/>
  <c r="W16"/>
  <c r="AF12"/>
  <c r="W12"/>
  <c r="W14"/>
  <c r="AG24"/>
  <c r="AB7"/>
  <c r="AI18"/>
  <c r="AH12"/>
  <c r="AJ15"/>
  <c r="AE18"/>
  <c r="AI15"/>
  <c r="AD18"/>
  <c r="AG15"/>
  <c r="AG16"/>
  <c r="AC18"/>
  <c r="AC15"/>
  <c r="AG18"/>
  <c r="AG20"/>
  <c r="AF20" i="5"/>
  <c r="W20"/>
  <c r="AF17"/>
  <c r="AE17"/>
  <c r="W17"/>
  <c r="AC17"/>
  <c r="AD17"/>
  <c r="AC22"/>
  <c r="W22"/>
  <c r="AJ22"/>
  <c r="AH23"/>
  <c r="AB17"/>
  <c r="AG20"/>
  <c r="AI15"/>
  <c r="AF15"/>
  <c r="AJ11"/>
  <c r="W16"/>
  <c r="AG16"/>
  <c r="AD12"/>
  <c r="W12"/>
  <c r="AG12"/>
  <c r="W15"/>
  <c r="AC14"/>
  <c r="AH15"/>
  <c r="AG9"/>
  <c r="AD7"/>
  <c r="AH7" i="6"/>
  <c r="AD15" i="7"/>
  <c r="AJ16" i="8"/>
  <c r="AD18" i="5"/>
  <c r="AJ7" i="6"/>
  <c r="AH14" i="5"/>
  <c r="AJ18"/>
  <c r="AG7" i="6"/>
  <c r="AD17"/>
  <c r="AD21"/>
  <c r="AJ7" i="7"/>
  <c r="AI8"/>
  <c r="AB13"/>
  <c r="AD16"/>
  <c r="AD17"/>
  <c r="U17"/>
  <c r="AC20"/>
  <c r="AJ21"/>
  <c r="U22"/>
  <c r="AC7" i="8"/>
  <c r="AD9"/>
  <c r="AI16"/>
  <c r="AB7" i="9"/>
  <c r="AE10"/>
  <c r="AH11"/>
  <c r="AJ11"/>
  <c r="AC12"/>
  <c r="AE15"/>
  <c r="AF16"/>
  <c r="AD17"/>
  <c r="AJ18"/>
  <c r="AI18"/>
  <c r="AI23"/>
  <c r="AI18" i="5"/>
  <c r="AE7" i="6"/>
  <c r="AJ17" i="7"/>
  <c r="AE16" i="8"/>
  <c r="AI11" i="9"/>
  <c r="AH9" i="5"/>
  <c r="AI7" i="6"/>
  <c r="AC18" i="5"/>
  <c r="AF13" i="8"/>
  <c r="AF15"/>
  <c r="U15"/>
  <c r="AC16"/>
  <c r="AF17"/>
  <c r="U7" i="9"/>
  <c r="U8"/>
  <c r="U9"/>
  <c r="AG11"/>
  <c r="AB15"/>
  <c r="AE18"/>
  <c r="AH19"/>
  <c r="AJ19"/>
  <c r="AE23"/>
  <c r="AF24"/>
  <c r="AC7" i="5"/>
  <c r="AH20"/>
  <c r="AD12" i="7"/>
  <c r="AC7" i="6"/>
  <c r="AI17" i="7"/>
  <c r="AD16" i="5"/>
  <c r="AD22"/>
  <c r="AC7" i="7"/>
  <c r="AF8"/>
  <c r="AD9"/>
  <c r="AG10"/>
  <c r="AH13"/>
  <c r="AE17"/>
  <c r="AF20"/>
  <c r="AC21"/>
  <c r="AF22"/>
  <c r="AG9" i="8"/>
  <c r="AI11"/>
  <c r="AD14"/>
  <c r="AH7" i="9"/>
  <c r="AJ7"/>
  <c r="AC8"/>
  <c r="AE11"/>
  <c r="AF12"/>
  <c r="AD13"/>
  <c r="AJ14"/>
  <c r="AI14"/>
  <c r="AD18"/>
  <c r="AI19"/>
  <c r="AC23"/>
  <c r="AC24" i="6"/>
  <c r="AJ13" i="7"/>
  <c r="AI14"/>
  <c r="AC17"/>
  <c r="AG15" i="8"/>
  <c r="AI7" i="9"/>
  <c r="AC11"/>
  <c r="AG14"/>
  <c r="AG19"/>
  <c r="AE25" i="3"/>
  <c r="AC16" i="9"/>
  <c r="AE20" i="7"/>
  <c r="AD15" i="8"/>
  <c r="AH16"/>
  <c r="U16"/>
  <c r="AF8" i="9"/>
  <c r="AD9"/>
  <c r="AJ10"/>
  <c r="AG24" i="3"/>
  <c r="AF23"/>
  <c r="W23"/>
  <c r="AB23"/>
  <c r="AC23"/>
  <c r="AE23"/>
  <c r="AG23"/>
  <c r="AJ23"/>
  <c r="AD23"/>
  <c r="AI23"/>
  <c r="AH23"/>
  <c r="AF25"/>
  <c r="AF24"/>
  <c r="AC25"/>
  <c r="AD25"/>
  <c r="AB25"/>
  <c r="AJ25"/>
  <c r="AI25"/>
  <c r="AH25"/>
  <c r="AG25"/>
  <c r="AD24"/>
  <c r="AC24"/>
  <c r="AB24"/>
  <c r="AJ24"/>
  <c r="AI24"/>
  <c r="AH24"/>
  <c r="AH12" i="9"/>
  <c r="AF13"/>
  <c r="AG8"/>
  <c r="AE9"/>
  <c r="AE8"/>
  <c r="AC9"/>
  <c r="AE12"/>
  <c r="AC13"/>
  <c r="AE16"/>
  <c r="AC17"/>
  <c r="AE20"/>
  <c r="AC21"/>
  <c r="AE24"/>
  <c r="AF7"/>
  <c r="AD8"/>
  <c r="AB9"/>
  <c r="AJ9"/>
  <c r="AH10"/>
  <c r="AF11"/>
  <c r="AD12"/>
  <c r="AB13"/>
  <c r="AJ13"/>
  <c r="AH14"/>
  <c r="AF15"/>
  <c r="AD16"/>
  <c r="AB17"/>
  <c r="AJ17"/>
  <c r="AH18"/>
  <c r="AF19"/>
  <c r="AD20"/>
  <c r="AB21"/>
  <c r="AJ21"/>
  <c r="AH22"/>
  <c r="AF23"/>
  <c r="AD24"/>
  <c r="AD7"/>
  <c r="AB8"/>
  <c r="AJ8"/>
  <c r="AH9"/>
  <c r="AF10"/>
  <c r="AD11"/>
  <c r="AB12"/>
  <c r="AJ12"/>
  <c r="AH13"/>
  <c r="AF14"/>
  <c r="AD15"/>
  <c r="AB16"/>
  <c r="AJ16"/>
  <c r="AH17"/>
  <c r="AF18"/>
  <c r="AD19"/>
  <c r="AB20"/>
  <c r="AJ20"/>
  <c r="AH21"/>
  <c r="AF22"/>
  <c r="AD23"/>
  <c r="AB24"/>
  <c r="AJ24"/>
  <c r="AI8"/>
  <c r="AG9"/>
  <c r="AI12"/>
  <c r="AG13"/>
  <c r="AI16"/>
  <c r="AG17"/>
  <c r="AI20"/>
  <c r="AG21"/>
  <c r="AI24"/>
  <c r="AH16"/>
  <c r="AF17"/>
  <c r="AH20"/>
  <c r="AF21"/>
  <c r="AH24"/>
  <c r="AF9"/>
  <c r="AE13"/>
  <c r="AE17"/>
  <c r="AE21"/>
  <c r="AB10"/>
  <c r="AB14"/>
  <c r="AB18"/>
  <c r="AB22"/>
  <c r="AG7" i="8"/>
  <c r="AC9"/>
  <c r="AE11"/>
  <c r="AE13"/>
  <c r="AC14"/>
  <c r="AI15"/>
  <c r="AG16"/>
  <c r="AE17"/>
  <c r="AG8"/>
  <c r="AE9"/>
  <c r="AF11"/>
  <c r="AF7"/>
  <c r="AB9"/>
  <c r="AJ9"/>
  <c r="AD13"/>
  <c r="AB14"/>
  <c r="AJ14"/>
  <c r="AH15"/>
  <c r="AF16"/>
  <c r="AD17"/>
  <c r="AC8"/>
  <c r="AI9"/>
  <c r="AC13"/>
  <c r="AI14"/>
  <c r="AC17"/>
  <c r="AJ8"/>
  <c r="AH9"/>
  <c r="AB13"/>
  <c r="AJ13"/>
  <c r="AH14"/>
  <c r="AD16"/>
  <c r="AB17"/>
  <c r="AJ17"/>
  <c r="AI13"/>
  <c r="AG14"/>
  <c r="AI17"/>
  <c r="AH13"/>
  <c r="AF14"/>
  <c r="AH17"/>
  <c r="AE14"/>
  <c r="AB15"/>
  <c r="AH8" i="7"/>
  <c r="AF9"/>
  <c r="AH14"/>
  <c r="AJ16"/>
  <c r="AG7"/>
  <c r="AE8"/>
  <c r="AC9"/>
  <c r="AI10"/>
  <c r="AE11"/>
  <c r="AC12"/>
  <c r="AG13"/>
  <c r="AE14"/>
  <c r="AC15"/>
  <c r="AI16"/>
  <c r="AG17"/>
  <c r="AE18"/>
  <c r="AC19"/>
  <c r="AI20"/>
  <c r="AG21"/>
  <c r="AE22"/>
  <c r="AH11"/>
  <c r="AF12"/>
  <c r="AG14"/>
  <c r="AF7"/>
  <c r="AD8"/>
  <c r="AB9"/>
  <c r="AJ9"/>
  <c r="AH10"/>
  <c r="AD11"/>
  <c r="AB12"/>
  <c r="AJ12"/>
  <c r="AF13"/>
  <c r="AD14"/>
  <c r="AB15"/>
  <c r="AJ15"/>
  <c r="AF17"/>
  <c r="AD18"/>
  <c r="AB19"/>
  <c r="AJ19"/>
  <c r="AH20"/>
  <c r="AF21"/>
  <c r="AD22"/>
  <c r="AC8"/>
  <c r="AI9"/>
  <c r="AC11"/>
  <c r="AI12"/>
  <c r="AI15"/>
  <c r="AC18"/>
  <c r="AI19"/>
  <c r="AC22"/>
  <c r="AD7"/>
  <c r="AB8"/>
  <c r="AJ8"/>
  <c r="AH9"/>
  <c r="AB11"/>
  <c r="AJ11"/>
  <c r="AH12"/>
  <c r="AD13"/>
  <c r="AB14"/>
  <c r="AJ14"/>
  <c r="AH15"/>
  <c r="AB18"/>
  <c r="AJ18"/>
  <c r="AH19"/>
  <c r="AD21"/>
  <c r="AB22"/>
  <c r="AJ22"/>
  <c r="AI18"/>
  <c r="AG19"/>
  <c r="AI22"/>
  <c r="AH22"/>
  <c r="AF15"/>
  <c r="AH18"/>
  <c r="AE12"/>
  <c r="AE19"/>
  <c r="AE9"/>
  <c r="AE15"/>
  <c r="AB10"/>
  <c r="AB20"/>
  <c r="AH8" i="6"/>
  <c r="AF9"/>
  <c r="AG8"/>
  <c r="AE9"/>
  <c r="AE12"/>
  <c r="AC13"/>
  <c r="AE16"/>
  <c r="AC17"/>
  <c r="AE20"/>
  <c r="AC21"/>
  <c r="AE24"/>
  <c r="AE8"/>
  <c r="AC9"/>
  <c r="AF7"/>
  <c r="AD8"/>
  <c r="AB9"/>
  <c r="AJ9"/>
  <c r="AF11"/>
  <c r="AD12"/>
  <c r="AB13"/>
  <c r="AJ13"/>
  <c r="AH14"/>
  <c r="AF15"/>
  <c r="AD16"/>
  <c r="AB17"/>
  <c r="AJ17"/>
  <c r="AH18"/>
  <c r="AF19"/>
  <c r="AD20"/>
  <c r="AB21"/>
  <c r="AJ21"/>
  <c r="AF23"/>
  <c r="AD24"/>
  <c r="AI9"/>
  <c r="AC12"/>
  <c r="AC16"/>
  <c r="AI17"/>
  <c r="AC20"/>
  <c r="AI21"/>
  <c r="AI13"/>
  <c r="AD7"/>
  <c r="AB8"/>
  <c r="AJ8"/>
  <c r="AH9"/>
  <c r="AF10"/>
  <c r="AD11"/>
  <c r="AB12"/>
  <c r="AJ12"/>
  <c r="AH13"/>
  <c r="AF14"/>
  <c r="AD15"/>
  <c r="AB16"/>
  <c r="AJ16"/>
  <c r="AH17"/>
  <c r="AF18"/>
  <c r="AD19"/>
  <c r="AB20"/>
  <c r="AJ20"/>
  <c r="AH21"/>
  <c r="AF22"/>
  <c r="AD23"/>
  <c r="AB24"/>
  <c r="AJ24"/>
  <c r="AI12"/>
  <c r="AG13"/>
  <c r="AI16"/>
  <c r="AG17"/>
  <c r="AI20"/>
  <c r="AG21"/>
  <c r="AI24"/>
  <c r="AH16"/>
  <c r="AF17"/>
  <c r="AH20"/>
  <c r="AF21"/>
  <c r="AH24"/>
  <c r="AG12"/>
  <c r="AE13"/>
  <c r="AE17"/>
  <c r="AF13"/>
  <c r="AE21"/>
  <c r="AB10"/>
  <c r="AB14"/>
  <c r="AB18"/>
  <c r="AB22"/>
  <c r="AE9" i="5"/>
  <c r="AE12"/>
  <c r="AG23"/>
  <c r="AH7"/>
  <c r="AD9"/>
  <c r="AB10"/>
  <c r="AH11"/>
  <c r="AJ17"/>
  <c r="AH18"/>
  <c r="AD20"/>
  <c r="AH22"/>
  <c r="AF23"/>
  <c r="AG7"/>
  <c r="AC9"/>
  <c r="AI10"/>
  <c r="AG11"/>
  <c r="AC12"/>
  <c r="AG14"/>
  <c r="AE15"/>
  <c r="AC16"/>
  <c r="AI17"/>
  <c r="AG18"/>
  <c r="AC20"/>
  <c r="AI21"/>
  <c r="AG22"/>
  <c r="AE23"/>
  <c r="AE20"/>
  <c r="AB9"/>
  <c r="AJ9"/>
  <c r="AF11"/>
  <c r="AB12"/>
  <c r="AJ12"/>
  <c r="AF14"/>
  <c r="AD15"/>
  <c r="AB16"/>
  <c r="AJ16"/>
  <c r="AH17"/>
  <c r="AF18"/>
  <c r="AB20"/>
  <c r="AJ20"/>
  <c r="AD23"/>
  <c r="AG15"/>
  <c r="AE16"/>
  <c r="AF9"/>
  <c r="AF16"/>
  <c r="AI9"/>
  <c r="AE11"/>
  <c r="AI12"/>
  <c r="AE14"/>
  <c r="AC15"/>
  <c r="AI16"/>
  <c r="AG17"/>
  <c r="AE18"/>
  <c r="AI20"/>
  <c r="AE22"/>
  <c r="AC23"/>
  <c r="AH12"/>
  <c r="AD14"/>
  <c r="AB15"/>
  <c r="AJ15"/>
  <c r="AH16"/>
  <c r="AB23"/>
  <c r="AI23"/>
  <c r="AF12"/>
  <c r="AE12" i="8" l="1"/>
  <c r="AJ12"/>
  <c r="AD12"/>
  <c r="AB10"/>
  <c r="AJ10"/>
  <c r="AK10" s="1"/>
  <c r="AM10" s="1"/>
  <c r="AI10"/>
  <c r="AE8"/>
  <c r="AH10"/>
  <c r="AB11"/>
  <c r="AC11"/>
  <c r="AF10"/>
  <c r="AG11"/>
  <c r="AI12"/>
  <c r="AJ11"/>
  <c r="AC12"/>
  <c r="AH12"/>
  <c r="AI8"/>
  <c r="AD10"/>
  <c r="AB8"/>
  <c r="AD11"/>
  <c r="AD8"/>
  <c r="AG10"/>
  <c r="AC10"/>
  <c r="AF8"/>
  <c r="AH8"/>
  <c r="AK8" s="1"/>
  <c r="AM8" s="1"/>
  <c r="AG12"/>
  <c r="AG13"/>
  <c r="AN13" s="1"/>
  <c r="AJ10" i="6"/>
  <c r="AH22"/>
  <c r="AE22"/>
  <c r="W22"/>
  <c r="AG22"/>
  <c r="AD22"/>
  <c r="AI22"/>
  <c r="AJ22"/>
  <c r="AG14"/>
  <c r="AE14"/>
  <c r="AI14"/>
  <c r="AC14"/>
  <c r="AD14"/>
  <c r="AK14" s="1"/>
  <c r="AM14" s="1"/>
  <c r="AD13"/>
  <c r="AN13" s="1"/>
  <c r="AG10"/>
  <c r="AH10"/>
  <c r="AC10"/>
  <c r="AD10"/>
  <c r="W10"/>
  <c r="AE10"/>
  <c r="AC8"/>
  <c r="AF8"/>
  <c r="AI8"/>
  <c r="AJ23" i="5"/>
  <c r="AK23" s="1"/>
  <c r="AM23" s="1"/>
  <c r="AB22"/>
  <c r="AI22"/>
  <c r="AN22" s="1"/>
  <c r="AH21"/>
  <c r="AB21"/>
  <c r="AD21"/>
  <c r="AE21"/>
  <c r="AF21"/>
  <c r="AG21"/>
  <c r="AJ21"/>
  <c r="AC21"/>
  <c r="AB18"/>
  <c r="AI14"/>
  <c r="AB14"/>
  <c r="AJ14"/>
  <c r="AD11"/>
  <c r="AI11"/>
  <c r="AK11" s="1"/>
  <c r="AM11" s="1"/>
  <c r="AB11"/>
  <c r="AC11"/>
  <c r="AG10"/>
  <c r="AH10"/>
  <c r="W10"/>
  <c r="AC10"/>
  <c r="AE10"/>
  <c r="AD10"/>
  <c r="AJ10"/>
  <c r="AJ8"/>
  <c r="AF8"/>
  <c r="AH8"/>
  <c r="AB8"/>
  <c r="AE8"/>
  <c r="AI8"/>
  <c r="AC8"/>
  <c r="AG8"/>
  <c r="AD8"/>
  <c r="W10" i="3"/>
  <c r="AF10"/>
  <c r="AE7" i="5"/>
  <c r="AF7"/>
  <c r="AJ7"/>
  <c r="AB7"/>
  <c r="AI7"/>
  <c r="AK7" s="1"/>
  <c r="AM7" s="1"/>
  <c r="AC10" i="3"/>
  <c r="AE10"/>
  <c r="AD10"/>
  <c r="AG10"/>
  <c r="AH10"/>
  <c r="AB10"/>
  <c r="AI10"/>
  <c r="AK7" i="8"/>
  <c r="AM7" s="1"/>
  <c r="U7" s="1"/>
  <c r="AN7"/>
  <c r="AK11"/>
  <c r="AM11" s="1"/>
  <c r="U11" s="1"/>
  <c r="AN11"/>
  <c r="AK9"/>
  <c r="AM9" s="1"/>
  <c r="U9" s="1"/>
  <c r="AN9"/>
  <c r="AK15" i="7"/>
  <c r="AM15" s="1"/>
  <c r="AN15"/>
  <c r="AK7"/>
  <c r="AM7" s="1"/>
  <c r="U7" s="1"/>
  <c r="AN7"/>
  <c r="AK10"/>
  <c r="AM10" s="1"/>
  <c r="U10" s="1"/>
  <c r="AN10"/>
  <c r="AK14"/>
  <c r="AM14" s="1"/>
  <c r="AN14"/>
  <c r="AK8"/>
  <c r="AM8" s="1"/>
  <c r="U8" s="1"/>
  <c r="AN8"/>
  <c r="AN12"/>
  <c r="AK12"/>
  <c r="AM12" s="1"/>
  <c r="AK13"/>
  <c r="AM13" s="1"/>
  <c r="U13" s="1"/>
  <c r="AN13"/>
  <c r="AK16"/>
  <c r="AM16" s="1"/>
  <c r="AN16"/>
  <c r="AN11"/>
  <c r="AK11"/>
  <c r="AM11" s="1"/>
  <c r="AK9"/>
  <c r="AM9" s="1"/>
  <c r="U9" s="1"/>
  <c r="AN9"/>
  <c r="AB19" i="6"/>
  <c r="AI23"/>
  <c r="AN23" s="1"/>
  <c r="AN18"/>
  <c r="AI19"/>
  <c r="AJ19"/>
  <c r="AK19" s="1"/>
  <c r="AM19" s="1"/>
  <c r="AE19"/>
  <c r="AC19"/>
  <c r="AK21"/>
  <c r="AM21" s="1"/>
  <c r="AN21"/>
  <c r="AK24"/>
  <c r="AM24" s="1"/>
  <c r="AN24"/>
  <c r="AN12"/>
  <c r="AK12"/>
  <c r="AM12" s="1"/>
  <c r="AN9"/>
  <c r="AK9"/>
  <c r="AM9" s="1"/>
  <c r="AK17"/>
  <c r="AM17" s="1"/>
  <c r="AN17"/>
  <c r="AK18"/>
  <c r="AM18" s="1"/>
  <c r="AK16"/>
  <c r="AM16" s="1"/>
  <c r="AN16"/>
  <c r="AK20"/>
  <c r="AM20" s="1"/>
  <c r="AN20"/>
  <c r="AN7"/>
  <c r="AK7"/>
  <c r="AM7" s="1"/>
  <c r="AK15"/>
  <c r="AM15" s="1"/>
  <c r="AN15"/>
  <c r="AN11"/>
  <c r="AK11"/>
  <c r="AM11" s="1"/>
  <c r="AK17" i="5"/>
  <c r="AM17" s="1"/>
  <c r="AN17"/>
  <c r="AN20"/>
  <c r="AK20"/>
  <c r="AM20" s="1"/>
  <c r="AK18"/>
  <c r="AM18" s="1"/>
  <c r="AN18"/>
  <c r="AN9"/>
  <c r="AK9"/>
  <c r="AM9" s="1"/>
  <c r="AN16"/>
  <c r="AK16"/>
  <c r="AM16" s="1"/>
  <c r="AN15"/>
  <c r="AK15"/>
  <c r="AM15" s="1"/>
  <c r="AN12"/>
  <c r="AK12"/>
  <c r="AM12" s="1"/>
  <c r="AN10"/>
  <c r="AK23" i="3"/>
  <c r="AM23" s="1"/>
  <c r="AN23"/>
  <c r="AK24"/>
  <c r="AM24" s="1"/>
  <c r="AN24"/>
  <c r="AK25"/>
  <c r="AM25" s="1"/>
  <c r="AN25"/>
  <c r="U10" i="8" l="1"/>
  <c r="AN12"/>
  <c r="AN10"/>
  <c r="AN8"/>
  <c r="U8" s="1"/>
  <c r="AK12"/>
  <c r="AM12" s="1"/>
  <c r="U12" s="1"/>
  <c r="AK13"/>
  <c r="AM13" s="1"/>
  <c r="U13" s="1"/>
  <c r="U12" i="7"/>
  <c r="U11"/>
  <c r="AN14" i="5"/>
  <c r="U15"/>
  <c r="U18" i="6"/>
  <c r="AN10" i="3"/>
  <c r="AK10" i="6"/>
  <c r="AM10" s="1"/>
  <c r="AK22"/>
  <c r="AM22" s="1"/>
  <c r="AN22"/>
  <c r="AN14"/>
  <c r="U14" s="1"/>
  <c r="AK13"/>
  <c r="AM13" s="1"/>
  <c r="U13" s="1"/>
  <c r="AN10"/>
  <c r="U10" s="1"/>
  <c r="AN8"/>
  <c r="AK8"/>
  <c r="AM8" s="1"/>
  <c r="U8" s="1"/>
  <c r="AN23" i="5"/>
  <c r="U23" s="1"/>
  <c r="AK22"/>
  <c r="AM22" s="1"/>
  <c r="U22" s="1"/>
  <c r="AK21"/>
  <c r="AM21" s="1"/>
  <c r="AN21"/>
  <c r="AK14"/>
  <c r="AM14" s="1"/>
  <c r="U14" s="1"/>
  <c r="AN11"/>
  <c r="AK10"/>
  <c r="AM10" s="1"/>
  <c r="U10" s="1"/>
  <c r="AK8"/>
  <c r="AM8" s="1"/>
  <c r="U8" s="1"/>
  <c r="AN8"/>
  <c r="U7" i="6"/>
  <c r="U11"/>
  <c r="U20" i="5"/>
  <c r="AN7"/>
  <c r="U7" s="1"/>
  <c r="AK10" i="3"/>
  <c r="AM10" s="1"/>
  <c r="U17" i="6"/>
  <c r="U17" i="5"/>
  <c r="U11"/>
  <c r="AK23" i="6"/>
  <c r="AM23" s="1"/>
  <c r="U23" i="3"/>
  <c r="U20" i="6"/>
  <c r="AN19"/>
  <c r="U12"/>
  <c r="U9"/>
  <c r="U16"/>
  <c r="U18" i="5"/>
  <c r="U12"/>
  <c r="U16"/>
  <c r="U9"/>
  <c r="U25" i="3"/>
  <c r="U24"/>
  <c r="U10" l="1"/>
  <c r="U22" i="6"/>
  <c r="U21" i="5"/>
  <c r="V26" i="3"/>
  <c r="S26"/>
  <c r="O26"/>
  <c r="T26" s="1"/>
  <c r="W26" s="1"/>
  <c r="W22"/>
  <c r="V22"/>
  <c r="T22"/>
  <c r="S22"/>
  <c r="O22"/>
  <c r="W21"/>
  <c r="V21"/>
  <c r="T21"/>
  <c r="S21"/>
  <c r="O21"/>
  <c r="V20"/>
  <c r="S20"/>
  <c r="T20" s="1"/>
  <c r="W20" s="1"/>
  <c r="O20"/>
  <c r="AH21" l="1"/>
  <c r="AC20"/>
  <c r="AG20"/>
  <c r="AE21"/>
  <c r="AG22"/>
  <c r="AJ20"/>
  <c r="AG21"/>
  <c r="AI21"/>
  <c r="AI26"/>
  <c r="AC22"/>
  <c r="AJ22"/>
  <c r="AB26"/>
  <c r="AJ26"/>
  <c r="AH20"/>
  <c r="AF21"/>
  <c r="AD22"/>
  <c r="AH22"/>
  <c r="AC26"/>
  <c r="AG26"/>
  <c r="AF26"/>
  <c r="AD20"/>
  <c r="AB21"/>
  <c r="AJ21"/>
  <c r="AE20"/>
  <c r="AI20"/>
  <c r="AC21"/>
  <c r="AE22"/>
  <c r="AI22"/>
  <c r="AD26"/>
  <c r="AH26"/>
  <c r="AB20"/>
  <c r="AF20"/>
  <c r="AD21"/>
  <c r="AB22"/>
  <c r="AF22"/>
  <c r="AE26"/>
  <c r="AN21" l="1"/>
  <c r="AK21"/>
  <c r="AM21" s="1"/>
  <c r="AK26"/>
  <c r="AM26" s="1"/>
  <c r="AN26"/>
  <c r="AK22"/>
  <c r="AM22" s="1"/>
  <c r="AN22"/>
  <c r="AN20"/>
  <c r="AK20"/>
  <c r="AM20" s="1"/>
  <c r="S13"/>
  <c r="V13"/>
  <c r="S14"/>
  <c r="V14"/>
  <c r="S16"/>
  <c r="V16"/>
  <c r="S17"/>
  <c r="V17"/>
  <c r="S18"/>
  <c r="V18"/>
  <c r="S19"/>
  <c r="V19"/>
  <c r="O13"/>
  <c r="O14"/>
  <c r="O16"/>
  <c r="O17"/>
  <c r="O18"/>
  <c r="O19"/>
  <c r="V9"/>
  <c r="V11"/>
  <c r="V12"/>
  <c r="V7"/>
  <c r="T19" l="1"/>
  <c r="W19" s="1"/>
  <c r="T18"/>
  <c r="W18" s="1"/>
  <c r="T17"/>
  <c r="W17" s="1"/>
  <c r="T14"/>
  <c r="W14" s="1"/>
  <c r="U26"/>
  <c r="U22"/>
  <c r="U20"/>
  <c r="U21"/>
  <c r="T13"/>
  <c r="W13" s="1"/>
  <c r="T16"/>
  <c r="W16" s="1"/>
  <c r="S9"/>
  <c r="S11"/>
  <c r="S12"/>
  <c r="O9"/>
  <c r="O11"/>
  <c r="O12"/>
  <c r="AC17" l="1"/>
  <c r="AE17"/>
  <c r="AH17"/>
  <c r="AB18"/>
  <c r="AJ18"/>
  <c r="AH18"/>
  <c r="AE18"/>
  <c r="AI18"/>
  <c r="AD18"/>
  <c r="AG18"/>
  <c r="AI16"/>
  <c r="AB16"/>
  <c r="AD17"/>
  <c r="AF17"/>
  <c r="AB17"/>
  <c r="AI17"/>
  <c r="AH14"/>
  <c r="AC14"/>
  <c r="AD14"/>
  <c r="AF14"/>
  <c r="AJ14"/>
  <c r="AI14"/>
  <c r="AI19"/>
  <c r="AH19"/>
  <c r="AE19"/>
  <c r="AB19"/>
  <c r="AJ19"/>
  <c r="AF19"/>
  <c r="AC19"/>
  <c r="AD19"/>
  <c r="AG19"/>
  <c r="AF18"/>
  <c r="AC18"/>
  <c r="AJ17"/>
  <c r="AG17"/>
  <c r="AF16"/>
  <c r="AG14"/>
  <c r="AK14" s="1"/>
  <c r="AM14" s="1"/>
  <c r="AB14"/>
  <c r="AE14"/>
  <c r="AJ16"/>
  <c r="AC16"/>
  <c r="AG16"/>
  <c r="AD16"/>
  <c r="AE16"/>
  <c r="AH16"/>
  <c r="AG13"/>
  <c r="AB13"/>
  <c r="AF13"/>
  <c r="AD13"/>
  <c r="AH13"/>
  <c r="AI13"/>
  <c r="AE13"/>
  <c r="AH8"/>
  <c r="AJ13"/>
  <c r="AC13"/>
  <c r="T9"/>
  <c r="AB9" s="1"/>
  <c r="AJ8"/>
  <c r="AF8"/>
  <c r="AI8"/>
  <c r="AD8"/>
  <c r="T11"/>
  <c r="AF11" s="1"/>
  <c r="T12"/>
  <c r="AI12" s="1"/>
  <c r="AG8"/>
  <c r="AB8"/>
  <c r="AE8"/>
  <c r="AC8"/>
  <c r="S7"/>
  <c r="O7"/>
  <c r="W12" l="1"/>
  <c r="AN18"/>
  <c r="AK17"/>
  <c r="AM17" s="1"/>
  <c r="AN19"/>
  <c r="AK19"/>
  <c r="AM19" s="1"/>
  <c r="AK18"/>
  <c r="AM18" s="1"/>
  <c r="U18" s="1"/>
  <c r="AN17"/>
  <c r="AN14"/>
  <c r="U14" s="1"/>
  <c r="AN16"/>
  <c r="AK16"/>
  <c r="AM16" s="1"/>
  <c r="AK13"/>
  <c r="AM13" s="1"/>
  <c r="AD12"/>
  <c r="AG12"/>
  <c r="AJ12"/>
  <c r="AC12"/>
  <c r="AN13"/>
  <c r="AJ9"/>
  <c r="AF9"/>
  <c r="AD9"/>
  <c r="AC9"/>
  <c r="AH9"/>
  <c r="AI9"/>
  <c r="AE9"/>
  <c r="AG9"/>
  <c r="AF12"/>
  <c r="AB12"/>
  <c r="AH12"/>
  <c r="AE12"/>
  <c r="AI11"/>
  <c r="AC11"/>
  <c r="AE11"/>
  <c r="AJ11"/>
  <c r="AH11"/>
  <c r="AB11"/>
  <c r="AG11"/>
  <c r="W11"/>
  <c r="AD11"/>
  <c r="AK8"/>
  <c r="W9"/>
  <c r="T7"/>
  <c r="U19" l="1"/>
  <c r="U17"/>
  <c r="U16"/>
  <c r="AN12"/>
  <c r="AK12"/>
  <c r="AM12" s="1"/>
  <c r="U13"/>
  <c r="AK9"/>
  <c r="AM9" s="1"/>
  <c r="AN11"/>
  <c r="AK11"/>
  <c r="AM11" s="1"/>
  <c r="AG7"/>
  <c r="AB7"/>
  <c r="AJ7"/>
  <c r="AF7"/>
  <c r="AE7"/>
  <c r="AH7"/>
  <c r="AD7"/>
  <c r="AI7"/>
  <c r="AC7"/>
  <c r="AN9"/>
  <c r="AN8"/>
  <c r="AM8"/>
  <c r="W7"/>
  <c r="U12" l="1"/>
  <c r="U11"/>
  <c r="U9"/>
  <c r="AK7"/>
  <c r="AN7"/>
  <c r="AM7" l="1"/>
  <c r="U7" s="1"/>
</calcChain>
</file>

<file path=xl/sharedStrings.xml><?xml version="1.0" encoding="utf-8"?>
<sst xmlns="http://schemas.openxmlformats.org/spreadsheetml/2006/main" count="1038" uniqueCount="281">
  <si>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</si>
  <si>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</si>
  <si>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</si>
  <si>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</si>
  <si>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</si>
  <si>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</si>
  <si>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</si>
  <si>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</si>
  <si>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</si>
  <si>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</si>
  <si>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</si>
  <si>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</si>
  <si>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</si>
  <si>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</si>
  <si>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</si>
  <si>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</si>
  <si>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</si>
  <si>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</si>
  <si>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</si>
  <si>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</si>
  <si>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</si>
  <si>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</si>
  <si>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</si>
  <si>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</si>
  <si>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</si>
  <si>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</si>
  <si>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</si>
  <si>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</si>
  <si>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</si>
  <si>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</si>
  <si>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</si>
  <si>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</si>
  <si>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</si>
  <si>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</si>
  <si>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</si>
  <si>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</si>
  <si>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</si>
  <si>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</si>
  <si>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</si>
  <si>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</si>
  <si>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</si>
  <si>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</si>
  <si>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</si>
  <si>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</si>
  <si>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</si>
  <si>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</si>
  <si>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</si>
  <si>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</si>
  <si>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</si>
  <si>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</si>
  <si>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</si>
  <si>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</si>
  <si>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</si>
  <si>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</si>
  <si>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>N° licence</t>
  </si>
  <si>
    <t>NOM / Prénom</t>
  </si>
  <si>
    <t>Signature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</si>
  <si>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</si>
  <si>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</si>
  <si>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</si>
  <si>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</si>
  <si>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</si>
  <si>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</si>
  <si>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</si>
  <si>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</si>
  <si>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</si>
  <si>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</si>
  <si>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</si>
  <si>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</si>
  <si>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</si>
  <si>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</si>
  <si>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</si>
  <si>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</si>
  <si>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</si>
  <si>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</si>
  <si>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</si>
  <si>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</si>
  <si>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</si>
  <si>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</si>
  <si>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</si>
  <si>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</si>
  <si>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</si>
  <si>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</si>
  <si>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</si>
  <si>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</si>
  <si>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</si>
  <si>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</si>
  <si>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</si>
  <si>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</si>
  <si>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</si>
  <si>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</si>
  <si>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</si>
  <si>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</si>
  <si>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</si>
  <si>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</si>
  <si>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</si>
  <si>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</si>
  <si>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</si>
  <si>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</si>
  <si>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</si>
  <si>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</si>
  <si>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</si>
  <si>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</si>
  <si>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</si>
  <si>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</si>
  <si>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</si>
  <si>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</si>
  <si>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</si>
  <si>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</si>
  <si>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</si>
  <si>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</si>
  <si>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</si>
  <si>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</si>
  <si>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</si>
  <si>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</si>
  <si>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</si>
  <si>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</si>
  <si>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</si>
  <si>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</si>
  <si>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</si>
  <si>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</si>
  <si>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</si>
  <si>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</si>
  <si>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</si>
  <si>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</si>
  <si>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</si>
  <si>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</si>
  <si>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</si>
  <si>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</si>
  <si>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</si>
  <si>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</si>
  <si>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</si>
  <si>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</si>
  <si>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</si>
  <si>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</si>
  <si>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</si>
  <si>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</si>
  <si>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</si>
  <si>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COMPETITION</t>
  </si>
  <si>
    <t xml:space="preserve">ELIMINATOIRE REGIONAL  DES CHPTS DE FRANCE </t>
  </si>
  <si>
    <t xml:space="preserve">VILLENEUVE LOUBET </t>
  </si>
  <si>
    <t>2/3/MARS 2019</t>
  </si>
  <si>
    <t>JOLY</t>
  </si>
  <si>
    <t>THIBAUT</t>
  </si>
  <si>
    <t>REY</t>
  </si>
  <si>
    <t>Dorian</t>
  </si>
  <si>
    <t>ASLDD TOULON</t>
  </si>
  <si>
    <t>ESVL</t>
  </si>
  <si>
    <t>WRIGHT</t>
  </si>
  <si>
    <t>Leo</t>
  </si>
  <si>
    <t>ASPTT DRAGUIGNAN</t>
  </si>
  <si>
    <t>GEFFROY</t>
  </si>
  <si>
    <t>Lisa</t>
  </si>
  <si>
    <t>ASPTT Draguignan</t>
  </si>
  <si>
    <t>ESTEVES</t>
  </si>
  <si>
    <t>Laura</t>
  </si>
  <si>
    <t xml:space="preserve">GOUDE </t>
  </si>
  <si>
    <t>Zoe</t>
  </si>
  <si>
    <t>MAILLOT</t>
  </si>
  <si>
    <t>Bahia</t>
  </si>
  <si>
    <t>MORISON</t>
  </si>
  <si>
    <t>EMIE</t>
  </si>
  <si>
    <t>ES VILLENEUVE LOUBET</t>
  </si>
  <si>
    <t>COLLADO</t>
  </si>
  <si>
    <t>Noa</t>
  </si>
  <si>
    <t>CROSFIT HYERES</t>
  </si>
  <si>
    <t>GIANETTI</t>
  </si>
  <si>
    <t>Margot</t>
  </si>
  <si>
    <t>LANDAIS</t>
  </si>
  <si>
    <t>Alexis</t>
  </si>
  <si>
    <t>Lucas</t>
  </si>
  <si>
    <t xml:space="preserve">LANGLOIS </t>
  </si>
  <si>
    <t>Colin</t>
  </si>
  <si>
    <t>RICHET</t>
  </si>
  <si>
    <t>Benoit</t>
  </si>
  <si>
    <t>ZAPPA</t>
  </si>
  <si>
    <t>Fabien</t>
  </si>
  <si>
    <t>ORTUNIO</t>
  </si>
  <si>
    <t>Vincent</t>
  </si>
  <si>
    <t>DARSIGNY</t>
  </si>
  <si>
    <t>Tali</t>
  </si>
  <si>
    <t>CAN</t>
  </si>
  <si>
    <t>VERDAGUER</t>
  </si>
  <si>
    <t>Julie</t>
  </si>
  <si>
    <t>TESTE</t>
  </si>
  <si>
    <t>Flavie</t>
  </si>
  <si>
    <t>RONCO</t>
  </si>
  <si>
    <t>Emmanuelle</t>
  </si>
  <si>
    <t>NOBLAT</t>
  </si>
  <si>
    <t>Alyx</t>
  </si>
  <si>
    <t>GAUJARD</t>
  </si>
  <si>
    <t>Marine</t>
  </si>
  <si>
    <t>BRIZE</t>
  </si>
  <si>
    <t>LAETITIA</t>
  </si>
  <si>
    <t>AS MONAC0</t>
  </si>
  <si>
    <t>BRIDIER</t>
  </si>
  <si>
    <t>FABIEN</t>
  </si>
  <si>
    <t>AC MENTON</t>
  </si>
  <si>
    <t>TIEN YU SONG</t>
  </si>
  <si>
    <t>J Marc</t>
  </si>
  <si>
    <t>MILLEREAU</t>
  </si>
  <si>
    <t>MATTHIEU</t>
  </si>
  <si>
    <t>HC NICE</t>
  </si>
  <si>
    <t>BOCHEW</t>
  </si>
  <si>
    <t>JEROME</t>
  </si>
  <si>
    <t>FOLCHER</t>
  </si>
  <si>
    <t>GUILHEM</t>
  </si>
  <si>
    <t>WARTELLE</t>
  </si>
  <si>
    <t>EDMOND</t>
  </si>
  <si>
    <t>ABRIL</t>
  </si>
  <si>
    <t>Damien</t>
  </si>
  <si>
    <t>Guillaume</t>
  </si>
  <si>
    <t>CROSSFIT HYERES</t>
  </si>
  <si>
    <t>LEOPOLD</t>
  </si>
  <si>
    <t>Laurent</t>
  </si>
  <si>
    <t>RAMOS</t>
  </si>
  <si>
    <t>JULIEN</t>
  </si>
  <si>
    <t>AS MONACO</t>
  </si>
  <si>
    <t>BARBER</t>
  </si>
  <si>
    <t>Thibault</t>
  </si>
  <si>
    <t>CROSSFIT FREJUS</t>
  </si>
  <si>
    <t>ARNAUD</t>
  </si>
  <si>
    <t>Martin</t>
  </si>
  <si>
    <t>CAMPS</t>
  </si>
  <si>
    <t>SEBASTIEN</t>
  </si>
  <si>
    <t>GUILLOU</t>
  </si>
  <si>
    <t>GALAND</t>
  </si>
  <si>
    <t>Kevin</t>
  </si>
  <si>
    <t>NACCARI</t>
  </si>
  <si>
    <t>NATALE</t>
  </si>
  <si>
    <t>VANHAMME</t>
  </si>
  <si>
    <t>David</t>
  </si>
  <si>
    <t>MAATOUG</t>
  </si>
  <si>
    <t>Farid</t>
  </si>
  <si>
    <t>HC HYERES</t>
  </si>
  <si>
    <t>BLAIN</t>
  </si>
  <si>
    <t>REMY</t>
  </si>
  <si>
    <t>BIGOT</t>
  </si>
  <si>
    <t>MICKAEL</t>
  </si>
  <si>
    <t>TUDES</t>
  </si>
  <si>
    <t>KRYSTEL</t>
  </si>
  <si>
    <t>PLANCQ</t>
  </si>
  <si>
    <t>Déborah</t>
  </si>
  <si>
    <t>MARIOTTINI DARBAS</t>
  </si>
  <si>
    <t>Marie-Charlotte</t>
  </si>
  <si>
    <t>JANKOVITS</t>
  </si>
  <si>
    <t>Mylene</t>
  </si>
  <si>
    <t>GAALOUL</t>
  </si>
  <si>
    <t>Linda</t>
  </si>
  <si>
    <t>VILLANO</t>
  </si>
  <si>
    <t>ELISABETH</t>
  </si>
  <si>
    <t>FRANQUINE</t>
  </si>
  <si>
    <t>Nina</t>
  </si>
  <si>
    <t>TEAM LA FOURNAISE</t>
  </si>
  <si>
    <t>PELERIN</t>
  </si>
  <si>
    <t>LUCA</t>
  </si>
  <si>
    <t>JP DURBANO</t>
  </si>
  <si>
    <t>JL VERNAY</t>
  </si>
  <si>
    <t>J. BOCHEW</t>
  </si>
  <si>
    <t>B. DURBANO</t>
  </si>
  <si>
    <t>Manon</t>
  </si>
  <si>
    <t>SUD</t>
  </si>
  <si>
    <t>JP BULGARIDHES</t>
  </si>
  <si>
    <t>E. VILLANO</t>
  </si>
  <si>
    <t>L. VILLANO</t>
  </si>
  <si>
    <t>CHAMPIONNAT DE PROVINCE</t>
  </si>
  <si>
    <t>M. KRETTLY</t>
  </si>
  <si>
    <t>S. DEKHIL</t>
  </si>
  <si>
    <t>E. DUPEYROUX</t>
  </si>
  <si>
    <t>R.BLAIN</t>
  </si>
  <si>
    <t>O. VOLSTER</t>
  </si>
  <si>
    <t xml:space="preserve"> </t>
  </si>
  <si>
    <t>SAMMY</t>
  </si>
  <si>
    <t>G. JULLIEN</t>
  </si>
  <si>
    <t>E. RONCO</t>
  </si>
  <si>
    <t>M. GIANETI</t>
  </si>
  <si>
    <t>E. DUPEYRIUX</t>
  </si>
  <si>
    <t>MP. GIANETTI</t>
  </si>
  <si>
    <t>B. RICHET</t>
  </si>
  <si>
    <t>CHAMPIONNAT DE PPROVINCE</t>
  </si>
  <si>
    <t>NC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</si>
</sst>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48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rgb="FF0000FF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b/>
      <sz val="28"/>
      <color rgb="FFFF00FF"/>
      <name val="Arial"/>
      <family val="2"/>
    </font>
    <font>
      <b/>
      <sz val="18"/>
      <color rgb="FF0000FF"/>
      <name val="Arial"/>
      <family val="2"/>
    </font>
    <font>
      <b/>
      <sz val="16"/>
      <color theme="1"/>
      <name val="Arial"/>
      <family val="2"/>
    </font>
    <font>
      <sz val="16"/>
      <color theme="0"/>
      <name val="Arial"/>
      <family val="2"/>
    </font>
    <font>
      <b/>
      <sz val="12"/>
      <color theme="0" tint="-0.499984740745262"/>
      <name val="Arial"/>
      <family val="2"/>
    </font>
    <font>
      <b/>
      <sz val="12"/>
      <color indexed="55"/>
      <name val="Arial"/>
      <family val="2"/>
    </font>
    <font>
      <b/>
      <sz val="12"/>
      <color theme="5" tint="-0.249977111117893"/>
      <name val="Arial"/>
      <family val="2"/>
    </font>
    <font>
      <b/>
      <sz val="12"/>
      <color indexed="10"/>
      <name val="Arial"/>
      <family val="2"/>
    </font>
    <font>
      <b/>
      <sz val="12"/>
      <color rgb="FF0000FF"/>
      <name val="Arial"/>
      <family val="2"/>
    </font>
    <font>
      <b/>
      <sz val="11"/>
      <color theme="0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322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0" fillId="10" borderId="0" xfId="0" applyFont="1" applyFill="1"/>
    <xf numFmtId="0" fontId="20" fillId="10" borderId="0" xfId="0" applyFont="1" applyFill="1" applyBorder="1"/>
    <xf numFmtId="0" fontId="19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15" fillId="11" borderId="8" xfId="0" applyFont="1" applyFill="1" applyBorder="1" applyAlignment="1" applyProtection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</xf>
    <xf numFmtId="164" fontId="15" fillId="11" borderId="10" xfId="0" applyNumberFormat="1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4" xfId="0" applyFont="1" applyFill="1" applyBorder="1" applyAlignment="1" applyProtection="1">
      <alignment vertical="center"/>
      <protection locked="0"/>
    </xf>
    <xf numFmtId="2" fontId="21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</xf>
    <xf numFmtId="2" fontId="12" fillId="2" borderId="19" xfId="0" applyNumberFormat="1" applyFont="1" applyFill="1" applyBorder="1" applyAlignment="1" applyProtection="1">
      <alignment horizontal="center" vertical="center"/>
    </xf>
    <xf numFmtId="164" fontId="15" fillId="11" borderId="28" xfId="0" applyNumberFormat="1" applyFont="1" applyFill="1" applyBorder="1" applyAlignment="1" applyProtection="1">
      <alignment horizontal="center" vertical="center"/>
    </xf>
    <xf numFmtId="1" fontId="23" fillId="2" borderId="11" xfId="0" applyNumberFormat="1" applyFont="1" applyFill="1" applyBorder="1" applyAlignment="1" applyProtection="1">
      <alignment horizontal="center" vertical="center"/>
    </xf>
    <xf numFmtId="1" fontId="8" fillId="12" borderId="18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5" fillId="11" borderId="29" xfId="0" applyNumberFormat="1" applyFont="1" applyFill="1" applyBorder="1" applyAlignment="1" applyProtection="1">
      <alignment horizontal="center" vertical="center"/>
    </xf>
    <xf numFmtId="164" fontId="15" fillId="11" borderId="30" xfId="0" applyNumberFormat="1" applyFont="1" applyFill="1" applyBorder="1" applyAlignment="1" applyProtection="1">
      <alignment horizontal="center" vertical="center"/>
    </xf>
    <xf numFmtId="0" fontId="15" fillId="11" borderId="31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35" xfId="0" applyFont="1" applyFill="1" applyBorder="1" applyAlignment="1" applyProtection="1">
      <alignment vertical="center"/>
      <protection locked="0"/>
    </xf>
    <xf numFmtId="2" fontId="21" fillId="2" borderId="36" xfId="0" applyNumberFormat="1" applyFont="1" applyFill="1" applyBorder="1" applyAlignment="1" applyProtection="1">
      <alignment horizontal="center" vertical="center"/>
      <protection locked="0"/>
    </xf>
    <xf numFmtId="1" fontId="4" fillId="2" borderId="38" xfId="0" applyNumberFormat="1" applyFont="1" applyFill="1" applyBorder="1" applyAlignment="1" applyProtection="1">
      <alignment horizontal="center" vertical="center"/>
      <protection locked="0"/>
    </xf>
    <xf numFmtId="1" fontId="8" fillId="12" borderId="39" xfId="0" applyNumberFormat="1" applyFont="1" applyFill="1" applyBorder="1" applyAlignment="1" applyProtection="1">
      <alignment horizontal="center" vertical="center"/>
    </xf>
    <xf numFmtId="1" fontId="23" fillId="2" borderId="32" xfId="0" applyNumberFormat="1" applyFont="1" applyFill="1" applyBorder="1" applyAlignment="1" applyProtection="1">
      <alignment horizontal="center" vertical="center"/>
    </xf>
    <xf numFmtId="2" fontId="12" fillId="2" borderId="40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0" fillId="2" borderId="9" xfId="0" applyNumberFormat="1" applyFont="1" applyFill="1" applyBorder="1" applyAlignment="1" applyProtection="1">
      <alignment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4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0" applyNumberFormat="1" applyFont="1" applyFill="1" applyBorder="1" applyAlignment="1" applyProtection="1">
      <alignment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0" fontId="25" fillId="3" borderId="41" xfId="0" applyFont="1" applyFill="1" applyBorder="1" applyAlignment="1">
      <alignment horizontal="center" vertical="center"/>
    </xf>
    <xf numFmtId="0" fontId="18" fillId="11" borderId="42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/>
    </xf>
    <xf numFmtId="0" fontId="18" fillId="11" borderId="45" xfId="0" applyFont="1" applyFill="1" applyBorder="1" applyAlignment="1">
      <alignment horizontal="center" vertical="center"/>
    </xf>
    <xf numFmtId="0" fontId="25" fillId="3" borderId="47" xfId="0" applyFont="1" applyFill="1" applyBorder="1" applyAlignment="1">
      <alignment horizontal="center" vertical="center"/>
    </xf>
    <xf numFmtId="0" fontId="18" fillId="11" borderId="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7" fillId="8" borderId="0" xfId="0" applyFont="1" applyFill="1" applyAlignment="1">
      <alignment horizontal="center"/>
    </xf>
    <xf numFmtId="0" fontId="2" fillId="3" borderId="5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</xf>
    <xf numFmtId="0" fontId="29" fillId="2" borderId="54" xfId="0" applyNumberFormat="1" applyFont="1" applyFill="1" applyBorder="1" applyAlignment="1" applyProtection="1">
      <alignment horizontal="center" vertical="center"/>
      <protection locked="0"/>
    </xf>
    <xf numFmtId="0" fontId="29" fillId="2" borderId="12" xfId="0" applyNumberFormat="1" applyFont="1" applyFill="1" applyBorder="1" applyAlignment="1" applyProtection="1">
      <alignment horizontal="center" vertical="center"/>
      <protection locked="0"/>
    </xf>
    <xf numFmtId="0" fontId="29" fillId="2" borderId="55" xfId="0" applyNumberFormat="1" applyFont="1" applyFill="1" applyBorder="1" applyAlignment="1" applyProtection="1">
      <alignment horizontal="center" vertical="center"/>
      <protection locked="0"/>
    </xf>
    <xf numFmtId="164" fontId="2" fillId="2" borderId="33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54" xfId="0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/>
    </xf>
    <xf numFmtId="0" fontId="1" fillId="2" borderId="55" xfId="0" applyNumberFormat="1" applyFont="1" applyFill="1" applyBorder="1" applyAlignment="1" applyProtection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164" fontId="2" fillId="2" borderId="34" xfId="0" applyNumberFormat="1" applyFont="1" applyFill="1" applyBorder="1" applyAlignment="1" applyProtection="1">
      <alignment horizontal="left" vertical="center"/>
      <protection locked="0"/>
    </xf>
    <xf numFmtId="1" fontId="2" fillId="2" borderId="50" xfId="0" applyNumberFormat="1" applyFont="1" applyFill="1" applyBorder="1" applyAlignment="1" applyProtection="1">
      <alignment horizontal="center" vertical="center"/>
      <protection locked="0"/>
    </xf>
    <xf numFmtId="164" fontId="2" fillId="2" borderId="52" xfId="0" applyNumberFormat="1" applyFont="1" applyFill="1" applyBorder="1" applyAlignment="1" applyProtection="1">
      <alignment horizontal="center" vertical="center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1" fontId="2" fillId="2" borderId="51" xfId="0" applyNumberFormat="1" applyFont="1" applyFill="1" applyBorder="1" applyAlignment="1" applyProtection="1">
      <alignment horizontal="center" vertical="center"/>
      <protection locked="0"/>
    </xf>
    <xf numFmtId="164" fontId="2" fillId="2" borderId="53" xfId="0" applyNumberFormat="1" applyFont="1" applyFill="1" applyBorder="1" applyAlignment="1" applyProtection="1">
      <alignment horizontal="center" vertical="center"/>
      <protection locked="0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55" xfId="0" applyFont="1" applyFill="1" applyBorder="1" applyAlignment="1" applyProtection="1">
      <alignment horizontal="center" vertical="center"/>
      <protection locked="0"/>
    </xf>
    <xf numFmtId="1" fontId="28" fillId="3" borderId="37" xfId="0" applyNumberFormat="1" applyFont="1" applyFill="1" applyBorder="1" applyAlignment="1" applyProtection="1">
      <alignment horizontal="center" vertical="center"/>
      <protection locked="0"/>
    </xf>
    <xf numFmtId="1" fontId="28" fillId="3" borderId="38" xfId="0" applyNumberFormat="1" applyFont="1" applyFill="1" applyBorder="1" applyAlignment="1" applyProtection="1">
      <alignment horizontal="center" vertical="center"/>
      <protection locked="0"/>
    </xf>
    <xf numFmtId="0" fontId="2" fillId="2" borderId="58" xfId="0" applyNumberFormat="1" applyFont="1" applyFill="1" applyBorder="1" applyAlignment="1" applyProtection="1">
      <alignment horizontal="center" vertical="center"/>
    </xf>
    <xf numFmtId="164" fontId="30" fillId="2" borderId="58" xfId="0" applyNumberFormat="1" applyFont="1" applyFill="1" applyBorder="1" applyAlignment="1" applyProtection="1">
      <alignment horizontal="left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1" fontId="30" fillId="2" borderId="58" xfId="0" applyNumberFormat="1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164" fontId="30" fillId="2" borderId="58" xfId="1" applyNumberFormat="1" applyFont="1" applyFill="1" applyBorder="1" applyAlignment="1" applyProtection="1">
      <alignment horizontal="center" vertical="center"/>
      <protection locked="0"/>
    </xf>
    <xf numFmtId="2" fontId="30" fillId="2" borderId="58" xfId="0" applyNumberFormat="1" applyFont="1" applyFill="1" applyBorder="1" applyAlignment="1" applyProtection="1">
      <alignment horizontal="center" vertical="center"/>
      <protection locked="0"/>
    </xf>
    <xf numFmtId="164" fontId="30" fillId="2" borderId="58" xfId="0" applyNumberFormat="1" applyFont="1" applyFill="1" applyBorder="1" applyAlignment="1" applyProtection="1">
      <alignment horizontal="center" vertical="center"/>
      <protection locked="0"/>
    </xf>
    <xf numFmtId="0" fontId="29" fillId="2" borderId="58" xfId="0" applyNumberFormat="1" applyFont="1" applyFill="1" applyBorder="1" applyAlignment="1" applyProtection="1">
      <alignment horizontal="center" vertical="center"/>
      <protection locked="0"/>
    </xf>
    <xf numFmtId="164" fontId="2" fillId="2" borderId="58" xfId="0" applyNumberFormat="1" applyFont="1" applyFill="1" applyBorder="1" applyAlignment="1" applyProtection="1">
      <alignment horizontal="center" vertical="center"/>
      <protection locked="0"/>
    </xf>
    <xf numFmtId="164" fontId="2" fillId="2" borderId="58" xfId="0" applyNumberFormat="1" applyFont="1" applyFill="1" applyBorder="1" applyAlignment="1" applyProtection="1">
      <alignment horizontal="left" vertical="center"/>
      <protection locked="0"/>
    </xf>
    <xf numFmtId="1" fontId="2" fillId="2" borderId="58" xfId="0" applyNumberFormat="1" applyFont="1" applyFill="1" applyBorder="1" applyAlignment="1" applyProtection="1">
      <alignment horizontal="center" vertical="center"/>
      <protection locked="0"/>
    </xf>
    <xf numFmtId="0" fontId="2" fillId="3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2" fillId="2" borderId="58" xfId="1" applyNumberFormat="1" applyFont="1" applyFill="1" applyBorder="1" applyAlignment="1" applyProtection="1">
      <alignment horizontal="center" vertical="center"/>
    </xf>
    <xf numFmtId="164" fontId="30" fillId="2" borderId="58" xfId="1" applyNumberFormat="1" applyFont="1" applyFill="1" applyBorder="1" applyAlignment="1" applyProtection="1">
      <alignment horizontal="left" vertical="center"/>
      <protection locked="0"/>
    </xf>
    <xf numFmtId="0" fontId="2" fillId="2" borderId="58" xfId="1" applyFont="1" applyFill="1" applyBorder="1" applyAlignment="1" applyProtection="1">
      <alignment vertical="center"/>
      <protection locked="0"/>
    </xf>
    <xf numFmtId="1" fontId="30" fillId="2" borderId="58" xfId="1" applyNumberFormat="1" applyFont="1" applyFill="1" applyBorder="1" applyAlignment="1" applyProtection="1">
      <alignment horizontal="center" vertical="center"/>
      <protection locked="0"/>
    </xf>
    <xf numFmtId="2" fontId="2" fillId="3" borderId="58" xfId="0" applyNumberFormat="1" applyFont="1" applyFill="1" applyBorder="1" applyAlignment="1" applyProtection="1">
      <alignment horizontal="center" vertical="center"/>
      <protection locked="0"/>
    </xf>
    <xf numFmtId="0" fontId="29" fillId="2" borderId="58" xfId="1" applyNumberFormat="1" applyFont="1" applyFill="1" applyBorder="1" applyAlignment="1" applyProtection="1">
      <alignment horizontal="center" vertical="center"/>
      <protection locked="0"/>
    </xf>
    <xf numFmtId="164" fontId="31" fillId="2" borderId="58" xfId="1" applyNumberFormat="1" applyFont="1" applyFill="1" applyBorder="1" applyAlignment="1" applyProtection="1">
      <alignment horizontal="center" vertical="center"/>
      <protection locked="0"/>
    </xf>
    <xf numFmtId="164" fontId="32" fillId="2" borderId="58" xfId="1" applyNumberFormat="1" applyFont="1" applyFill="1" applyBorder="1" applyAlignment="1" applyProtection="1">
      <alignment horizontal="left" vertical="center"/>
      <protection locked="0"/>
    </xf>
    <xf numFmtId="0" fontId="31" fillId="2" borderId="58" xfId="1" applyFont="1" applyFill="1" applyBorder="1" applyAlignment="1" applyProtection="1">
      <alignment vertical="center"/>
      <protection locked="0"/>
    </xf>
    <xf numFmtId="1" fontId="32" fillId="2" borderId="58" xfId="1" applyNumberFormat="1" applyFont="1" applyFill="1" applyBorder="1" applyAlignment="1" applyProtection="1">
      <alignment horizontal="center" vertical="center"/>
      <protection locked="0"/>
    </xf>
    <xf numFmtId="0" fontId="31" fillId="3" borderId="58" xfId="1" applyFont="1" applyFill="1" applyBorder="1" applyAlignment="1" applyProtection="1">
      <alignment horizontal="center" vertical="center"/>
      <protection locked="0"/>
    </xf>
    <xf numFmtId="0" fontId="33" fillId="0" borderId="58" xfId="0" applyFont="1" applyBorder="1" applyAlignment="1">
      <alignment horizontal="center"/>
    </xf>
    <xf numFmtId="0" fontId="34" fillId="0" borderId="58" xfId="0" applyFont="1" applyBorder="1" applyAlignment="1">
      <alignment vertical="center"/>
    </xf>
    <xf numFmtId="0" fontId="35" fillId="0" borderId="58" xfId="0" applyFont="1" applyBorder="1" applyAlignment="1">
      <alignment vertical="center"/>
    </xf>
    <xf numFmtId="0" fontId="35" fillId="0" borderId="58" xfId="0" applyFont="1" applyBorder="1" applyAlignment="1">
      <alignment horizontal="center"/>
    </xf>
    <xf numFmtId="164" fontId="36" fillId="2" borderId="58" xfId="0" applyNumberFormat="1" applyFont="1" applyFill="1" applyBorder="1" applyAlignment="1" applyProtection="1">
      <alignment horizontal="left" vertical="center"/>
      <protection locked="0"/>
    </xf>
    <xf numFmtId="0" fontId="36" fillId="2" borderId="58" xfId="0" applyFont="1" applyFill="1" applyBorder="1" applyAlignment="1" applyProtection="1">
      <alignment vertical="center"/>
      <protection locked="0"/>
    </xf>
    <xf numFmtId="1" fontId="36" fillId="2" borderId="58" xfId="0" applyNumberFormat="1" applyFont="1" applyFill="1" applyBorder="1" applyAlignment="1" applyProtection="1">
      <alignment horizontal="center" vertical="center"/>
      <protection locked="0"/>
    </xf>
    <xf numFmtId="0" fontId="36" fillId="0" borderId="58" xfId="0" applyFont="1" applyBorder="1" applyAlignment="1">
      <alignment vertical="center"/>
    </xf>
    <xf numFmtId="0" fontId="33" fillId="0" borderId="58" xfId="0" applyFont="1" applyBorder="1"/>
    <xf numFmtId="0" fontId="33" fillId="0" borderId="58" xfId="0" applyFont="1" applyBorder="1" applyAlignment="1">
      <alignment horizontal="center" vertical="center" wrapText="1"/>
    </xf>
    <xf numFmtId="2" fontId="33" fillId="0" borderId="58" xfId="0" applyNumberFormat="1" applyFont="1" applyBorder="1" applyAlignment="1">
      <alignment horizontal="center"/>
    </xf>
    <xf numFmtId="2" fontId="30" fillId="2" borderId="15" xfId="0" applyNumberFormat="1" applyFont="1" applyFill="1" applyBorder="1" applyAlignment="1" applyProtection="1">
      <alignment horizontal="center" vertical="center"/>
      <protection locked="0"/>
    </xf>
    <xf numFmtId="2" fontId="33" fillId="0" borderId="58" xfId="0" applyNumberFormat="1" applyFont="1" applyBorder="1" applyAlignment="1">
      <alignment horizontal="center" vertical="center"/>
    </xf>
    <xf numFmtId="0" fontId="1" fillId="2" borderId="58" xfId="1" applyNumberFormat="1" applyFont="1" applyFill="1" applyBorder="1" applyAlignment="1" applyProtection="1">
      <alignment horizontal="center" vertical="center"/>
    </xf>
    <xf numFmtId="164" fontId="2" fillId="2" borderId="58" xfId="1" applyNumberFormat="1" applyFont="1" applyFill="1" applyBorder="1" applyAlignment="1" applyProtection="1">
      <alignment horizontal="center" vertical="center"/>
      <protection locked="0"/>
    </xf>
    <xf numFmtId="0" fontId="2" fillId="3" borderId="58" xfId="1" applyFont="1" applyFill="1" applyBorder="1" applyAlignment="1" applyProtection="1">
      <alignment horizontal="center" vertical="center"/>
      <protection locked="0"/>
    </xf>
    <xf numFmtId="2" fontId="30" fillId="2" borderId="58" xfId="1" applyNumberFormat="1" applyFont="1" applyFill="1" applyBorder="1" applyAlignment="1" applyProtection="1">
      <alignment horizontal="center" vertical="center"/>
      <protection locked="0"/>
    </xf>
    <xf numFmtId="0" fontId="33" fillId="0" borderId="58" xfId="0" applyFont="1" applyBorder="1" applyAlignment="1">
      <alignment vertical="center"/>
    </xf>
    <xf numFmtId="0" fontId="38" fillId="2" borderId="58" xfId="0" applyNumberFormat="1" applyFont="1" applyFill="1" applyBorder="1" applyAlignment="1" applyProtection="1">
      <alignment vertical="center"/>
      <protection locked="0"/>
    </xf>
    <xf numFmtId="0" fontId="2" fillId="2" borderId="60" xfId="0" applyNumberFormat="1" applyFont="1" applyFill="1" applyBorder="1" applyAlignment="1" applyProtection="1">
      <alignment horizontal="center" vertical="center"/>
    </xf>
    <xf numFmtId="164" fontId="30" fillId="2" borderId="60" xfId="0" applyNumberFormat="1" applyFont="1" applyFill="1" applyBorder="1" applyAlignment="1" applyProtection="1">
      <alignment horizontal="center" vertical="center"/>
      <protection locked="0"/>
    </xf>
    <xf numFmtId="164" fontId="30" fillId="2" borderId="61" xfId="0" applyNumberFormat="1" applyFont="1" applyFill="1" applyBorder="1" applyAlignment="1" applyProtection="1">
      <alignment horizontal="center" vertical="center"/>
      <protection locked="0"/>
    </xf>
    <xf numFmtId="164" fontId="30" fillId="2" borderId="62" xfId="0" applyNumberFormat="1" applyFont="1" applyFill="1" applyBorder="1" applyAlignment="1" applyProtection="1">
      <alignment horizontal="left" vertical="center"/>
      <protection locked="0"/>
    </xf>
    <xf numFmtId="0" fontId="2" fillId="2" borderId="63" xfId="0" applyFont="1" applyFill="1" applyBorder="1" applyAlignment="1" applyProtection="1">
      <alignment vertical="center"/>
      <protection locked="0"/>
    </xf>
    <xf numFmtId="1" fontId="30" fillId="2" borderId="60" xfId="0" applyNumberFormat="1" applyFont="1" applyFill="1" applyBorder="1" applyAlignment="1" applyProtection="1">
      <alignment horizontal="center" vertical="center"/>
      <protection locked="0"/>
    </xf>
    <xf numFmtId="0" fontId="31" fillId="2" borderId="60" xfId="0" applyFont="1" applyFill="1" applyBorder="1" applyAlignment="1" applyProtection="1">
      <alignment horizontal="center" vertical="center"/>
      <protection locked="0"/>
    </xf>
    <xf numFmtId="2" fontId="21" fillId="2" borderId="64" xfId="0" applyNumberFormat="1" applyFont="1" applyFill="1" applyBorder="1" applyAlignment="1" applyProtection="1">
      <alignment horizontal="right" vertical="center"/>
      <protection locked="0"/>
    </xf>
    <xf numFmtId="0" fontId="2" fillId="2" borderId="33" xfId="0" applyNumberFormat="1" applyFont="1" applyFill="1" applyBorder="1" applyAlignment="1" applyProtection="1">
      <alignment horizontal="center" vertical="center"/>
    </xf>
    <xf numFmtId="0" fontId="39" fillId="2" borderId="12" xfId="0" applyNumberFormat="1" applyFont="1" applyFill="1" applyBorder="1" applyAlignment="1" applyProtection="1">
      <alignment horizontal="center" vertical="center"/>
      <protection locked="0"/>
    </xf>
    <xf numFmtId="164" fontId="30" fillId="2" borderId="33" xfId="0" applyNumberFormat="1" applyFont="1" applyFill="1" applyBorder="1" applyAlignment="1" applyProtection="1">
      <alignment horizontal="center" vertical="center"/>
      <protection locked="0"/>
    </xf>
    <xf numFmtId="164" fontId="30" fillId="2" borderId="34" xfId="0" applyNumberFormat="1" applyFont="1" applyFill="1" applyBorder="1" applyAlignment="1" applyProtection="1">
      <alignment horizontal="left" vertical="center"/>
      <protection locked="0"/>
    </xf>
    <xf numFmtId="1" fontId="30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2" fontId="30" fillId="2" borderId="36" xfId="0" applyNumberFormat="1" applyFont="1" applyFill="1" applyBorder="1" applyAlignment="1" applyProtection="1">
      <alignment horizontal="center" vertical="center"/>
      <protection locked="0"/>
    </xf>
    <xf numFmtId="164" fontId="2" fillId="2" borderId="58" xfId="1" applyNumberFormat="1" applyFont="1" applyFill="1" applyBorder="1" applyAlignment="1" applyProtection="1">
      <alignment horizontal="left" vertical="center"/>
      <protection locked="0"/>
    </xf>
    <xf numFmtId="1" fontId="2" fillId="2" borderId="58" xfId="1" applyNumberFormat="1" applyFont="1" applyFill="1" applyBorder="1" applyAlignment="1" applyProtection="1">
      <alignment horizontal="center" vertical="center"/>
      <protection locked="0"/>
    </xf>
    <xf numFmtId="0" fontId="31" fillId="2" borderId="58" xfId="0" applyFont="1" applyFill="1" applyBorder="1" applyAlignment="1" applyProtection="1">
      <alignment vertical="center"/>
      <protection locked="0"/>
    </xf>
    <xf numFmtId="2" fontId="2" fillId="3" borderId="58" xfId="1" applyNumberFormat="1" applyFont="1" applyFill="1" applyBorder="1" applyAlignment="1" applyProtection="1">
      <alignment horizontal="center" vertical="center"/>
      <protection locked="0"/>
    </xf>
    <xf numFmtId="2" fontId="30" fillId="2" borderId="64" xfId="0" applyNumberFormat="1" applyFont="1" applyFill="1" applyBorder="1" applyAlignment="1" applyProtection="1">
      <alignment horizontal="center"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164" fontId="30" fillId="2" borderId="59" xfId="1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vertical="center"/>
      <protection locked="0"/>
    </xf>
    <xf numFmtId="0" fontId="37" fillId="2" borderId="58" xfId="1" applyNumberFormat="1" applyFont="1" applyFill="1" applyBorder="1" applyAlignment="1" applyProtection="1">
      <alignment horizontal="center" vertical="center"/>
    </xf>
    <xf numFmtId="0" fontId="40" fillId="2" borderId="58" xfId="1" applyNumberFormat="1" applyFont="1" applyFill="1" applyBorder="1" applyAlignment="1" applyProtection="1">
      <alignment horizontal="center" vertical="center"/>
      <protection locked="0"/>
    </xf>
    <xf numFmtId="164" fontId="33" fillId="2" borderId="58" xfId="1" applyNumberFormat="1" applyFont="1" applyFill="1" applyBorder="1" applyAlignment="1" applyProtection="1">
      <alignment horizontal="center" vertical="center"/>
      <protection locked="0"/>
    </xf>
    <xf numFmtId="164" fontId="33" fillId="2" borderId="58" xfId="1" applyNumberFormat="1" applyFont="1" applyFill="1" applyBorder="1" applyAlignment="1" applyProtection="1">
      <alignment horizontal="left" vertical="center"/>
      <protection locked="0"/>
    </xf>
    <xf numFmtId="0" fontId="33" fillId="2" borderId="58" xfId="1" applyFont="1" applyFill="1" applyBorder="1" applyAlignment="1" applyProtection="1">
      <alignment vertical="center"/>
      <protection locked="0"/>
    </xf>
    <xf numFmtId="1" fontId="33" fillId="2" borderId="58" xfId="1" applyNumberFormat="1" applyFont="1" applyFill="1" applyBorder="1" applyAlignment="1" applyProtection="1">
      <alignment horizontal="center" vertical="center"/>
      <protection locked="0"/>
    </xf>
    <xf numFmtId="0" fontId="33" fillId="3" borderId="58" xfId="1" applyFont="1" applyFill="1" applyBorder="1" applyAlignment="1" applyProtection="1">
      <alignment horizontal="center" vertical="center"/>
      <protection locked="0"/>
    </xf>
    <xf numFmtId="2" fontId="33" fillId="3" borderId="58" xfId="1" applyNumberFormat="1" applyFont="1" applyFill="1" applyBorder="1" applyAlignment="1" applyProtection="1">
      <alignment horizontal="center" vertical="center"/>
      <protection locked="0"/>
    </xf>
    <xf numFmtId="0" fontId="39" fillId="2" borderId="58" xfId="1" applyNumberFormat="1" applyFont="1" applyFill="1" applyBorder="1" applyAlignment="1" applyProtection="1">
      <alignment horizontal="center" vertical="center"/>
      <protection locked="0"/>
    </xf>
    <xf numFmtId="0" fontId="30" fillId="2" borderId="58" xfId="1" applyFont="1" applyFill="1" applyBorder="1" applyAlignment="1" applyProtection="1">
      <alignment horizontal="center" vertical="center"/>
      <protection locked="0"/>
    </xf>
    <xf numFmtId="0" fontId="31" fillId="2" borderId="58" xfId="1" applyFont="1" applyFill="1" applyBorder="1" applyAlignment="1" applyProtection="1">
      <alignment horizontal="center" vertical="center"/>
      <protection locked="0"/>
    </xf>
    <xf numFmtId="0" fontId="35" fillId="0" borderId="58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1" fillId="2" borderId="58" xfId="1" applyNumberFormat="1" applyFont="1" applyFill="1" applyBorder="1" applyAlignment="1" applyProtection="1">
      <alignment horizontal="center" vertical="center"/>
    </xf>
    <xf numFmtId="164" fontId="32" fillId="2" borderId="58" xfId="1" applyNumberFormat="1" applyFont="1" applyFill="1" applyBorder="1" applyAlignment="1" applyProtection="1">
      <alignment horizontal="center" vertical="center"/>
      <protection locked="0"/>
    </xf>
    <xf numFmtId="2" fontId="32" fillId="2" borderId="58" xfId="1" applyNumberFormat="1" applyFont="1" applyFill="1" applyBorder="1" applyAlignment="1" applyProtection="1">
      <alignment horizontal="center" vertical="center"/>
      <protection locked="0"/>
    </xf>
    <xf numFmtId="1" fontId="43" fillId="12" borderId="39" xfId="0" applyNumberFormat="1" applyFont="1" applyFill="1" applyBorder="1" applyAlignment="1" applyProtection="1">
      <alignment horizontal="center" vertical="center"/>
    </xf>
    <xf numFmtId="1" fontId="44" fillId="2" borderId="32" xfId="0" applyNumberFormat="1" applyFont="1" applyFill="1" applyBorder="1" applyAlignment="1" applyProtection="1">
      <alignment horizontal="center" vertical="center"/>
    </xf>
    <xf numFmtId="0" fontId="43" fillId="2" borderId="12" xfId="0" applyFont="1" applyFill="1" applyBorder="1" applyAlignment="1" applyProtection="1">
      <alignment horizontal="center" vertical="center"/>
    </xf>
    <xf numFmtId="2" fontId="45" fillId="2" borderId="40" xfId="0" applyNumberFormat="1" applyFont="1" applyFill="1" applyBorder="1" applyAlignment="1" applyProtection="1">
      <alignment horizontal="center" vertical="center"/>
    </xf>
    <xf numFmtId="0" fontId="31" fillId="2" borderId="58" xfId="0" applyNumberFormat="1" applyFont="1" applyFill="1" applyBorder="1" applyAlignment="1" applyProtection="1">
      <alignment horizontal="center" vertical="center"/>
    </xf>
    <xf numFmtId="0" fontId="46" fillId="2" borderId="58" xfId="0" applyNumberFormat="1" applyFont="1" applyFill="1" applyBorder="1" applyAlignment="1" applyProtection="1">
      <alignment horizontal="center" vertical="center"/>
      <protection locked="0"/>
    </xf>
    <xf numFmtId="164" fontId="31" fillId="2" borderId="58" xfId="0" applyNumberFormat="1" applyFont="1" applyFill="1" applyBorder="1" applyAlignment="1" applyProtection="1">
      <alignment horizontal="center" vertical="center"/>
      <protection locked="0"/>
    </xf>
    <xf numFmtId="164" fontId="31" fillId="2" borderId="58" xfId="0" applyNumberFormat="1" applyFont="1" applyFill="1" applyBorder="1" applyAlignment="1" applyProtection="1">
      <alignment horizontal="left" vertical="center"/>
      <protection locked="0"/>
    </xf>
    <xf numFmtId="1" fontId="31" fillId="2" borderId="58" xfId="0" applyNumberFormat="1" applyFont="1" applyFill="1" applyBorder="1" applyAlignment="1" applyProtection="1">
      <alignment horizontal="center" vertical="center"/>
      <protection locked="0"/>
    </xf>
    <xf numFmtId="0" fontId="31" fillId="3" borderId="58" xfId="0" applyFont="1" applyFill="1" applyBorder="1" applyAlignment="1" applyProtection="1">
      <alignment horizontal="center" vertical="center"/>
      <protection locked="0"/>
    </xf>
    <xf numFmtId="2" fontId="32" fillId="2" borderId="58" xfId="0" applyNumberFormat="1" applyFont="1" applyFill="1" applyBorder="1" applyAlignment="1" applyProtection="1">
      <alignment horizontal="center" vertical="center"/>
      <protection locked="0"/>
    </xf>
    <xf numFmtId="1" fontId="43" fillId="12" borderId="18" xfId="0" applyNumberFormat="1" applyFont="1" applyFill="1" applyBorder="1" applyAlignment="1" applyProtection="1">
      <alignment horizontal="center" vertical="center"/>
    </xf>
    <xf numFmtId="1" fontId="44" fillId="2" borderId="11" xfId="0" applyNumberFormat="1" applyFont="1" applyFill="1" applyBorder="1" applyAlignment="1" applyProtection="1">
      <alignment horizontal="center" vertical="center"/>
    </xf>
    <xf numFmtId="2" fontId="45" fillId="2" borderId="19" xfId="0" applyNumberFormat="1" applyFont="1" applyFill="1" applyBorder="1" applyAlignment="1" applyProtection="1">
      <alignment horizontal="center" vertical="center"/>
    </xf>
    <xf numFmtId="0" fontId="35" fillId="0" borderId="58" xfId="0" applyFont="1" applyBorder="1"/>
    <xf numFmtId="0" fontId="35" fillId="0" borderId="58" xfId="0" applyFont="1" applyBorder="1" applyAlignment="1">
      <alignment horizontal="center" vertical="center" wrapText="1"/>
    </xf>
    <xf numFmtId="2" fontId="35" fillId="0" borderId="58" xfId="0" applyNumberFormat="1" applyFont="1" applyBorder="1" applyAlignment="1">
      <alignment horizontal="center"/>
    </xf>
    <xf numFmtId="2" fontId="31" fillId="3" borderId="58" xfId="0" applyNumberFormat="1" applyFont="1" applyFill="1" applyBorder="1" applyAlignment="1" applyProtection="1">
      <alignment horizontal="center" vertical="center"/>
      <protection locked="0"/>
    </xf>
    <xf numFmtId="0" fontId="46" fillId="2" borderId="58" xfId="1" applyNumberFormat="1" applyFont="1" applyFill="1" applyBorder="1" applyAlignment="1" applyProtection="1">
      <alignment horizontal="center" vertical="center"/>
      <protection locked="0"/>
    </xf>
    <xf numFmtId="0" fontId="31" fillId="2" borderId="12" xfId="0" applyNumberFormat="1" applyFont="1" applyFill="1" applyBorder="1" applyAlignment="1" applyProtection="1">
      <alignment horizontal="center" vertical="center"/>
    </xf>
    <xf numFmtId="0" fontId="46" fillId="2" borderId="12" xfId="0" applyNumberFormat="1" applyFont="1" applyFill="1" applyBorder="1" applyAlignment="1" applyProtection="1">
      <alignment horizontal="center" vertical="center"/>
      <protection locked="0"/>
    </xf>
    <xf numFmtId="164" fontId="31" fillId="2" borderId="12" xfId="0" applyNumberFormat="1" applyFont="1" applyFill="1" applyBorder="1" applyAlignment="1" applyProtection="1">
      <alignment horizontal="center" vertical="center"/>
      <protection locked="0"/>
    </xf>
    <xf numFmtId="1" fontId="31" fillId="2" borderId="51" xfId="0" applyNumberFormat="1" applyFont="1" applyFill="1" applyBorder="1" applyAlignment="1" applyProtection="1">
      <alignment horizontal="center" vertical="center"/>
      <protection locked="0"/>
    </xf>
    <xf numFmtId="0" fontId="31" fillId="3" borderId="12" xfId="0" applyFont="1" applyFill="1" applyBorder="1" applyAlignment="1" applyProtection="1">
      <alignment horizontal="center" vertical="center"/>
      <protection locked="0"/>
    </xf>
    <xf numFmtId="164" fontId="31" fillId="2" borderId="53" xfId="0" applyNumberFormat="1" applyFont="1" applyFill="1" applyBorder="1" applyAlignment="1" applyProtection="1">
      <alignment horizontal="center" vertical="center"/>
      <protection locked="0"/>
    </xf>
    <xf numFmtId="2" fontId="32" fillId="2" borderId="15" xfId="0" applyNumberFormat="1" applyFont="1" applyFill="1" applyBorder="1" applyAlignment="1" applyProtection="1">
      <alignment horizontal="center" vertical="center"/>
      <protection locked="0"/>
    </xf>
    <xf numFmtId="0" fontId="36" fillId="2" borderId="58" xfId="0" applyNumberFormat="1" applyFont="1" applyFill="1" applyBorder="1" applyAlignment="1" applyProtection="1">
      <alignment horizontal="center" vertical="center"/>
    </xf>
    <xf numFmtId="164" fontId="36" fillId="2" borderId="58" xfId="0" applyNumberFormat="1" applyFont="1" applyFill="1" applyBorder="1" applyAlignment="1" applyProtection="1">
      <alignment horizontal="center" vertical="center"/>
      <protection locked="0"/>
    </xf>
    <xf numFmtId="2" fontId="36" fillId="2" borderId="58" xfId="0" applyNumberFormat="1" applyFont="1" applyFill="1" applyBorder="1" applyAlignment="1" applyProtection="1">
      <alignment horizontal="center" vertical="center"/>
      <protection locked="0"/>
    </xf>
    <xf numFmtId="0" fontId="46" fillId="2" borderId="58" xfId="0" applyNumberFormat="1" applyFont="1" applyFill="1" applyBorder="1" applyAlignment="1" applyProtection="1">
      <alignment vertical="center"/>
      <protection locked="0"/>
    </xf>
    <xf numFmtId="164" fontId="32" fillId="2" borderId="58" xfId="0" applyNumberFormat="1" applyFont="1" applyFill="1" applyBorder="1" applyAlignment="1" applyProtection="1">
      <alignment horizontal="center" vertical="center"/>
      <protection locked="0"/>
    </xf>
    <xf numFmtId="164" fontId="32" fillId="2" borderId="58" xfId="0" applyNumberFormat="1" applyFont="1" applyFill="1" applyBorder="1" applyAlignment="1" applyProtection="1">
      <alignment horizontal="left" vertical="center"/>
      <protection locked="0"/>
    </xf>
    <xf numFmtId="1" fontId="32" fillId="2" borderId="58" xfId="0" applyNumberFormat="1" applyFont="1" applyFill="1" applyBorder="1" applyAlignment="1" applyProtection="1">
      <alignment horizontal="center" vertical="center"/>
      <protection locked="0"/>
    </xf>
    <xf numFmtId="0" fontId="33" fillId="0" borderId="58" xfId="0" applyFont="1" applyBorder="1" applyAlignment="1">
      <alignment horizontal="center" vertical="center"/>
    </xf>
    <xf numFmtId="0" fontId="31" fillId="2" borderId="53" xfId="0" applyFont="1" applyFill="1" applyBorder="1" applyAlignment="1" applyProtection="1">
      <alignment vertical="center"/>
      <protection locked="0"/>
    </xf>
    <xf numFmtId="164" fontId="31" fillId="2" borderId="66" xfId="0" applyNumberFormat="1" applyFont="1" applyFill="1" applyBorder="1" applyAlignment="1" applyProtection="1">
      <alignment horizontal="left" vertical="center"/>
      <protection locked="0"/>
    </xf>
    <xf numFmtId="1" fontId="4" fillId="3" borderId="38" xfId="0" applyNumberFormat="1" applyFont="1" applyFill="1" applyBorder="1" applyAlignment="1" applyProtection="1">
      <alignment horizontal="center" vertical="center"/>
      <protection locked="0"/>
    </xf>
    <xf numFmtId="1" fontId="4" fillId="13" borderId="37" xfId="0" applyNumberFormat="1" applyFont="1" applyFill="1" applyBorder="1" applyAlignment="1" applyProtection="1">
      <alignment horizontal="center" vertical="center"/>
      <protection locked="0"/>
    </xf>
    <xf numFmtId="1" fontId="4" fillId="13" borderId="16" xfId="0" applyNumberFormat="1" applyFont="1" applyFill="1" applyBorder="1" applyAlignment="1" applyProtection="1">
      <alignment horizontal="center" vertical="center"/>
      <protection locked="0"/>
    </xf>
    <xf numFmtId="1" fontId="4" fillId="13" borderId="17" xfId="0" applyNumberFormat="1" applyFont="1" applyFill="1" applyBorder="1" applyAlignment="1" applyProtection="1">
      <alignment horizontal="center" vertical="center"/>
      <protection locked="0"/>
    </xf>
    <xf numFmtId="1" fontId="4" fillId="13" borderId="38" xfId="0" applyNumberFormat="1" applyFont="1" applyFill="1" applyBorder="1" applyAlignment="1" applyProtection="1">
      <alignment horizontal="center" vertical="center"/>
      <protection locked="0"/>
    </xf>
    <xf numFmtId="1" fontId="4" fillId="3" borderId="16" xfId="0" applyNumberFormat="1" applyFont="1" applyFill="1" applyBorder="1" applyAlignment="1" applyProtection="1">
      <alignment horizontal="center" vertical="center"/>
      <protection locked="0"/>
    </xf>
    <xf numFmtId="1" fontId="4" fillId="3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37" xfId="0" applyNumberFormat="1" applyFont="1" applyFill="1" applyBorder="1" applyAlignment="1" applyProtection="1">
      <alignment horizontal="center" vertical="center"/>
      <protection locked="0"/>
    </xf>
    <xf numFmtId="1" fontId="28" fillId="3" borderId="16" xfId="0" applyNumberFormat="1" applyFont="1" applyFill="1" applyBorder="1" applyAlignment="1" applyProtection="1">
      <alignment horizontal="center" vertical="center"/>
      <protection locked="0"/>
    </xf>
    <xf numFmtId="1" fontId="28" fillId="3" borderId="17" xfId="0" applyNumberFormat="1" applyFont="1" applyFill="1" applyBorder="1" applyAlignment="1" applyProtection="1">
      <alignment horizontal="center" vertical="center"/>
      <protection locked="0"/>
    </xf>
    <xf numFmtId="1" fontId="28" fillId="13" borderId="16" xfId="0" applyNumberFormat="1" applyFont="1" applyFill="1" applyBorder="1" applyAlignment="1" applyProtection="1">
      <alignment horizontal="center" vertical="center"/>
      <protection locked="0"/>
    </xf>
    <xf numFmtId="0" fontId="26" fillId="3" borderId="45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26" fillId="3" borderId="42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horizontal="center" vertical="center"/>
    </xf>
    <xf numFmtId="0" fontId="26" fillId="3" borderId="49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167" fontId="22" fillId="2" borderId="6" xfId="0" applyNumberFormat="1" applyFont="1" applyFill="1" applyBorder="1" applyAlignment="1">
      <alignment horizontal="center" vertical="center"/>
    </xf>
    <xf numFmtId="167" fontId="22" fillId="2" borderId="7" xfId="0" applyNumberFormat="1" applyFont="1" applyFill="1" applyBorder="1" applyAlignment="1">
      <alignment horizontal="center" vertical="center"/>
    </xf>
    <xf numFmtId="0" fontId="47" fillId="3" borderId="45" xfId="0" applyFont="1" applyFill="1" applyBorder="1" applyAlignment="1">
      <alignment horizontal="center" vertical="center"/>
    </xf>
    <xf numFmtId="0" fontId="47" fillId="3" borderId="42" xfId="0" applyFont="1" applyFill="1" applyBorder="1" applyAlignment="1">
      <alignment horizontal="center" vertical="center"/>
    </xf>
    <xf numFmtId="0" fontId="47" fillId="3" borderId="48" xfId="0" applyFont="1" applyFill="1" applyBorder="1" applyAlignment="1">
      <alignment horizontal="center" vertical="center"/>
    </xf>
    <xf numFmtId="0" fontId="41" fillId="11" borderId="2" xfId="0" applyFont="1" applyFill="1" applyBorder="1" applyAlignment="1">
      <alignment vertical="center" wrapText="1"/>
    </xf>
    <xf numFmtId="0" fontId="41" fillId="11" borderId="3" xfId="0" applyFont="1" applyFill="1" applyBorder="1" applyAlignment="1">
      <alignment vertical="center" wrapText="1"/>
    </xf>
    <xf numFmtId="0" fontId="42" fillId="3" borderId="45" xfId="0" applyFont="1" applyFill="1" applyBorder="1" applyAlignment="1">
      <alignment horizontal="center" vertical="center"/>
    </xf>
    <xf numFmtId="0" fontId="42" fillId="3" borderId="48" xfId="0" applyFont="1" applyFill="1" applyBorder="1" applyAlignment="1">
      <alignment horizontal="center" vertical="center"/>
    </xf>
    <xf numFmtId="0" fontId="42" fillId="3" borderId="42" xfId="0" applyFont="1" applyFill="1" applyBorder="1" applyAlignment="1">
      <alignment horizontal="center" vertical="center"/>
    </xf>
    <xf numFmtId="1" fontId="4" fillId="14" borderId="37" xfId="0" applyNumberFormat="1" applyFont="1" applyFill="1" applyBorder="1" applyAlignment="1" applyProtection="1">
      <alignment horizontal="center" vertical="center"/>
      <protection locked="0"/>
    </xf>
    <xf numFmtId="1" fontId="4" fillId="14" borderId="16" xfId="0" applyNumberFormat="1" applyFont="1" applyFill="1" applyBorder="1" applyAlignment="1" applyProtection="1">
      <alignment horizontal="center" vertical="center"/>
      <protection locked="0"/>
    </xf>
    <xf numFmtId="1" fontId="4" fillId="14" borderId="17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9534"/>
          <a:ext cx="76060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9534"/>
          <a:ext cx="760602" cy="7048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9534"/>
          <a:ext cx="760602" cy="7048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9534"/>
          <a:ext cx="760602" cy="7048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9534"/>
          <a:ext cx="760602" cy="7048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an%20Luc\Desktop\CHAMPIONNAT%20DE%20PROVINCE%20U17%20-%20U20%20-%20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IDUEL (6)"/>
      <sheetName val="-49 -55 -59 FEMININ"/>
      <sheetName val="-89 ET PLUS MASC"/>
      <sheetName val="-61 -73 -81 MASCULINS"/>
      <sheetName val="-64 FEMININ U20 MAS"/>
      <sheetName val="U17 U20 F U15 U17 M"/>
      <sheetName val="Minima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6"/>
  <sheetViews>
    <sheetView workbookViewId="0">
      <selection activeCell="I9" sqref="I9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/>
    <row r="2" spans="1:124" s="10" customFormat="1" ht="30" customHeight="1">
      <c r="B2" s="11"/>
      <c r="C2" s="46"/>
      <c r="D2" s="304" t="s">
        <v>138</v>
      </c>
      <c r="E2" s="305"/>
      <c r="F2" s="305"/>
      <c r="G2" s="305"/>
      <c r="H2" s="305"/>
      <c r="I2" s="305"/>
      <c r="J2" s="305"/>
      <c r="K2" s="305"/>
      <c r="L2" s="47"/>
      <c r="M2" s="48"/>
      <c r="N2" s="305" t="s">
        <v>6</v>
      </c>
      <c r="O2" s="305"/>
      <c r="P2" s="305"/>
      <c r="Q2" s="305"/>
      <c r="R2" s="305"/>
      <c r="S2" s="305"/>
      <c r="T2" s="48"/>
      <c r="U2" s="48"/>
      <c r="V2" s="305" t="s">
        <v>15</v>
      </c>
      <c r="W2" s="306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>
      <c r="B3" s="11"/>
      <c r="C3" s="46"/>
      <c r="D3" s="307" t="s">
        <v>139</v>
      </c>
      <c r="E3" s="308"/>
      <c r="F3" s="308"/>
      <c r="G3" s="308"/>
      <c r="H3" s="308"/>
      <c r="I3" s="308"/>
      <c r="J3" s="308"/>
      <c r="K3" s="308"/>
      <c r="L3" s="49"/>
      <c r="M3" s="49"/>
      <c r="N3" s="308" t="s">
        <v>140</v>
      </c>
      <c r="O3" s="308"/>
      <c r="P3" s="308"/>
      <c r="Q3" s="308"/>
      <c r="R3" s="308"/>
      <c r="S3" s="308"/>
      <c r="T3" s="49"/>
      <c r="U3" s="49"/>
      <c r="V3" s="309" t="s">
        <v>141</v>
      </c>
      <c r="W3" s="310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50" t="s">
        <v>9</v>
      </c>
      <c r="C5" s="147" t="s">
        <v>10</v>
      </c>
      <c r="D5" s="147" t="s">
        <v>7</v>
      </c>
      <c r="E5" s="147" t="s">
        <v>49</v>
      </c>
      <c r="F5" s="290" t="s">
        <v>0</v>
      </c>
      <c r="G5" s="290"/>
      <c r="H5" s="147" t="s">
        <v>12</v>
      </c>
      <c r="I5" s="147" t="s">
        <v>11</v>
      </c>
      <c r="J5" s="52" t="s">
        <v>5</v>
      </c>
      <c r="K5" s="53" t="s">
        <v>1</v>
      </c>
      <c r="L5" s="54">
        <v>1</v>
      </c>
      <c r="M5" s="55">
        <v>2</v>
      </c>
      <c r="N5" s="55">
        <v>3</v>
      </c>
      <c r="O5" s="64" t="s">
        <v>13</v>
      </c>
      <c r="P5" s="54">
        <v>1</v>
      </c>
      <c r="Q5" s="55">
        <v>2</v>
      </c>
      <c r="R5" s="55">
        <v>3</v>
      </c>
      <c r="S5" s="64" t="s">
        <v>14</v>
      </c>
      <c r="T5" s="69" t="s">
        <v>2</v>
      </c>
      <c r="U5" s="70" t="s">
        <v>3</v>
      </c>
      <c r="V5" s="70" t="s">
        <v>8</v>
      </c>
      <c r="W5" s="71" t="s">
        <v>4</v>
      </c>
      <c r="X5" s="56"/>
      <c r="Y5" s="17"/>
      <c r="Z5" s="17"/>
      <c r="AA5" s="44"/>
      <c r="AB5" s="128" t="s">
        <v>53</v>
      </c>
      <c r="AC5" s="128" t="s">
        <v>52</v>
      </c>
      <c r="AD5" s="128" t="s">
        <v>42</v>
      </c>
      <c r="AE5" s="128" t="s">
        <v>43</v>
      </c>
      <c r="AF5" s="128" t="s">
        <v>44</v>
      </c>
      <c r="AG5" s="128" t="s">
        <v>45</v>
      </c>
      <c r="AH5" s="128" t="s">
        <v>46</v>
      </c>
      <c r="AI5" s="128" t="s">
        <v>47</v>
      </c>
      <c r="AJ5" s="128" t="s">
        <v>48</v>
      </c>
      <c r="AK5" s="129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>
      <c r="A6" s="8"/>
      <c r="B6" s="80"/>
      <c r="C6" s="81"/>
      <c r="D6" s="82"/>
      <c r="E6" s="82"/>
      <c r="F6" s="83"/>
      <c r="G6" s="84"/>
      <c r="H6" s="85"/>
      <c r="I6" s="86"/>
      <c r="J6" s="87"/>
      <c r="K6" s="88"/>
      <c r="L6" s="89"/>
      <c r="M6" s="89"/>
      <c r="N6" s="89"/>
      <c r="O6" s="90"/>
      <c r="P6" s="89"/>
      <c r="Q6" s="89"/>
      <c r="R6" s="89"/>
      <c r="S6" s="90"/>
      <c r="T6" s="90"/>
      <c r="U6" s="91"/>
      <c r="V6" s="91"/>
      <c r="W6" s="91"/>
      <c r="X6" s="7"/>
      <c r="Y6" s="7"/>
      <c r="Z6" s="7"/>
      <c r="AA6" s="43"/>
      <c r="AB6" s="130" t="s">
        <v>40</v>
      </c>
      <c r="AC6" s="130" t="s">
        <v>41</v>
      </c>
      <c r="AD6" s="130" t="s">
        <v>42</v>
      </c>
      <c r="AE6" s="130" t="s">
        <v>43</v>
      </c>
      <c r="AF6" s="130" t="s">
        <v>44</v>
      </c>
      <c r="AG6" s="130" t="s">
        <v>45</v>
      </c>
      <c r="AH6" s="130" t="s">
        <v>46</v>
      </c>
      <c r="AI6" s="130" t="s">
        <v>47</v>
      </c>
      <c r="AJ6" s="130" t="s">
        <v>48</v>
      </c>
      <c r="AK6" s="130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0" customHeight="1">
      <c r="B7" s="136"/>
      <c r="C7" s="144"/>
      <c r="D7" s="139"/>
      <c r="E7" s="142"/>
      <c r="F7" s="148" t="s">
        <v>51</v>
      </c>
      <c r="G7" s="74" t="s">
        <v>51</v>
      </c>
      <c r="H7" s="149"/>
      <c r="I7" s="134"/>
      <c r="J7" s="150" t="s">
        <v>51</v>
      </c>
      <c r="K7" s="75"/>
      <c r="L7" s="156"/>
      <c r="M7" s="157"/>
      <c r="N7" s="157"/>
      <c r="O7" s="77" t="str">
        <f>IF(E7="","",IF(MAXA(L7:N7)&lt;=0,0,MAXA(L7:N7)))</f>
        <v/>
      </c>
      <c r="P7" s="156"/>
      <c r="Q7" s="157"/>
      <c r="R7" s="76"/>
      <c r="S7" s="77" t="str">
        <f>IF(E7="","",IF(MAXA(P7:R7)&lt;=0,0,MAXA(P7:R7)))</f>
        <v/>
      </c>
      <c r="T7" s="78" t="str">
        <f>IF(E7="","",IF(OR(O7=0,S7=0),0,O7+S7))</f>
        <v/>
      </c>
      <c r="U7" s="62" t="str">
        <f t="shared" ref="U7:U24" si="0">+CONCATENATE(AM7," ",AN7)</f>
        <v xml:space="preserve">   </v>
      </c>
      <c r="V7" s="62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 xml:space="preserve"> </v>
      </c>
      <c r="W7" s="79" t="str">
        <f>IF(E7=" "," ",IF(E7="H",10^(0.75194503*LOG(K7/175.508)^2)*T7,IF(E7="F",10^(0.783497476* LOG(K7/153.655)^2)*T7,"")))</f>
        <v/>
      </c>
      <c r="X7" s="57"/>
      <c r="AA7" s="45"/>
      <c r="AB7" s="131" t="e">
        <f>T7-HLOOKUP(V7,Minimas!$C$3:$CD$12,2,FALSE)</f>
        <v>#VALUE!</v>
      </c>
      <c r="AC7" s="131" t="e">
        <f>T7-HLOOKUP(V7,Minimas!$C$3:$CD$12,3,FALSE)</f>
        <v>#VALUE!</v>
      </c>
      <c r="AD7" s="131" t="e">
        <f>T7-HLOOKUP(V7,Minimas!$C$3:$CD$12,4,FALSE)</f>
        <v>#VALUE!</v>
      </c>
      <c r="AE7" s="131" t="e">
        <f>T7-HLOOKUP(V7,Minimas!$C$3:$CD$12,5,FALSE)</f>
        <v>#VALUE!</v>
      </c>
      <c r="AF7" s="131" t="e">
        <f>T7-HLOOKUP(V7,Minimas!$C$3:$CD$12,6,FALSE)</f>
        <v>#VALUE!</v>
      </c>
      <c r="AG7" s="131" t="e">
        <f>T7-HLOOKUP(V7,Minimas!$C$3:$CD$12,7,FALSE)</f>
        <v>#VALUE!</v>
      </c>
      <c r="AH7" s="131" t="e">
        <f>T7-HLOOKUP(V7,Minimas!$C$3:$CD$12,8,FALSE)</f>
        <v>#VALUE!</v>
      </c>
      <c r="AI7" s="131" t="e">
        <f>T7-HLOOKUP(V7,Minimas!$C$3:$CD$12,9,FALSE)</f>
        <v>#VALUE!</v>
      </c>
      <c r="AJ7" s="131" t="e">
        <f>T7-HLOOKUP(V7,Minimas!$C$3:$CD$12,10,FALSE)</f>
        <v>#VALUE!</v>
      </c>
      <c r="AK7" s="132" t="str">
        <f>IF(E7=0," ",IF(AJ7&gt;=0,$AJ$5,IF(AI7&gt;=0,$AI$5,IF(AH7&gt;=0,$AH$5,IF(AG7&gt;=0,$AG$5,IF(AF7&gt;=0,$AF$5,IF(AE7&gt;=0,$AE$5,IF(AD7&gt;=0,$AD$5,IF(AC7&gt;=0,$AC$5,$AB$5)))))))))</f>
        <v xml:space="preserve"> </v>
      </c>
      <c r="AL7" s="45"/>
      <c r="AM7" s="45" t="str">
        <f>IF(AK7="","",AK7)</f>
        <v xml:space="preserve"> </v>
      </c>
      <c r="AN7" s="45" t="str">
        <f>IF(E7=0," ",IF(AJ7&gt;=0,AJ7,IF(AI7&gt;=0,AI7,IF(AH7&gt;=0,AH7,IF(AG7&gt;=0,AG7,IF(AF7&gt;=0,AF7,IF(AE7&gt;=0,AE7,IF(AD7&gt;=0,AD7,IF(AC7&gt;=0,AC7,AB7)))))))))</f>
        <v xml:space="preserve"> 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0" customHeight="1">
      <c r="B8" s="137"/>
      <c r="C8" s="145"/>
      <c r="D8" s="140"/>
      <c r="E8" s="143"/>
      <c r="F8" s="151" t="s">
        <v>51</v>
      </c>
      <c r="G8" s="58" t="s">
        <v>51</v>
      </c>
      <c r="H8" s="152"/>
      <c r="I8" s="135"/>
      <c r="J8" s="153" t="s">
        <v>51</v>
      </c>
      <c r="K8" s="59"/>
      <c r="L8" s="60"/>
      <c r="M8" s="61"/>
      <c r="N8" s="61"/>
      <c r="O8" s="66" t="str">
        <f t="shared" ref="O8:O24" si="1">IF(E8="","",IF(MAXA(L8:N8)&lt;=0,0,MAXA(L8:N8)))</f>
        <v/>
      </c>
      <c r="P8" s="60"/>
      <c r="Q8" s="61"/>
      <c r="R8" s="61"/>
      <c r="S8" s="66" t="str">
        <f t="shared" ref="S8:S24" si="2">IF(E8="","",IF(MAXA(P8:R8)&lt;=0,0,MAXA(P8:R8)))</f>
        <v/>
      </c>
      <c r="T8" s="65" t="str">
        <f>IF(E8="","",IF(OR(O8=0,S8=0),0,O8+S8))</f>
        <v/>
      </c>
      <c r="U8" s="62" t="str">
        <f t="shared" si="0"/>
        <v xml:space="preserve">   </v>
      </c>
      <c r="V8" s="62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 xml:space="preserve"> </v>
      </c>
      <c r="W8" s="63" t="str">
        <f t="shared" ref="W8:W24" si="3">IF(E8=" "," ",IF(E8="H",10^(0.75194503*LOG(K8/175.508)^2)*T8,IF(E8="F",10^(0.783497476* LOG(K8/153.655)^2)*T8,"")))</f>
        <v/>
      </c>
      <c r="X8" s="57"/>
      <c r="AA8" s="45"/>
      <c r="AB8" s="131" t="e">
        <f>T8-HLOOKUP(V8,Minimas!$C$3:$CD$12,2,FALSE)</f>
        <v>#VALUE!</v>
      </c>
      <c r="AC8" s="131" t="e">
        <f>T8-HLOOKUP(V8,Minimas!$C$3:$CD$12,3,FALSE)</f>
        <v>#VALUE!</v>
      </c>
      <c r="AD8" s="131" t="e">
        <f>T8-HLOOKUP(V8,Minimas!$C$3:$CD$12,4,FALSE)</f>
        <v>#VALUE!</v>
      </c>
      <c r="AE8" s="131" t="e">
        <f>T8-HLOOKUP(V8,Minimas!$C$3:$CD$12,5,FALSE)</f>
        <v>#VALUE!</v>
      </c>
      <c r="AF8" s="131" t="e">
        <f>T8-HLOOKUP(V8,Minimas!$C$3:$CD$12,6,FALSE)</f>
        <v>#VALUE!</v>
      </c>
      <c r="AG8" s="131" t="e">
        <f>T8-HLOOKUP(V8,Minimas!$C$3:$CD$12,7,FALSE)</f>
        <v>#VALUE!</v>
      </c>
      <c r="AH8" s="131" t="e">
        <f>T8-HLOOKUP(V8,Minimas!$C$3:$CD$12,8,FALSE)</f>
        <v>#VALUE!</v>
      </c>
      <c r="AI8" s="131" t="e">
        <f>T8-HLOOKUP(V8,Minimas!$C$3:$CD$12,9,FALSE)</f>
        <v>#VALUE!</v>
      </c>
      <c r="AJ8" s="131" t="e">
        <f>T8-HLOOKUP(V8,Minimas!$C$3:$CD$12,10,FALSE)</f>
        <v>#VALUE!</v>
      </c>
      <c r="AK8" s="132" t="str">
        <f t="shared" ref="AK8:AK24" si="4">IF(E8=0," ",IF(AJ8&gt;=0,$AJ$5,IF(AI8&gt;=0,$AI$5,IF(AH8&gt;=0,$AH$5,IF(AG8&gt;=0,$AG$5,IF(AF8&gt;=0,$AF$5,IF(AE8&gt;=0,$AE$5,IF(AD8&gt;=0,$AD$5,IF(AC8&gt;=0,$AC$5,$AB$5)))))))))</f>
        <v xml:space="preserve"> </v>
      </c>
      <c r="AL8" s="45"/>
      <c r="AM8" s="45" t="str">
        <f t="shared" ref="AM8:AM24" si="5">IF(AK8="","",AK8)</f>
        <v xml:space="preserve"> </v>
      </c>
      <c r="AN8" s="45" t="str">
        <f t="shared" ref="AN8:AN24" si="6">IF(E8=0," ",IF(AJ8&gt;=0,AJ8,IF(AI8&gt;=0,AI8,IF(AH8&gt;=0,AH8,IF(AG8&gt;=0,AG8,IF(AF8&gt;=0,AF8,IF(AE8&gt;=0,AE8,IF(AD8&gt;=0,AD8,IF(AC8&gt;=0,AC8,AB8)))))))))</f>
        <v xml:space="preserve"> 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0" customHeight="1">
      <c r="B9" s="137"/>
      <c r="C9" s="145"/>
      <c r="D9" s="140"/>
      <c r="E9" s="143"/>
      <c r="F9" s="151" t="s">
        <v>51</v>
      </c>
      <c r="G9" s="58" t="s">
        <v>51</v>
      </c>
      <c r="H9" s="152"/>
      <c r="I9" s="135"/>
      <c r="J9" s="153"/>
      <c r="K9" s="59"/>
      <c r="L9" s="60"/>
      <c r="M9" s="61"/>
      <c r="N9" s="61"/>
      <c r="O9" s="66" t="str">
        <f t="shared" si="1"/>
        <v/>
      </c>
      <c r="P9" s="60"/>
      <c r="Q9" s="61"/>
      <c r="R9" s="61"/>
      <c r="S9" s="66" t="str">
        <f t="shared" si="2"/>
        <v/>
      </c>
      <c r="T9" s="65" t="str">
        <f>IF(E9="","",IF(OR(O9=0,S9=0),0,O9+S9))</f>
        <v/>
      </c>
      <c r="U9" s="62" t="str">
        <f t="shared" si="0"/>
        <v xml:space="preserve">   </v>
      </c>
      <c r="V9" s="62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 xml:space="preserve"> </v>
      </c>
      <c r="W9" s="63" t="str">
        <f t="shared" si="3"/>
        <v/>
      </c>
      <c r="X9" s="57"/>
      <c r="AA9" s="45"/>
      <c r="AB9" s="131" t="e">
        <f>T9-HLOOKUP(V9,Minimas!$C$3:$CD$12,2,FALSE)</f>
        <v>#VALUE!</v>
      </c>
      <c r="AC9" s="131" t="e">
        <f>T9-HLOOKUP(V9,Minimas!$C$3:$CD$12,3,FALSE)</f>
        <v>#VALUE!</v>
      </c>
      <c r="AD9" s="131" t="e">
        <f>T9-HLOOKUP(V9,Minimas!$C$3:$CD$12,4,FALSE)</f>
        <v>#VALUE!</v>
      </c>
      <c r="AE9" s="131" t="e">
        <f>T9-HLOOKUP(V9,Minimas!$C$3:$CD$12,5,FALSE)</f>
        <v>#VALUE!</v>
      </c>
      <c r="AF9" s="131" t="e">
        <f>T9-HLOOKUP(V9,Minimas!$C$3:$CD$12,6,FALSE)</f>
        <v>#VALUE!</v>
      </c>
      <c r="AG9" s="131" t="e">
        <f>T9-HLOOKUP(V9,Minimas!$C$3:$CD$12,7,FALSE)</f>
        <v>#VALUE!</v>
      </c>
      <c r="AH9" s="131" t="e">
        <f>T9-HLOOKUP(V9,Minimas!$C$3:$CD$12,8,FALSE)</f>
        <v>#VALUE!</v>
      </c>
      <c r="AI9" s="131" t="e">
        <f>T9-HLOOKUP(V9,Minimas!$C$3:$CD$12,9,FALSE)</f>
        <v>#VALUE!</v>
      </c>
      <c r="AJ9" s="131" t="e">
        <f>T9-HLOOKUP(V9,Minimas!$C$3:$CD$12,10,FALSE)</f>
        <v>#VALUE!</v>
      </c>
      <c r="AK9" s="132" t="str">
        <f t="shared" si="4"/>
        <v xml:space="preserve"> </v>
      </c>
      <c r="AL9" s="45"/>
      <c r="AM9" s="45" t="str">
        <f t="shared" si="5"/>
        <v xml:space="preserve"> </v>
      </c>
      <c r="AN9" s="45" t="str">
        <f t="shared" si="6"/>
        <v xml:space="preserve"> 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0" customHeight="1">
      <c r="B10" s="137"/>
      <c r="C10" s="145"/>
      <c r="D10" s="140"/>
      <c r="E10" s="143"/>
      <c r="F10" s="151" t="s">
        <v>51</v>
      </c>
      <c r="G10" s="58" t="s">
        <v>51</v>
      </c>
      <c r="H10" s="152"/>
      <c r="I10" s="154"/>
      <c r="J10" s="153"/>
      <c r="K10" s="59"/>
      <c r="L10" s="60"/>
      <c r="M10" s="61"/>
      <c r="N10" s="61"/>
      <c r="O10" s="66" t="str">
        <f t="shared" si="1"/>
        <v/>
      </c>
      <c r="P10" s="60"/>
      <c r="Q10" s="61"/>
      <c r="R10" s="61"/>
      <c r="S10" s="66" t="str">
        <f t="shared" si="2"/>
        <v/>
      </c>
      <c r="T10" s="65" t="str">
        <f t="shared" ref="T10:T24" si="7">IF(E10="","",IF(OR(O10=0,S10=0),0,O10+S10))</f>
        <v/>
      </c>
      <c r="U10" s="62" t="str">
        <f t="shared" si="0"/>
        <v xml:space="preserve">   </v>
      </c>
      <c r="V10" s="62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 xml:space="preserve"> </v>
      </c>
      <c r="W10" s="63" t="str">
        <f t="shared" si="3"/>
        <v/>
      </c>
      <c r="X10" s="57"/>
      <c r="AA10" s="45"/>
      <c r="AB10" s="131" t="e">
        <f>T10-HLOOKUP(V10,Minimas!$C$3:$CD$12,2,FALSE)</f>
        <v>#VALUE!</v>
      </c>
      <c r="AC10" s="131" t="e">
        <f>T10-HLOOKUP(V10,Minimas!$C$3:$CD$12,3,FALSE)</f>
        <v>#VALUE!</v>
      </c>
      <c r="AD10" s="131" t="e">
        <f>T10-HLOOKUP(V10,Minimas!$C$3:$CD$12,4,FALSE)</f>
        <v>#VALUE!</v>
      </c>
      <c r="AE10" s="131" t="e">
        <f>T10-HLOOKUP(V10,Minimas!$C$3:$CD$12,5,FALSE)</f>
        <v>#VALUE!</v>
      </c>
      <c r="AF10" s="131" t="e">
        <f>T10-HLOOKUP(V10,Minimas!$C$3:$CD$12,6,FALSE)</f>
        <v>#VALUE!</v>
      </c>
      <c r="AG10" s="131" t="e">
        <f>T10-HLOOKUP(V10,Minimas!$C$3:$CD$12,7,FALSE)</f>
        <v>#VALUE!</v>
      </c>
      <c r="AH10" s="131" t="e">
        <f>T10-HLOOKUP(V10,Minimas!$C$3:$CD$12,8,FALSE)</f>
        <v>#VALUE!</v>
      </c>
      <c r="AI10" s="131" t="e">
        <f>T10-HLOOKUP(V10,Minimas!$C$3:$CD$12,9,FALSE)</f>
        <v>#VALUE!</v>
      </c>
      <c r="AJ10" s="131" t="e">
        <f>T10-HLOOKUP(V10,Minimas!$C$3:$CD$12,10,FALSE)</f>
        <v>#VALUE!</v>
      </c>
      <c r="AK10" s="132" t="str">
        <f t="shared" si="4"/>
        <v xml:space="preserve"> </v>
      </c>
      <c r="AL10" s="45"/>
      <c r="AM10" s="45" t="str">
        <f t="shared" si="5"/>
        <v xml:space="preserve"> </v>
      </c>
      <c r="AN10" s="45" t="str">
        <f t="shared" si="6"/>
        <v xml:space="preserve"> 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30" customHeight="1">
      <c r="B11" s="137"/>
      <c r="C11" s="145"/>
      <c r="D11" s="140"/>
      <c r="E11" s="143"/>
      <c r="F11" s="151" t="s">
        <v>51</v>
      </c>
      <c r="G11" s="58" t="s">
        <v>51</v>
      </c>
      <c r="H11" s="152"/>
      <c r="I11" s="135"/>
      <c r="J11" s="153"/>
      <c r="K11" s="59"/>
      <c r="L11" s="60"/>
      <c r="M11" s="61"/>
      <c r="N11" s="61"/>
      <c r="O11" s="66" t="str">
        <f t="shared" si="1"/>
        <v/>
      </c>
      <c r="P11" s="60"/>
      <c r="Q11" s="61"/>
      <c r="R11" s="61"/>
      <c r="S11" s="66" t="str">
        <f t="shared" si="2"/>
        <v/>
      </c>
      <c r="T11" s="65" t="str">
        <f t="shared" si="7"/>
        <v/>
      </c>
      <c r="U11" s="62" t="str">
        <f t="shared" si="0"/>
        <v xml:space="preserve">   </v>
      </c>
      <c r="V11" s="62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 xml:space="preserve"> </v>
      </c>
      <c r="W11" s="63" t="str">
        <f t="shared" si="3"/>
        <v/>
      </c>
      <c r="X11" s="57"/>
      <c r="AA11" s="45"/>
      <c r="AB11" s="131" t="e">
        <f>T11-HLOOKUP(V11,Minimas!$C$3:$CD$12,2,FALSE)</f>
        <v>#VALUE!</v>
      </c>
      <c r="AC11" s="131" t="e">
        <f>T11-HLOOKUP(V11,Minimas!$C$3:$CD$12,3,FALSE)</f>
        <v>#VALUE!</v>
      </c>
      <c r="AD11" s="131" t="e">
        <f>T11-HLOOKUP(V11,Minimas!$C$3:$CD$12,4,FALSE)</f>
        <v>#VALUE!</v>
      </c>
      <c r="AE11" s="131" t="e">
        <f>T11-HLOOKUP(V11,Minimas!$C$3:$CD$12,5,FALSE)</f>
        <v>#VALUE!</v>
      </c>
      <c r="AF11" s="131" t="e">
        <f>T11-HLOOKUP(V11,Minimas!$C$3:$CD$12,6,FALSE)</f>
        <v>#VALUE!</v>
      </c>
      <c r="AG11" s="131" t="e">
        <f>T11-HLOOKUP(V11,Minimas!$C$3:$CD$12,7,FALSE)</f>
        <v>#VALUE!</v>
      </c>
      <c r="AH11" s="131" t="e">
        <f>T11-HLOOKUP(V11,Minimas!$C$3:$CD$12,8,FALSE)</f>
        <v>#VALUE!</v>
      </c>
      <c r="AI11" s="131" t="e">
        <f>T11-HLOOKUP(V11,Minimas!$C$3:$CD$12,9,FALSE)</f>
        <v>#VALUE!</v>
      </c>
      <c r="AJ11" s="131" t="e">
        <f>T11-HLOOKUP(V11,Minimas!$C$3:$CD$12,10,FALSE)</f>
        <v>#VALUE!</v>
      </c>
      <c r="AK11" s="132" t="str">
        <f t="shared" si="4"/>
        <v xml:space="preserve"> </v>
      </c>
      <c r="AL11" s="45"/>
      <c r="AM11" s="45" t="str">
        <f t="shared" si="5"/>
        <v xml:space="preserve"> </v>
      </c>
      <c r="AN11" s="45" t="str">
        <f t="shared" si="6"/>
        <v xml:space="preserve"> 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5" customFormat="1" ht="30" customHeight="1">
      <c r="B12" s="137"/>
      <c r="C12" s="145"/>
      <c r="D12" s="140"/>
      <c r="E12" s="142"/>
      <c r="F12" s="151" t="s">
        <v>51</v>
      </c>
      <c r="G12" s="58" t="s">
        <v>51</v>
      </c>
      <c r="H12" s="152"/>
      <c r="I12" s="135"/>
      <c r="J12" s="153" t="s">
        <v>51</v>
      </c>
      <c r="K12" s="59"/>
      <c r="L12" s="60"/>
      <c r="M12" s="61"/>
      <c r="N12" s="61"/>
      <c r="O12" s="66" t="str">
        <f t="shared" si="1"/>
        <v/>
      </c>
      <c r="P12" s="60"/>
      <c r="Q12" s="61"/>
      <c r="R12" s="61"/>
      <c r="S12" s="66" t="str">
        <f t="shared" si="2"/>
        <v/>
      </c>
      <c r="T12" s="65" t="str">
        <f t="shared" si="7"/>
        <v/>
      </c>
      <c r="U12" s="62" t="str">
        <f t="shared" si="0"/>
        <v xml:space="preserve">   </v>
      </c>
      <c r="V12" s="62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 xml:space="preserve"> </v>
      </c>
      <c r="W12" s="63" t="str">
        <f t="shared" si="3"/>
        <v/>
      </c>
      <c r="X12" s="57"/>
      <c r="AA12" s="45"/>
      <c r="AB12" s="131" t="e">
        <f>T12-HLOOKUP(V12,Minimas!$C$3:$CD$12,2,FALSE)</f>
        <v>#VALUE!</v>
      </c>
      <c r="AC12" s="131" t="e">
        <f>T12-HLOOKUP(V12,Minimas!$C$3:$CD$12,3,FALSE)</f>
        <v>#VALUE!</v>
      </c>
      <c r="AD12" s="131" t="e">
        <f>T12-HLOOKUP(V12,Minimas!$C$3:$CD$12,4,FALSE)</f>
        <v>#VALUE!</v>
      </c>
      <c r="AE12" s="131" t="e">
        <f>T12-HLOOKUP(V12,Minimas!$C$3:$CD$12,5,FALSE)</f>
        <v>#VALUE!</v>
      </c>
      <c r="AF12" s="131" t="e">
        <f>T12-HLOOKUP(V12,Minimas!$C$3:$CD$12,6,FALSE)</f>
        <v>#VALUE!</v>
      </c>
      <c r="AG12" s="131" t="e">
        <f>T12-HLOOKUP(V12,Minimas!$C$3:$CD$12,7,FALSE)</f>
        <v>#VALUE!</v>
      </c>
      <c r="AH12" s="131" t="e">
        <f>T12-HLOOKUP(V12,Minimas!$C$3:$CD$12,8,FALSE)</f>
        <v>#VALUE!</v>
      </c>
      <c r="AI12" s="131" t="e">
        <f>T12-HLOOKUP(V12,Minimas!$C$3:$CD$12,9,FALSE)</f>
        <v>#VALUE!</v>
      </c>
      <c r="AJ12" s="131" t="e">
        <f>T12-HLOOKUP(V12,Minimas!$C$3:$CD$12,10,FALSE)</f>
        <v>#VALUE!</v>
      </c>
      <c r="AK12" s="132" t="str">
        <f t="shared" si="4"/>
        <v xml:space="preserve"> </v>
      </c>
      <c r="AL12" s="45"/>
      <c r="AM12" s="45" t="str">
        <f t="shared" si="5"/>
        <v xml:space="preserve"> </v>
      </c>
      <c r="AN12" s="45" t="str">
        <f t="shared" si="6"/>
        <v xml:space="preserve"> 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5" customFormat="1" ht="30" customHeight="1">
      <c r="B13" s="137"/>
      <c r="C13" s="145"/>
      <c r="D13" s="140"/>
      <c r="E13" s="143"/>
      <c r="F13" s="151" t="s">
        <v>51</v>
      </c>
      <c r="G13" s="58" t="s">
        <v>51</v>
      </c>
      <c r="H13" s="152"/>
      <c r="I13" s="135"/>
      <c r="J13" s="153" t="s">
        <v>51</v>
      </c>
      <c r="K13" s="59"/>
      <c r="L13" s="60"/>
      <c r="M13" s="61"/>
      <c r="N13" s="61"/>
      <c r="O13" s="66" t="str">
        <f t="shared" si="1"/>
        <v/>
      </c>
      <c r="P13" s="60"/>
      <c r="Q13" s="61"/>
      <c r="R13" s="61"/>
      <c r="S13" s="66" t="str">
        <f t="shared" si="2"/>
        <v/>
      </c>
      <c r="T13" s="65" t="str">
        <f t="shared" si="7"/>
        <v/>
      </c>
      <c r="U13" s="62" t="str">
        <f t="shared" si="0"/>
        <v xml:space="preserve">   </v>
      </c>
      <c r="V13" s="62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 xml:space="preserve"> </v>
      </c>
      <c r="W13" s="63" t="str">
        <f t="shared" si="3"/>
        <v/>
      </c>
      <c r="X13" s="57"/>
      <c r="AA13" s="45"/>
      <c r="AB13" s="131" t="e">
        <f>T13-HLOOKUP(V13,Minimas!$C$3:$CD$12,2,FALSE)</f>
        <v>#VALUE!</v>
      </c>
      <c r="AC13" s="131" t="e">
        <f>T13-HLOOKUP(V13,Minimas!$C$3:$CD$12,3,FALSE)</f>
        <v>#VALUE!</v>
      </c>
      <c r="AD13" s="131" t="e">
        <f>T13-HLOOKUP(V13,Minimas!$C$3:$CD$12,4,FALSE)</f>
        <v>#VALUE!</v>
      </c>
      <c r="AE13" s="131" t="e">
        <f>T13-HLOOKUP(V13,Minimas!$C$3:$CD$12,5,FALSE)</f>
        <v>#VALUE!</v>
      </c>
      <c r="AF13" s="131" t="e">
        <f>T13-HLOOKUP(V13,Minimas!$C$3:$CD$12,6,FALSE)</f>
        <v>#VALUE!</v>
      </c>
      <c r="AG13" s="131" t="e">
        <f>T13-HLOOKUP(V13,Minimas!$C$3:$CD$12,7,FALSE)</f>
        <v>#VALUE!</v>
      </c>
      <c r="AH13" s="131" t="e">
        <f>T13-HLOOKUP(V13,Minimas!$C$3:$CD$12,8,FALSE)</f>
        <v>#VALUE!</v>
      </c>
      <c r="AI13" s="131" t="e">
        <f>T13-HLOOKUP(V13,Minimas!$C$3:$CD$12,9,FALSE)</f>
        <v>#VALUE!</v>
      </c>
      <c r="AJ13" s="131" t="e">
        <f>T13-HLOOKUP(V13,Minimas!$C$3:$CD$12,10,FALSE)</f>
        <v>#VALUE!</v>
      </c>
      <c r="AK13" s="132" t="str">
        <f t="shared" si="4"/>
        <v xml:space="preserve"> </v>
      </c>
      <c r="AL13" s="45"/>
      <c r="AM13" s="45" t="str">
        <f t="shared" si="5"/>
        <v xml:space="preserve"> </v>
      </c>
      <c r="AN13" s="45" t="str">
        <f t="shared" si="6"/>
        <v xml:space="preserve"> 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30" customHeight="1">
      <c r="B14" s="137"/>
      <c r="C14" s="145"/>
      <c r="D14" s="140"/>
      <c r="E14" s="143"/>
      <c r="F14" s="151" t="s">
        <v>51</v>
      </c>
      <c r="G14" s="58" t="s">
        <v>51</v>
      </c>
      <c r="H14" s="152"/>
      <c r="I14" s="135"/>
      <c r="J14" s="153" t="s">
        <v>51</v>
      </c>
      <c r="K14" s="59"/>
      <c r="L14" s="60"/>
      <c r="M14" s="61"/>
      <c r="N14" s="61"/>
      <c r="O14" s="66" t="str">
        <f t="shared" si="1"/>
        <v/>
      </c>
      <c r="P14" s="60"/>
      <c r="Q14" s="61"/>
      <c r="R14" s="61"/>
      <c r="S14" s="66" t="str">
        <f t="shared" si="2"/>
        <v/>
      </c>
      <c r="T14" s="65" t="str">
        <f t="shared" si="7"/>
        <v/>
      </c>
      <c r="U14" s="62" t="str">
        <f t="shared" si="0"/>
        <v xml:space="preserve">   </v>
      </c>
      <c r="V14" s="62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 xml:space="preserve"> </v>
      </c>
      <c r="W14" s="63" t="str">
        <f t="shared" si="3"/>
        <v/>
      </c>
      <c r="X14" s="57"/>
      <c r="AA14" s="45"/>
      <c r="AB14" s="131" t="e">
        <f>T14-HLOOKUP(V14,Minimas!$C$3:$CD$12,2,FALSE)</f>
        <v>#VALUE!</v>
      </c>
      <c r="AC14" s="131" t="e">
        <f>T14-HLOOKUP(V14,Minimas!$C$3:$CD$12,3,FALSE)</f>
        <v>#VALUE!</v>
      </c>
      <c r="AD14" s="131" t="e">
        <f>T14-HLOOKUP(V14,Minimas!$C$3:$CD$12,4,FALSE)</f>
        <v>#VALUE!</v>
      </c>
      <c r="AE14" s="131" t="e">
        <f>T14-HLOOKUP(V14,Minimas!$C$3:$CD$12,5,FALSE)</f>
        <v>#VALUE!</v>
      </c>
      <c r="AF14" s="131" t="e">
        <f>T14-HLOOKUP(V14,Minimas!$C$3:$CD$12,6,FALSE)</f>
        <v>#VALUE!</v>
      </c>
      <c r="AG14" s="131" t="e">
        <f>T14-HLOOKUP(V14,Minimas!$C$3:$CD$12,7,FALSE)</f>
        <v>#VALUE!</v>
      </c>
      <c r="AH14" s="131" t="e">
        <f>T14-HLOOKUP(V14,Minimas!$C$3:$CD$12,8,FALSE)</f>
        <v>#VALUE!</v>
      </c>
      <c r="AI14" s="131" t="e">
        <f>T14-HLOOKUP(V14,Minimas!$C$3:$CD$12,9,FALSE)</f>
        <v>#VALUE!</v>
      </c>
      <c r="AJ14" s="131" t="e">
        <f>T14-HLOOKUP(V14,Minimas!$C$3:$CD$12,10,FALSE)</f>
        <v>#VALUE!</v>
      </c>
      <c r="AK14" s="132" t="str">
        <f t="shared" si="4"/>
        <v xml:space="preserve"> </v>
      </c>
      <c r="AL14" s="45"/>
      <c r="AM14" s="45" t="str">
        <f t="shared" si="5"/>
        <v xml:space="preserve"> </v>
      </c>
      <c r="AN14" s="45" t="str">
        <f t="shared" si="6"/>
        <v xml:space="preserve"> 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30" customHeight="1">
      <c r="B15" s="137"/>
      <c r="C15" s="145"/>
      <c r="D15" s="140"/>
      <c r="E15" s="143"/>
      <c r="F15" s="151"/>
      <c r="G15" s="58"/>
      <c r="H15" s="152"/>
      <c r="I15" s="154"/>
      <c r="J15" s="153"/>
      <c r="K15" s="59"/>
      <c r="L15" s="60"/>
      <c r="M15" s="61"/>
      <c r="N15" s="61"/>
      <c r="O15" s="66" t="str">
        <f t="shared" si="1"/>
        <v/>
      </c>
      <c r="P15" s="60"/>
      <c r="Q15" s="61"/>
      <c r="R15" s="61"/>
      <c r="S15" s="66" t="str">
        <f t="shared" si="2"/>
        <v/>
      </c>
      <c r="T15" s="65" t="str">
        <f t="shared" si="7"/>
        <v/>
      </c>
      <c r="U15" s="62" t="str">
        <f t="shared" si="0"/>
        <v xml:space="preserve">   </v>
      </c>
      <c r="V15" s="62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 xml:space="preserve"> </v>
      </c>
      <c r="W15" s="63" t="str">
        <f t="shared" si="3"/>
        <v/>
      </c>
      <c r="X15" s="57"/>
      <c r="AA15" s="45"/>
      <c r="AB15" s="131" t="e">
        <f>T15-HLOOKUP(V15,Minimas!$C$3:$CD$12,2,FALSE)</f>
        <v>#VALUE!</v>
      </c>
      <c r="AC15" s="131" t="e">
        <f>T15-HLOOKUP(V15,Minimas!$C$3:$CD$12,3,FALSE)</f>
        <v>#VALUE!</v>
      </c>
      <c r="AD15" s="131" t="e">
        <f>T15-HLOOKUP(V15,Minimas!$C$3:$CD$12,4,FALSE)</f>
        <v>#VALUE!</v>
      </c>
      <c r="AE15" s="131" t="e">
        <f>T15-HLOOKUP(V15,Minimas!$C$3:$CD$12,5,FALSE)</f>
        <v>#VALUE!</v>
      </c>
      <c r="AF15" s="131" t="e">
        <f>T15-HLOOKUP(V15,Minimas!$C$3:$CD$12,6,FALSE)</f>
        <v>#VALUE!</v>
      </c>
      <c r="AG15" s="131" t="e">
        <f>T15-HLOOKUP(V15,Minimas!$C$3:$CD$12,7,FALSE)</f>
        <v>#VALUE!</v>
      </c>
      <c r="AH15" s="131" t="e">
        <f>T15-HLOOKUP(V15,Minimas!$C$3:$CD$12,8,FALSE)</f>
        <v>#VALUE!</v>
      </c>
      <c r="AI15" s="131" t="e">
        <f>T15-HLOOKUP(V15,Minimas!$C$3:$CD$12,9,FALSE)</f>
        <v>#VALUE!</v>
      </c>
      <c r="AJ15" s="131" t="e">
        <f>T15-HLOOKUP(V15,Minimas!$C$3:$CD$12,10,FALSE)</f>
        <v>#VALUE!</v>
      </c>
      <c r="AK15" s="132" t="str">
        <f t="shared" si="4"/>
        <v xml:space="preserve"> </v>
      </c>
      <c r="AL15" s="45"/>
      <c r="AM15" s="45" t="str">
        <f t="shared" si="5"/>
        <v xml:space="preserve"> </v>
      </c>
      <c r="AN15" s="45" t="str">
        <f t="shared" si="6"/>
        <v xml:space="preserve"> 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30" customHeight="1">
      <c r="B16" s="137"/>
      <c r="C16" s="145"/>
      <c r="D16" s="140"/>
      <c r="E16" s="143"/>
      <c r="F16" s="151" t="s">
        <v>51</v>
      </c>
      <c r="G16" s="58" t="s">
        <v>51</v>
      </c>
      <c r="H16" s="152"/>
      <c r="I16" s="135"/>
      <c r="J16" s="153" t="s">
        <v>51</v>
      </c>
      <c r="K16" s="59"/>
      <c r="L16" s="60"/>
      <c r="M16" s="61"/>
      <c r="N16" s="61"/>
      <c r="O16" s="66" t="str">
        <f t="shared" si="1"/>
        <v/>
      </c>
      <c r="P16" s="60"/>
      <c r="Q16" s="61"/>
      <c r="R16" s="61"/>
      <c r="S16" s="66" t="str">
        <f t="shared" si="2"/>
        <v/>
      </c>
      <c r="T16" s="65" t="str">
        <f t="shared" si="7"/>
        <v/>
      </c>
      <c r="U16" s="62" t="str">
        <f t="shared" si="0"/>
        <v xml:space="preserve">   </v>
      </c>
      <c r="V16" s="62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 xml:space="preserve"> </v>
      </c>
      <c r="W16" s="63" t="str">
        <f t="shared" si="3"/>
        <v/>
      </c>
      <c r="X16" s="57"/>
      <c r="AA16" s="45"/>
      <c r="AB16" s="131" t="e">
        <f>T16-HLOOKUP(V16,Minimas!$C$3:$CD$12,2,FALSE)</f>
        <v>#VALUE!</v>
      </c>
      <c r="AC16" s="131" t="e">
        <f>T16-HLOOKUP(V16,Minimas!$C$3:$CD$12,3,FALSE)</f>
        <v>#VALUE!</v>
      </c>
      <c r="AD16" s="131" t="e">
        <f>T16-HLOOKUP(V16,Minimas!$C$3:$CD$12,4,FALSE)</f>
        <v>#VALUE!</v>
      </c>
      <c r="AE16" s="131" t="e">
        <f>T16-HLOOKUP(V16,Minimas!$C$3:$CD$12,5,FALSE)</f>
        <v>#VALUE!</v>
      </c>
      <c r="AF16" s="131" t="e">
        <f>T16-HLOOKUP(V16,Minimas!$C$3:$CD$12,6,FALSE)</f>
        <v>#VALUE!</v>
      </c>
      <c r="AG16" s="131" t="e">
        <f>T16-HLOOKUP(V16,Minimas!$C$3:$CD$12,7,FALSE)</f>
        <v>#VALUE!</v>
      </c>
      <c r="AH16" s="131" t="e">
        <f>T16-HLOOKUP(V16,Minimas!$C$3:$CD$12,8,FALSE)</f>
        <v>#VALUE!</v>
      </c>
      <c r="AI16" s="131" t="e">
        <f>T16-HLOOKUP(V16,Minimas!$C$3:$CD$12,9,FALSE)</f>
        <v>#VALUE!</v>
      </c>
      <c r="AJ16" s="131" t="e">
        <f>T16-HLOOKUP(V16,Minimas!$C$3:$CD$12,10,FALSE)</f>
        <v>#VALUE!</v>
      </c>
      <c r="AK16" s="132" t="str">
        <f t="shared" si="4"/>
        <v xml:space="preserve"> </v>
      </c>
      <c r="AL16" s="45"/>
      <c r="AM16" s="45" t="str">
        <f t="shared" si="5"/>
        <v xml:space="preserve"> </v>
      </c>
      <c r="AN16" s="45" t="str">
        <f t="shared" si="6"/>
        <v xml:space="preserve"> 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30" customHeight="1">
      <c r="B17" s="137"/>
      <c r="C17" s="145"/>
      <c r="D17" s="140"/>
      <c r="E17" s="142"/>
      <c r="F17" s="151" t="s">
        <v>51</v>
      </c>
      <c r="G17" s="58" t="s">
        <v>51</v>
      </c>
      <c r="H17" s="152"/>
      <c r="I17" s="135"/>
      <c r="J17" s="153" t="s">
        <v>51</v>
      </c>
      <c r="K17" s="59"/>
      <c r="L17" s="60"/>
      <c r="M17" s="61"/>
      <c r="N17" s="61"/>
      <c r="O17" s="66" t="str">
        <f t="shared" si="1"/>
        <v/>
      </c>
      <c r="P17" s="60"/>
      <c r="Q17" s="61"/>
      <c r="R17" s="61"/>
      <c r="S17" s="66" t="str">
        <f t="shared" si="2"/>
        <v/>
      </c>
      <c r="T17" s="65" t="str">
        <f t="shared" si="7"/>
        <v/>
      </c>
      <c r="U17" s="62" t="str">
        <f t="shared" si="0"/>
        <v xml:space="preserve">   </v>
      </c>
      <c r="V17" s="62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 xml:space="preserve"> </v>
      </c>
      <c r="W17" s="63" t="str">
        <f t="shared" si="3"/>
        <v/>
      </c>
      <c r="X17" s="57"/>
      <c r="AA17" s="45"/>
      <c r="AB17" s="131" t="e">
        <f>T17-HLOOKUP(V17,Minimas!$C$3:$CD$12,2,FALSE)</f>
        <v>#VALUE!</v>
      </c>
      <c r="AC17" s="131" t="e">
        <f>T17-HLOOKUP(V17,Minimas!$C$3:$CD$12,3,FALSE)</f>
        <v>#VALUE!</v>
      </c>
      <c r="AD17" s="131" t="e">
        <f>T17-HLOOKUP(V17,Minimas!$C$3:$CD$12,4,FALSE)</f>
        <v>#VALUE!</v>
      </c>
      <c r="AE17" s="131" t="e">
        <f>T17-HLOOKUP(V17,Minimas!$C$3:$CD$12,5,FALSE)</f>
        <v>#VALUE!</v>
      </c>
      <c r="AF17" s="131" t="e">
        <f>T17-HLOOKUP(V17,Minimas!$C$3:$CD$12,6,FALSE)</f>
        <v>#VALUE!</v>
      </c>
      <c r="AG17" s="131" t="e">
        <f>T17-HLOOKUP(V17,Minimas!$C$3:$CD$12,7,FALSE)</f>
        <v>#VALUE!</v>
      </c>
      <c r="AH17" s="131" t="e">
        <f>T17-HLOOKUP(V17,Minimas!$C$3:$CD$12,8,FALSE)</f>
        <v>#VALUE!</v>
      </c>
      <c r="AI17" s="131" t="e">
        <f>T17-HLOOKUP(V17,Minimas!$C$3:$CD$12,9,FALSE)</f>
        <v>#VALUE!</v>
      </c>
      <c r="AJ17" s="131" t="e">
        <f>T17-HLOOKUP(V17,Minimas!$C$3:$CD$12,10,FALSE)</f>
        <v>#VALUE!</v>
      </c>
      <c r="AK17" s="132" t="str">
        <f t="shared" si="4"/>
        <v xml:space="preserve"> </v>
      </c>
      <c r="AL17" s="45"/>
      <c r="AM17" s="45" t="str">
        <f t="shared" si="5"/>
        <v xml:space="preserve"> </v>
      </c>
      <c r="AN17" s="45" t="str">
        <f t="shared" si="6"/>
        <v xml:space="preserve"> 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5" customFormat="1" ht="30" customHeight="1">
      <c r="B18" s="137"/>
      <c r="C18" s="145"/>
      <c r="D18" s="140"/>
      <c r="E18" s="143"/>
      <c r="F18" s="151" t="s">
        <v>51</v>
      </c>
      <c r="G18" s="58" t="s">
        <v>51</v>
      </c>
      <c r="H18" s="152"/>
      <c r="I18" s="135"/>
      <c r="J18" s="153" t="s">
        <v>51</v>
      </c>
      <c r="K18" s="59"/>
      <c r="L18" s="60"/>
      <c r="M18" s="61"/>
      <c r="N18" s="61"/>
      <c r="O18" s="66" t="str">
        <f t="shared" si="1"/>
        <v/>
      </c>
      <c r="P18" s="60"/>
      <c r="Q18" s="61"/>
      <c r="R18" s="61"/>
      <c r="S18" s="66" t="str">
        <f t="shared" si="2"/>
        <v/>
      </c>
      <c r="T18" s="65" t="str">
        <f t="shared" si="7"/>
        <v/>
      </c>
      <c r="U18" s="62" t="str">
        <f t="shared" si="0"/>
        <v xml:space="preserve">   </v>
      </c>
      <c r="V18" s="62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 xml:space="preserve"> </v>
      </c>
      <c r="W18" s="63" t="str">
        <f t="shared" si="3"/>
        <v/>
      </c>
      <c r="X18" s="57"/>
      <c r="AA18" s="45"/>
      <c r="AB18" s="131" t="e">
        <f>T18-HLOOKUP(V18,Minimas!$C$3:$CD$12,2,FALSE)</f>
        <v>#VALUE!</v>
      </c>
      <c r="AC18" s="131" t="e">
        <f>T18-HLOOKUP(V18,Minimas!$C$3:$CD$12,3,FALSE)</f>
        <v>#VALUE!</v>
      </c>
      <c r="AD18" s="131" t="e">
        <f>T18-HLOOKUP(V18,Minimas!$C$3:$CD$12,4,FALSE)</f>
        <v>#VALUE!</v>
      </c>
      <c r="AE18" s="131" t="e">
        <f>T18-HLOOKUP(V18,Minimas!$C$3:$CD$12,5,FALSE)</f>
        <v>#VALUE!</v>
      </c>
      <c r="AF18" s="131" t="e">
        <f>T18-HLOOKUP(V18,Minimas!$C$3:$CD$12,6,FALSE)</f>
        <v>#VALUE!</v>
      </c>
      <c r="AG18" s="131" t="e">
        <f>T18-HLOOKUP(V18,Minimas!$C$3:$CD$12,7,FALSE)</f>
        <v>#VALUE!</v>
      </c>
      <c r="AH18" s="131" t="e">
        <f>T18-HLOOKUP(V18,Minimas!$C$3:$CD$12,8,FALSE)</f>
        <v>#VALUE!</v>
      </c>
      <c r="AI18" s="131" t="e">
        <f>T18-HLOOKUP(V18,Minimas!$C$3:$CD$12,9,FALSE)</f>
        <v>#VALUE!</v>
      </c>
      <c r="AJ18" s="131" t="e">
        <f>T18-HLOOKUP(V18,Minimas!$C$3:$CD$12,10,FALSE)</f>
        <v>#VALUE!</v>
      </c>
      <c r="AK18" s="132" t="str">
        <f t="shared" si="4"/>
        <v xml:space="preserve"> </v>
      </c>
      <c r="AL18" s="45"/>
      <c r="AM18" s="45" t="str">
        <f t="shared" si="5"/>
        <v xml:space="preserve"> </v>
      </c>
      <c r="AN18" s="45" t="str">
        <f t="shared" si="6"/>
        <v xml:space="preserve"> 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</row>
    <row r="19" spans="1:124" s="5" customFormat="1" ht="30" customHeight="1">
      <c r="B19" s="137"/>
      <c r="C19" s="145"/>
      <c r="D19" s="140"/>
      <c r="E19" s="143"/>
      <c r="F19" s="151" t="s">
        <v>51</v>
      </c>
      <c r="G19" s="58" t="s">
        <v>51</v>
      </c>
      <c r="H19" s="152"/>
      <c r="I19" s="135"/>
      <c r="J19" s="153" t="s">
        <v>51</v>
      </c>
      <c r="K19" s="59"/>
      <c r="L19" s="60"/>
      <c r="M19" s="61"/>
      <c r="N19" s="61"/>
      <c r="O19" s="66" t="str">
        <f t="shared" si="1"/>
        <v/>
      </c>
      <c r="P19" s="60"/>
      <c r="Q19" s="61"/>
      <c r="R19" s="61"/>
      <c r="S19" s="66" t="str">
        <f t="shared" si="2"/>
        <v/>
      </c>
      <c r="T19" s="65" t="str">
        <f t="shared" si="7"/>
        <v/>
      </c>
      <c r="U19" s="62" t="str">
        <f t="shared" si="0"/>
        <v xml:space="preserve">   </v>
      </c>
      <c r="V19" s="62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 xml:space="preserve"> </v>
      </c>
      <c r="W19" s="63" t="str">
        <f t="shared" si="3"/>
        <v/>
      </c>
      <c r="X19" s="57"/>
      <c r="AA19" s="45"/>
      <c r="AB19" s="131" t="e">
        <f>T19-HLOOKUP(V19,Minimas!$C$3:$CD$12,2,FALSE)</f>
        <v>#VALUE!</v>
      </c>
      <c r="AC19" s="131" t="e">
        <f>T19-HLOOKUP(V19,Minimas!$C$3:$CD$12,3,FALSE)</f>
        <v>#VALUE!</v>
      </c>
      <c r="AD19" s="131" t="e">
        <f>T19-HLOOKUP(V19,Minimas!$C$3:$CD$12,4,FALSE)</f>
        <v>#VALUE!</v>
      </c>
      <c r="AE19" s="131" t="e">
        <f>T19-HLOOKUP(V19,Minimas!$C$3:$CD$12,5,FALSE)</f>
        <v>#VALUE!</v>
      </c>
      <c r="AF19" s="131" t="e">
        <f>T19-HLOOKUP(V19,Minimas!$C$3:$CD$12,6,FALSE)</f>
        <v>#VALUE!</v>
      </c>
      <c r="AG19" s="131" t="e">
        <f>T19-HLOOKUP(V19,Minimas!$C$3:$CD$12,7,FALSE)</f>
        <v>#VALUE!</v>
      </c>
      <c r="AH19" s="131" t="e">
        <f>T19-HLOOKUP(V19,Minimas!$C$3:$CD$12,8,FALSE)</f>
        <v>#VALUE!</v>
      </c>
      <c r="AI19" s="131" t="e">
        <f>T19-HLOOKUP(V19,Minimas!$C$3:$CD$12,9,FALSE)</f>
        <v>#VALUE!</v>
      </c>
      <c r="AJ19" s="131" t="e">
        <f>T19-HLOOKUP(V19,Minimas!$C$3:$CD$12,10,FALSE)</f>
        <v>#VALUE!</v>
      </c>
      <c r="AK19" s="132" t="str">
        <f t="shared" si="4"/>
        <v xml:space="preserve"> </v>
      </c>
      <c r="AL19" s="45"/>
      <c r="AM19" s="45" t="str">
        <f t="shared" si="5"/>
        <v xml:space="preserve"> </v>
      </c>
      <c r="AN19" s="45" t="str">
        <f t="shared" si="6"/>
        <v xml:space="preserve"> 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30" customHeight="1">
      <c r="B20" s="137"/>
      <c r="C20" s="145"/>
      <c r="D20" s="140"/>
      <c r="E20" s="143"/>
      <c r="F20" s="151" t="s">
        <v>51</v>
      </c>
      <c r="G20" s="58" t="s">
        <v>51</v>
      </c>
      <c r="H20" s="152"/>
      <c r="I20" s="135"/>
      <c r="J20" s="153" t="s">
        <v>51</v>
      </c>
      <c r="K20" s="59"/>
      <c r="L20" s="60"/>
      <c r="M20" s="61"/>
      <c r="N20" s="61"/>
      <c r="O20" s="66" t="str">
        <f t="shared" si="1"/>
        <v/>
      </c>
      <c r="P20" s="60"/>
      <c r="Q20" s="61"/>
      <c r="R20" s="61"/>
      <c r="S20" s="66" t="str">
        <f t="shared" si="2"/>
        <v/>
      </c>
      <c r="T20" s="65" t="str">
        <f t="shared" si="7"/>
        <v/>
      </c>
      <c r="U20" s="62" t="str">
        <f t="shared" si="0"/>
        <v xml:space="preserve">   </v>
      </c>
      <c r="V20" s="62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 xml:space="preserve"> </v>
      </c>
      <c r="W20" s="63" t="str">
        <f t="shared" si="3"/>
        <v/>
      </c>
      <c r="X20" s="57"/>
      <c r="AA20" s="45"/>
      <c r="AB20" s="131" t="e">
        <f>T20-HLOOKUP(V20,Minimas!$C$3:$CD$12,2,FALSE)</f>
        <v>#VALUE!</v>
      </c>
      <c r="AC20" s="131" t="e">
        <f>T20-HLOOKUP(V20,Minimas!$C$3:$CD$12,3,FALSE)</f>
        <v>#VALUE!</v>
      </c>
      <c r="AD20" s="131" t="e">
        <f>T20-HLOOKUP(V20,Minimas!$C$3:$CD$12,4,FALSE)</f>
        <v>#VALUE!</v>
      </c>
      <c r="AE20" s="131" t="e">
        <f>T20-HLOOKUP(V20,Minimas!$C$3:$CD$12,5,FALSE)</f>
        <v>#VALUE!</v>
      </c>
      <c r="AF20" s="131" t="e">
        <f>T20-HLOOKUP(V20,Minimas!$C$3:$CD$12,6,FALSE)</f>
        <v>#VALUE!</v>
      </c>
      <c r="AG20" s="131" t="e">
        <f>T20-HLOOKUP(V20,Minimas!$C$3:$CD$12,7,FALSE)</f>
        <v>#VALUE!</v>
      </c>
      <c r="AH20" s="131" t="e">
        <f>T20-HLOOKUP(V20,Minimas!$C$3:$CD$12,8,FALSE)</f>
        <v>#VALUE!</v>
      </c>
      <c r="AI20" s="131" t="e">
        <f>T20-HLOOKUP(V20,Minimas!$C$3:$CD$12,9,FALSE)</f>
        <v>#VALUE!</v>
      </c>
      <c r="AJ20" s="131" t="e">
        <f>T20-HLOOKUP(V20,Minimas!$C$3:$CD$12,10,FALSE)</f>
        <v>#VALUE!</v>
      </c>
      <c r="AK20" s="132" t="str">
        <f t="shared" si="4"/>
        <v xml:space="preserve"> </v>
      </c>
      <c r="AL20" s="45"/>
      <c r="AM20" s="45" t="str">
        <f t="shared" si="5"/>
        <v xml:space="preserve"> </v>
      </c>
      <c r="AN20" s="45" t="str">
        <f t="shared" si="6"/>
        <v xml:space="preserve"> 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30" customHeight="1">
      <c r="B21" s="137"/>
      <c r="C21" s="145"/>
      <c r="D21" s="140"/>
      <c r="E21" s="143"/>
      <c r="F21" s="151" t="s">
        <v>51</v>
      </c>
      <c r="G21" s="58" t="s">
        <v>51</v>
      </c>
      <c r="H21" s="152"/>
      <c r="I21" s="135"/>
      <c r="J21" s="153" t="s">
        <v>51</v>
      </c>
      <c r="K21" s="59"/>
      <c r="L21" s="60"/>
      <c r="M21" s="61"/>
      <c r="N21" s="61"/>
      <c r="O21" s="66" t="str">
        <f t="shared" si="1"/>
        <v/>
      </c>
      <c r="P21" s="60"/>
      <c r="Q21" s="61"/>
      <c r="R21" s="61"/>
      <c r="S21" s="66" t="str">
        <f t="shared" si="2"/>
        <v/>
      </c>
      <c r="T21" s="65" t="str">
        <f t="shared" si="7"/>
        <v/>
      </c>
      <c r="U21" s="62" t="str">
        <f t="shared" si="0"/>
        <v xml:space="preserve">   </v>
      </c>
      <c r="V21" s="62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 xml:space="preserve"> </v>
      </c>
      <c r="W21" s="63" t="str">
        <f t="shared" si="3"/>
        <v/>
      </c>
      <c r="X21" s="57"/>
      <c r="AA21" s="45"/>
      <c r="AB21" s="131" t="e">
        <f>T21-HLOOKUP(V21,Minimas!$C$3:$CD$12,2,FALSE)</f>
        <v>#VALUE!</v>
      </c>
      <c r="AC21" s="131" t="e">
        <f>T21-HLOOKUP(V21,Minimas!$C$3:$CD$12,3,FALSE)</f>
        <v>#VALUE!</v>
      </c>
      <c r="AD21" s="131" t="e">
        <f>T21-HLOOKUP(V21,Minimas!$C$3:$CD$12,4,FALSE)</f>
        <v>#VALUE!</v>
      </c>
      <c r="AE21" s="131" t="e">
        <f>T21-HLOOKUP(V21,Minimas!$C$3:$CD$12,5,FALSE)</f>
        <v>#VALUE!</v>
      </c>
      <c r="AF21" s="131" t="e">
        <f>T21-HLOOKUP(V21,Minimas!$C$3:$CD$12,6,FALSE)</f>
        <v>#VALUE!</v>
      </c>
      <c r="AG21" s="131" t="e">
        <f>T21-HLOOKUP(V21,Minimas!$C$3:$CD$12,7,FALSE)</f>
        <v>#VALUE!</v>
      </c>
      <c r="AH21" s="131" t="e">
        <f>T21-HLOOKUP(V21,Minimas!$C$3:$CD$12,8,FALSE)</f>
        <v>#VALUE!</v>
      </c>
      <c r="AI21" s="131" t="e">
        <f>T21-HLOOKUP(V21,Minimas!$C$3:$CD$12,9,FALSE)</f>
        <v>#VALUE!</v>
      </c>
      <c r="AJ21" s="131" t="e">
        <f>T21-HLOOKUP(V21,Minimas!$C$3:$CD$12,10,FALSE)</f>
        <v>#VALUE!</v>
      </c>
      <c r="AK21" s="132" t="str">
        <f t="shared" si="4"/>
        <v xml:space="preserve"> </v>
      </c>
      <c r="AL21" s="45"/>
      <c r="AM21" s="45" t="str">
        <f t="shared" si="5"/>
        <v xml:space="preserve"> </v>
      </c>
      <c r="AN21" s="45" t="str">
        <f t="shared" si="6"/>
        <v xml:space="preserve"> 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30" customHeight="1">
      <c r="B22" s="137"/>
      <c r="C22" s="145"/>
      <c r="D22" s="140"/>
      <c r="E22" s="142"/>
      <c r="F22" s="151" t="s">
        <v>51</v>
      </c>
      <c r="G22" s="58" t="s">
        <v>51</v>
      </c>
      <c r="H22" s="152"/>
      <c r="I22" s="135"/>
      <c r="J22" s="153" t="s">
        <v>51</v>
      </c>
      <c r="K22" s="59"/>
      <c r="L22" s="60"/>
      <c r="M22" s="61"/>
      <c r="N22" s="61"/>
      <c r="O22" s="66" t="str">
        <f t="shared" si="1"/>
        <v/>
      </c>
      <c r="P22" s="60"/>
      <c r="Q22" s="61"/>
      <c r="R22" s="61"/>
      <c r="S22" s="66" t="str">
        <f t="shared" si="2"/>
        <v/>
      </c>
      <c r="T22" s="65" t="str">
        <f t="shared" si="7"/>
        <v/>
      </c>
      <c r="U22" s="62" t="str">
        <f t="shared" si="0"/>
        <v xml:space="preserve">   </v>
      </c>
      <c r="V22" s="62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 xml:space="preserve"> </v>
      </c>
      <c r="W22" s="63" t="str">
        <f t="shared" si="3"/>
        <v/>
      </c>
      <c r="X22" s="57"/>
      <c r="AA22" s="45"/>
      <c r="AB22" s="131" t="e">
        <f>T22-HLOOKUP(V22,Minimas!$C$3:$CD$12,2,FALSE)</f>
        <v>#VALUE!</v>
      </c>
      <c r="AC22" s="131" t="e">
        <f>T22-HLOOKUP(V22,Minimas!$C$3:$CD$12,3,FALSE)</f>
        <v>#VALUE!</v>
      </c>
      <c r="AD22" s="131" t="e">
        <f>T22-HLOOKUP(V22,Minimas!$C$3:$CD$12,4,FALSE)</f>
        <v>#VALUE!</v>
      </c>
      <c r="AE22" s="131" t="e">
        <f>T22-HLOOKUP(V22,Minimas!$C$3:$CD$12,5,FALSE)</f>
        <v>#VALUE!</v>
      </c>
      <c r="AF22" s="131" t="e">
        <f>T22-HLOOKUP(V22,Minimas!$C$3:$CD$12,6,FALSE)</f>
        <v>#VALUE!</v>
      </c>
      <c r="AG22" s="131" t="e">
        <f>T22-HLOOKUP(V22,Minimas!$C$3:$CD$12,7,FALSE)</f>
        <v>#VALUE!</v>
      </c>
      <c r="AH22" s="131" t="e">
        <f>T22-HLOOKUP(V22,Minimas!$C$3:$CD$12,8,FALSE)</f>
        <v>#VALUE!</v>
      </c>
      <c r="AI22" s="131" t="e">
        <f>T22-HLOOKUP(V22,Minimas!$C$3:$CD$12,9,FALSE)</f>
        <v>#VALUE!</v>
      </c>
      <c r="AJ22" s="131" t="e">
        <f>T22-HLOOKUP(V22,Minimas!$C$3:$CD$12,10,FALSE)</f>
        <v>#VALUE!</v>
      </c>
      <c r="AK22" s="132" t="str">
        <f t="shared" si="4"/>
        <v xml:space="preserve"> </v>
      </c>
      <c r="AL22" s="45"/>
      <c r="AM22" s="45" t="str">
        <f t="shared" si="5"/>
        <v xml:space="preserve"> </v>
      </c>
      <c r="AN22" s="45" t="str">
        <f t="shared" si="6"/>
        <v xml:space="preserve"> 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30" customHeight="1">
      <c r="B23" s="137"/>
      <c r="C23" s="145"/>
      <c r="D23" s="140"/>
      <c r="E23" s="143"/>
      <c r="F23" s="151" t="s">
        <v>51</v>
      </c>
      <c r="G23" s="58" t="s">
        <v>51</v>
      </c>
      <c r="H23" s="152"/>
      <c r="I23" s="154"/>
      <c r="J23" s="153" t="s">
        <v>51</v>
      </c>
      <c r="K23" s="59"/>
      <c r="L23" s="60"/>
      <c r="M23" s="61"/>
      <c r="N23" s="61"/>
      <c r="O23" s="66" t="str">
        <f t="shared" si="1"/>
        <v/>
      </c>
      <c r="P23" s="60"/>
      <c r="Q23" s="61"/>
      <c r="R23" s="61"/>
      <c r="S23" s="66" t="str">
        <f t="shared" si="2"/>
        <v/>
      </c>
      <c r="T23" s="65" t="str">
        <f t="shared" si="7"/>
        <v/>
      </c>
      <c r="U23" s="62" t="str">
        <f t="shared" si="0"/>
        <v xml:space="preserve">   </v>
      </c>
      <c r="V23" s="62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 xml:space="preserve"> </v>
      </c>
      <c r="W23" s="63" t="str">
        <f t="shared" si="3"/>
        <v/>
      </c>
      <c r="X23" s="57"/>
      <c r="AA23" s="45"/>
      <c r="AB23" s="131" t="e">
        <f>T23-HLOOKUP(V23,Minimas!$C$3:$CD$12,2,FALSE)</f>
        <v>#VALUE!</v>
      </c>
      <c r="AC23" s="131" t="e">
        <f>T23-HLOOKUP(V23,Minimas!$C$3:$CD$12,3,FALSE)</f>
        <v>#VALUE!</v>
      </c>
      <c r="AD23" s="131" t="e">
        <f>T23-HLOOKUP(V23,Minimas!$C$3:$CD$12,4,FALSE)</f>
        <v>#VALUE!</v>
      </c>
      <c r="AE23" s="131" t="e">
        <f>T23-HLOOKUP(V23,Minimas!$C$3:$CD$12,5,FALSE)</f>
        <v>#VALUE!</v>
      </c>
      <c r="AF23" s="131" t="e">
        <f>T23-HLOOKUP(V23,Minimas!$C$3:$CD$12,6,FALSE)</f>
        <v>#VALUE!</v>
      </c>
      <c r="AG23" s="131" t="e">
        <f>T23-HLOOKUP(V23,Minimas!$C$3:$CD$12,7,FALSE)</f>
        <v>#VALUE!</v>
      </c>
      <c r="AH23" s="131" t="e">
        <f>T23-HLOOKUP(V23,Minimas!$C$3:$CD$12,8,FALSE)</f>
        <v>#VALUE!</v>
      </c>
      <c r="AI23" s="131" t="e">
        <f>T23-HLOOKUP(V23,Minimas!$C$3:$CD$12,9,FALSE)</f>
        <v>#VALUE!</v>
      </c>
      <c r="AJ23" s="131" t="e">
        <f>T23-HLOOKUP(V23,Minimas!$C$3:$CD$12,10,FALSE)</f>
        <v>#VALUE!</v>
      </c>
      <c r="AK23" s="132" t="str">
        <f t="shared" si="4"/>
        <v xml:space="preserve"> </v>
      </c>
      <c r="AL23" s="45"/>
      <c r="AM23" s="45" t="str">
        <f t="shared" si="5"/>
        <v xml:space="preserve"> </v>
      </c>
      <c r="AN23" s="45" t="str">
        <f t="shared" si="6"/>
        <v xml:space="preserve"> 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5" customFormat="1" ht="30" customHeight="1" thickBot="1">
      <c r="B24" s="138"/>
      <c r="C24" s="146"/>
      <c r="D24" s="141"/>
      <c r="E24" s="143"/>
      <c r="F24" s="151" t="s">
        <v>51</v>
      </c>
      <c r="G24" s="58" t="s">
        <v>51</v>
      </c>
      <c r="H24" s="152"/>
      <c r="I24" s="155"/>
      <c r="J24" s="153" t="s">
        <v>51</v>
      </c>
      <c r="K24" s="59"/>
      <c r="L24" s="60"/>
      <c r="M24" s="61"/>
      <c r="N24" s="61"/>
      <c r="O24" s="66" t="str">
        <f t="shared" si="1"/>
        <v/>
      </c>
      <c r="P24" s="60"/>
      <c r="Q24" s="61"/>
      <c r="R24" s="61"/>
      <c r="S24" s="66" t="str">
        <f t="shared" si="2"/>
        <v/>
      </c>
      <c r="T24" s="65" t="str">
        <f t="shared" si="7"/>
        <v/>
      </c>
      <c r="U24" s="62" t="str">
        <f t="shared" si="0"/>
        <v xml:space="preserve">   </v>
      </c>
      <c r="V24" s="62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 xml:space="preserve"> </v>
      </c>
      <c r="W24" s="63" t="str">
        <f t="shared" si="3"/>
        <v/>
      </c>
      <c r="X24" s="57"/>
      <c r="AA24" s="45"/>
      <c r="AB24" s="131" t="e">
        <f>T24-HLOOKUP(V24,Minimas!$C$3:$CD$12,2,FALSE)</f>
        <v>#VALUE!</v>
      </c>
      <c r="AC24" s="131" t="e">
        <f>T24-HLOOKUP(V24,Minimas!$C$3:$CD$12,3,FALSE)</f>
        <v>#VALUE!</v>
      </c>
      <c r="AD24" s="131" t="e">
        <f>T24-HLOOKUP(V24,Minimas!$C$3:$CD$12,4,FALSE)</f>
        <v>#VALUE!</v>
      </c>
      <c r="AE24" s="131" t="e">
        <f>T24-HLOOKUP(V24,Minimas!$C$3:$CD$12,5,FALSE)</f>
        <v>#VALUE!</v>
      </c>
      <c r="AF24" s="131" t="e">
        <f>T24-HLOOKUP(V24,Minimas!$C$3:$CD$12,6,FALSE)</f>
        <v>#VALUE!</v>
      </c>
      <c r="AG24" s="131" t="e">
        <f>T24-HLOOKUP(V24,Minimas!$C$3:$CD$12,7,FALSE)</f>
        <v>#VALUE!</v>
      </c>
      <c r="AH24" s="131" t="e">
        <f>T24-HLOOKUP(V24,Minimas!$C$3:$CD$12,8,FALSE)</f>
        <v>#VALUE!</v>
      </c>
      <c r="AI24" s="131" t="e">
        <f>T24-HLOOKUP(V24,Minimas!$C$3:$CD$12,9,FALSE)</f>
        <v>#VALUE!</v>
      </c>
      <c r="AJ24" s="131" t="e">
        <f>T24-HLOOKUP(V24,Minimas!$C$3:$CD$12,10,FALSE)</f>
        <v>#VALUE!</v>
      </c>
      <c r="AK24" s="132" t="str">
        <f t="shared" si="4"/>
        <v xml:space="preserve"> </v>
      </c>
      <c r="AL24" s="45"/>
      <c r="AM24" s="45" t="str">
        <f t="shared" si="5"/>
        <v xml:space="preserve"> </v>
      </c>
      <c r="AN24" s="45" t="str">
        <f t="shared" si="6"/>
        <v xml:space="preserve"> 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</row>
    <row r="25" spans="1:124" s="9" customFormat="1" ht="5.0999999999999996" customHeight="1">
      <c r="A25" s="8"/>
      <c r="B25" s="106"/>
      <c r="C25" s="107"/>
      <c r="D25" s="108"/>
      <c r="E25" s="108"/>
      <c r="F25" s="109"/>
      <c r="G25" s="110"/>
      <c r="H25" s="111"/>
      <c r="I25" s="112"/>
      <c r="J25" s="113"/>
      <c r="K25" s="114"/>
      <c r="L25" s="115"/>
      <c r="M25" s="115"/>
      <c r="N25" s="115"/>
      <c r="O25" s="116"/>
      <c r="P25" s="115"/>
      <c r="Q25" s="115"/>
      <c r="R25" s="115"/>
      <c r="S25" s="116"/>
      <c r="T25" s="116"/>
      <c r="U25" s="117"/>
      <c r="V25" s="109"/>
      <c r="W25" s="109"/>
      <c r="X25" s="7"/>
      <c r="Y25" s="7"/>
      <c r="Z25" s="7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</row>
    <row r="26" spans="1:124" s="13" customFormat="1" ht="22.5" customHeight="1">
      <c r="A26" s="12"/>
      <c r="B26" s="291" t="s">
        <v>16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3"/>
      <c r="N26" s="15"/>
      <c r="O26" s="118" t="s">
        <v>54</v>
      </c>
      <c r="P26" s="119" t="s">
        <v>17</v>
      </c>
      <c r="Q26" s="300" t="s">
        <v>55</v>
      </c>
      <c r="R26" s="300"/>
      <c r="S26" s="300"/>
      <c r="T26" s="300"/>
      <c r="U26" s="300" t="s">
        <v>56</v>
      </c>
      <c r="V26" s="300"/>
      <c r="W26" s="301"/>
    </row>
    <row r="27" spans="1:124" s="14" customFormat="1" ht="22.5" customHeight="1">
      <c r="A27" s="12"/>
      <c r="B27" s="294"/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N27" s="15"/>
      <c r="O27" s="120" t="s">
        <v>54</v>
      </c>
      <c r="P27" s="121" t="s">
        <v>18</v>
      </c>
      <c r="Q27" s="288" t="s">
        <v>55</v>
      </c>
      <c r="R27" s="288"/>
      <c r="S27" s="288"/>
      <c r="T27" s="288"/>
      <c r="U27" s="288" t="s">
        <v>56</v>
      </c>
      <c r="V27" s="288"/>
      <c r="W27" s="289"/>
    </row>
    <row r="28" spans="1:124" s="15" customFormat="1" ht="22.5" customHeight="1">
      <c r="A28" s="12"/>
      <c r="B28" s="294"/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O28" s="120" t="s">
        <v>54</v>
      </c>
      <c r="P28" s="121" t="s">
        <v>19</v>
      </c>
      <c r="Q28" s="288" t="s">
        <v>55</v>
      </c>
      <c r="R28" s="288"/>
      <c r="S28" s="288"/>
      <c r="T28" s="288"/>
      <c r="U28" s="288" t="s">
        <v>56</v>
      </c>
      <c r="V28" s="288"/>
      <c r="W28" s="289"/>
      <c r="X28" s="13"/>
    </row>
    <row r="29" spans="1:124" s="15" customFormat="1" ht="22.5" customHeight="1">
      <c r="A29" s="12"/>
      <c r="B29" s="294"/>
      <c r="C29" s="295"/>
      <c r="D29" s="295"/>
      <c r="E29" s="295"/>
      <c r="F29" s="295"/>
      <c r="G29" s="295"/>
      <c r="H29" s="295"/>
      <c r="I29" s="295"/>
      <c r="J29" s="295"/>
      <c r="K29" s="295"/>
      <c r="L29" s="296"/>
      <c r="O29" s="120" t="s">
        <v>54</v>
      </c>
      <c r="P29" s="121" t="s">
        <v>20</v>
      </c>
      <c r="Q29" s="288" t="s">
        <v>55</v>
      </c>
      <c r="R29" s="288"/>
      <c r="S29" s="288"/>
      <c r="T29" s="288"/>
      <c r="U29" s="288" t="s">
        <v>56</v>
      </c>
      <c r="V29" s="288"/>
      <c r="W29" s="289"/>
      <c r="X29" s="13"/>
    </row>
    <row r="30" spans="1:124" s="15" customFormat="1" ht="22.5" customHeight="1">
      <c r="B30" s="294"/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O30" s="120" t="s">
        <v>54</v>
      </c>
      <c r="P30" s="121" t="s">
        <v>21</v>
      </c>
      <c r="Q30" s="288" t="s">
        <v>55</v>
      </c>
      <c r="R30" s="288"/>
      <c r="S30" s="288"/>
      <c r="T30" s="288"/>
      <c r="U30" s="288" t="s">
        <v>56</v>
      </c>
      <c r="V30" s="288"/>
      <c r="W30" s="289"/>
      <c r="X30" s="13"/>
    </row>
    <row r="31" spans="1:124" ht="22.5" customHeight="1">
      <c r="A31" s="6"/>
      <c r="B31" s="294"/>
      <c r="C31" s="295"/>
      <c r="D31" s="295"/>
      <c r="E31" s="295"/>
      <c r="F31" s="295"/>
      <c r="G31" s="295"/>
      <c r="H31" s="295"/>
      <c r="I31" s="295"/>
      <c r="J31" s="295"/>
      <c r="K31" s="295"/>
      <c r="L31" s="296"/>
      <c r="M31" s="15"/>
      <c r="N31" s="15"/>
      <c r="O31" s="120" t="s">
        <v>54</v>
      </c>
      <c r="P31" s="121" t="s">
        <v>22</v>
      </c>
      <c r="Q31" s="288" t="s">
        <v>55</v>
      </c>
      <c r="R31" s="288"/>
      <c r="S31" s="288"/>
      <c r="T31" s="288"/>
      <c r="U31" s="288" t="s">
        <v>56</v>
      </c>
      <c r="V31" s="288"/>
      <c r="W31" s="289"/>
    </row>
    <row r="32" spans="1:124" ht="22.5" customHeight="1">
      <c r="A32" s="6"/>
      <c r="B32" s="294"/>
      <c r="C32" s="295"/>
      <c r="D32" s="295"/>
      <c r="E32" s="295"/>
      <c r="F32" s="295"/>
      <c r="G32" s="295"/>
      <c r="H32" s="295"/>
      <c r="I32" s="295"/>
      <c r="J32" s="295"/>
      <c r="K32" s="295"/>
      <c r="L32" s="296"/>
      <c r="M32" s="15"/>
      <c r="N32" s="15"/>
      <c r="O32" s="120" t="s">
        <v>54</v>
      </c>
      <c r="P32" s="121" t="s">
        <v>23</v>
      </c>
      <c r="Q32" s="288" t="s">
        <v>55</v>
      </c>
      <c r="R32" s="288"/>
      <c r="S32" s="288"/>
      <c r="T32" s="288"/>
      <c r="U32" s="288" t="s">
        <v>56</v>
      </c>
      <c r="V32" s="288"/>
      <c r="W32" s="289"/>
    </row>
    <row r="33" spans="1:24" ht="22.5" customHeight="1">
      <c r="A33" s="6"/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9"/>
      <c r="M33" s="15"/>
      <c r="N33" s="15"/>
      <c r="O33" s="122" t="s">
        <v>54</v>
      </c>
      <c r="P33" s="123" t="s">
        <v>24</v>
      </c>
      <c r="Q33" s="302" t="s">
        <v>55</v>
      </c>
      <c r="R33" s="302"/>
      <c r="S33" s="302"/>
      <c r="T33" s="302"/>
      <c r="U33" s="302" t="s">
        <v>56</v>
      </c>
      <c r="V33" s="302"/>
      <c r="W33" s="303"/>
    </row>
    <row r="34" spans="1:24" s="15" customFormat="1" ht="10.15" customHeight="1">
      <c r="P34" s="12"/>
      <c r="X34" s="13"/>
    </row>
    <row r="35" spans="1:24">
      <c r="A35" s="6"/>
      <c r="O35" s="1"/>
    </row>
    <row r="36" spans="1:24">
      <c r="A36" s="6"/>
    </row>
  </sheetData>
  <mergeCells count="24">
    <mergeCell ref="Q31:T31"/>
    <mergeCell ref="U31:W31"/>
    <mergeCell ref="D2:K2"/>
    <mergeCell ref="N2:S2"/>
    <mergeCell ref="V2:W2"/>
    <mergeCell ref="D3:K3"/>
    <mergeCell ref="N3:S3"/>
    <mergeCell ref="V3:W3"/>
    <mergeCell ref="Q32:T32"/>
    <mergeCell ref="U32:W32"/>
    <mergeCell ref="F5:G5"/>
    <mergeCell ref="B26:L33"/>
    <mergeCell ref="Q26:T26"/>
    <mergeCell ref="U26:W26"/>
    <mergeCell ref="Q27:T27"/>
    <mergeCell ref="U27:W27"/>
    <mergeCell ref="Q28:T28"/>
    <mergeCell ref="U28:W28"/>
    <mergeCell ref="Q29:T29"/>
    <mergeCell ref="U29:W29"/>
    <mergeCell ref="Q33:T33"/>
    <mergeCell ref="U33:W33"/>
    <mergeCell ref="Q30:T30"/>
    <mergeCell ref="U30:W30"/>
  </mergeCells>
  <conditionalFormatting sqref="L7:N19 P7:R19">
    <cfRule type="cellIs" dxfId="16" priority="2" operator="lessThan">
      <formula>0</formula>
    </cfRule>
  </conditionalFormatting>
  <conditionalFormatting sqref="P20:R24 L20:N24">
    <cfRule type="cellIs" dxfId="15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29"/>
  <sheetViews>
    <sheetView tabSelected="1" zoomScale="60" zoomScaleNormal="60" workbookViewId="0">
      <selection activeCell="M32" sqref="M32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11.5703125" style="1" customWidth="1"/>
    <col min="4" max="5" width="6.7109375" style="1" customWidth="1"/>
    <col min="6" max="6" width="27.28515625" style="1" customWidth="1"/>
    <col min="7" max="7" width="20.7109375" style="1" customWidth="1"/>
    <col min="8" max="8" width="8.14062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/>
    <row r="2" spans="1:124" s="10" customFormat="1" ht="30" customHeight="1">
      <c r="B2" s="11"/>
      <c r="C2" s="46"/>
      <c r="D2" s="304" t="s">
        <v>138</v>
      </c>
      <c r="E2" s="305"/>
      <c r="F2" s="305"/>
      <c r="G2" s="305"/>
      <c r="H2" s="305"/>
      <c r="I2" s="305"/>
      <c r="J2" s="305"/>
      <c r="K2" s="305"/>
      <c r="L2" s="47"/>
      <c r="M2" s="48"/>
      <c r="N2" s="305" t="s">
        <v>6</v>
      </c>
      <c r="O2" s="305"/>
      <c r="P2" s="305"/>
      <c r="Q2" s="305"/>
      <c r="R2" s="305"/>
      <c r="S2" s="305"/>
      <c r="T2" s="48"/>
      <c r="U2" s="48"/>
      <c r="V2" s="305" t="s">
        <v>15</v>
      </c>
      <c r="W2" s="306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>
      <c r="B3" s="11"/>
      <c r="C3" s="46"/>
      <c r="D3" s="307" t="s">
        <v>139</v>
      </c>
      <c r="E3" s="308"/>
      <c r="F3" s="308"/>
      <c r="G3" s="308"/>
      <c r="H3" s="308"/>
      <c r="I3" s="308"/>
      <c r="J3" s="308"/>
      <c r="K3" s="308"/>
      <c r="L3" s="49"/>
      <c r="M3" s="49"/>
      <c r="N3" s="308" t="s">
        <v>140</v>
      </c>
      <c r="O3" s="308"/>
      <c r="P3" s="308"/>
      <c r="Q3" s="308"/>
      <c r="R3" s="308"/>
      <c r="S3" s="308"/>
      <c r="T3" s="49"/>
      <c r="U3" s="49"/>
      <c r="V3" s="309" t="s">
        <v>141</v>
      </c>
      <c r="W3" s="310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50" t="s">
        <v>9</v>
      </c>
      <c r="C5" s="147" t="s">
        <v>10</v>
      </c>
      <c r="D5" s="147" t="s">
        <v>7</v>
      </c>
      <c r="E5" s="147" t="s">
        <v>49</v>
      </c>
      <c r="F5" s="290" t="s">
        <v>0</v>
      </c>
      <c r="G5" s="290"/>
      <c r="H5" s="147" t="s">
        <v>12</v>
      </c>
      <c r="I5" s="147" t="s">
        <v>11</v>
      </c>
      <c r="J5" s="52" t="s">
        <v>5</v>
      </c>
      <c r="K5" s="53" t="s">
        <v>1</v>
      </c>
      <c r="L5" s="54">
        <v>1</v>
      </c>
      <c r="M5" s="55">
        <v>2</v>
      </c>
      <c r="N5" s="55">
        <v>3</v>
      </c>
      <c r="O5" s="64" t="s">
        <v>13</v>
      </c>
      <c r="P5" s="54">
        <v>1</v>
      </c>
      <c r="Q5" s="55">
        <v>2</v>
      </c>
      <c r="R5" s="55">
        <v>3</v>
      </c>
      <c r="S5" s="64" t="s">
        <v>14</v>
      </c>
      <c r="T5" s="69" t="s">
        <v>2</v>
      </c>
      <c r="U5" s="70" t="s">
        <v>3</v>
      </c>
      <c r="V5" s="70" t="s">
        <v>8</v>
      </c>
      <c r="W5" s="71" t="s">
        <v>4</v>
      </c>
      <c r="X5" s="56"/>
      <c r="Y5" s="17"/>
      <c r="Z5" s="17"/>
      <c r="AA5" s="44"/>
      <c r="AB5" s="128" t="s">
        <v>53</v>
      </c>
      <c r="AC5" s="128" t="s">
        <v>52</v>
      </c>
      <c r="AD5" s="128" t="s">
        <v>42</v>
      </c>
      <c r="AE5" s="128" t="s">
        <v>43</v>
      </c>
      <c r="AF5" s="128" t="s">
        <v>44</v>
      </c>
      <c r="AG5" s="128" t="s">
        <v>45</v>
      </c>
      <c r="AH5" s="128" t="s">
        <v>46</v>
      </c>
      <c r="AI5" s="128" t="s">
        <v>47</v>
      </c>
      <c r="AJ5" s="128" t="s">
        <v>48</v>
      </c>
      <c r="AK5" s="129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>
      <c r="A6" s="8"/>
      <c r="B6" s="80"/>
      <c r="C6" s="81"/>
      <c r="D6" s="82"/>
      <c r="E6" s="82"/>
      <c r="F6" s="83"/>
      <c r="G6" s="84"/>
      <c r="H6" s="85"/>
      <c r="I6" s="86"/>
      <c r="J6" s="87"/>
      <c r="K6" s="88"/>
      <c r="L6" s="89"/>
      <c r="M6" s="89"/>
      <c r="N6" s="89"/>
      <c r="O6" s="90"/>
      <c r="P6" s="89"/>
      <c r="Q6" s="89"/>
      <c r="R6" s="89"/>
      <c r="S6" s="90"/>
      <c r="T6" s="90"/>
      <c r="U6" s="91"/>
      <c r="V6" s="91"/>
      <c r="W6" s="91"/>
      <c r="X6" s="7"/>
      <c r="Y6" s="7"/>
      <c r="Z6" s="7"/>
      <c r="AA6" s="43"/>
      <c r="AB6" s="130" t="s">
        <v>40</v>
      </c>
      <c r="AC6" s="130" t="s">
        <v>41</v>
      </c>
      <c r="AD6" s="130" t="s">
        <v>42</v>
      </c>
      <c r="AE6" s="130" t="s">
        <v>43</v>
      </c>
      <c r="AF6" s="130" t="s">
        <v>44</v>
      </c>
      <c r="AG6" s="130" t="s">
        <v>45</v>
      </c>
      <c r="AH6" s="130" t="s">
        <v>46</v>
      </c>
      <c r="AI6" s="130" t="s">
        <v>47</v>
      </c>
      <c r="AJ6" s="130" t="s">
        <v>48</v>
      </c>
      <c r="AK6" s="130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0" customHeight="1">
      <c r="B7" s="136" t="s">
        <v>261</v>
      </c>
      <c r="C7" s="196">
        <v>417451</v>
      </c>
      <c r="D7" s="177"/>
      <c r="E7" s="197" t="s">
        <v>57</v>
      </c>
      <c r="F7" s="217" t="s">
        <v>239</v>
      </c>
      <c r="G7" s="174" t="s">
        <v>240</v>
      </c>
      <c r="H7" s="218">
        <v>1988</v>
      </c>
      <c r="I7" s="220" t="s">
        <v>217</v>
      </c>
      <c r="J7" s="197" t="s">
        <v>57</v>
      </c>
      <c r="K7" s="199">
        <v>48.5</v>
      </c>
      <c r="L7" s="319">
        <v>53</v>
      </c>
      <c r="M7" s="277">
        <v>-55</v>
      </c>
      <c r="N7" s="277">
        <v>-55</v>
      </c>
      <c r="O7" s="77">
        <f>IF(E7="","",IF(MAXA(L7:N7)&lt;=0,0,MAXA(L7:N7)))</f>
        <v>53</v>
      </c>
      <c r="P7" s="319">
        <v>65</v>
      </c>
      <c r="Q7" s="277">
        <v>-69</v>
      </c>
      <c r="R7" s="76">
        <v>-69</v>
      </c>
      <c r="S7" s="77">
        <f>IF(E7="","",IF(MAXA(P7:R7)&lt;=0,0,MAXA(P7:R7)))</f>
        <v>65</v>
      </c>
      <c r="T7" s="78">
        <f>IF(E7="","",IF(OR(O7=0,S7=0),0,O7+S7))</f>
        <v>118</v>
      </c>
      <c r="U7" s="62" t="str">
        <f t="shared" ref="U7:U13" si="0">+CONCATENATE(AM7," ",AN7)</f>
        <v>FED + 11</v>
      </c>
      <c r="V7" s="62" t="str">
        <f>IF(E7=0," ",IF(E7="H",IF(H7&lt;1999,VLOOKUP(K7,[1]Minimas!$A$15:$F$29,6),IF(AND(H7&gt;1998,H7&lt;2002),VLOOKUP(K7,[1]Minimas!$A$15:$F$29,5),IF(AND(H7&gt;2001,H7&lt;2004),VLOOKUP(K7,[1]Minimas!$A$15:$F$29,4),IF(AND(H7&gt;2003,H7&lt;2006),VLOOKUP(K7,[1]Minimas!$A$15:$F$29,3),VLOOKUP(K7,[1]Minimas!$A$15:$F$29,2))))),IF(H7&lt;1999,VLOOKUP(K7,[1]Minimas!$G$15:$L$29,6),IF(AND(H7&gt;1998,H7&lt;2002),VLOOKUP(K7,[1]Minimas!$G$15:$L$29,5),IF(AND(H7&gt;2001,H7&lt;2004),VLOOKUP(K7,[1]Minimas!$G$15:$L$29,4),IF(AND(H7&gt;2003,H7&lt;2006),VLOOKUP(K7,[1]Minimas!$G$15:$L$29,3),VLOOKUP(K7,[1]Minimas!$G$15:$L$29,2)))))))</f>
        <v>SE F49</v>
      </c>
      <c r="W7" s="79">
        <f>IF(E7=" "," ",IF(E7="H",10^(0.75194503*LOG(K7/175.508)^2)*T7,IF(E7="F",10^(0.783497476* LOG(K7/153.655)^2)*T7,"")))</f>
        <v>185.51864636455127</v>
      </c>
      <c r="X7" s="57"/>
      <c r="AA7" s="45"/>
      <c r="AB7" s="131">
        <f>T7-HLOOKUP(V7,Minimas!$C$3:$CD$12,2,FALSE)</f>
        <v>63</v>
      </c>
      <c r="AC7" s="131">
        <f>T7-HLOOKUP(V7,Minimas!$C$3:$CD$12,3,FALSE)</f>
        <v>51</v>
      </c>
      <c r="AD7" s="131">
        <f>T7-HLOOKUP(V7,Minimas!$C$3:$CD$12,4,FALSE)</f>
        <v>38</v>
      </c>
      <c r="AE7" s="131">
        <f>T7-HLOOKUP(V7,Minimas!$C$3:$CD$12,5,FALSE)</f>
        <v>26</v>
      </c>
      <c r="AF7" s="131">
        <f>T7-HLOOKUP(V7,Minimas!$C$3:$CD$12,6,FALSE)</f>
        <v>11</v>
      </c>
      <c r="AG7" s="131">
        <f>T7-HLOOKUP(V7,Minimas!$C$3:$CD$12,7,FALSE)</f>
        <v>-4</v>
      </c>
      <c r="AH7" s="131">
        <f>T7-HLOOKUP(V7,Minimas!$C$3:$CD$12,8,FALSE)</f>
        <v>-22</v>
      </c>
      <c r="AI7" s="131">
        <f>T7-HLOOKUP(V7,Minimas!$C$3:$CD$12,9,FALSE)</f>
        <v>-42</v>
      </c>
      <c r="AJ7" s="131">
        <f>T7-HLOOKUP(V7,Minimas!$C$3:$CD$12,10,FALSE)</f>
        <v>-57</v>
      </c>
      <c r="AK7" s="132" t="str">
        <f>IF(E7=0," ",IF(AJ7&gt;=0,$AJ$5,IF(AI7&gt;=0,$AI$5,IF(AH7&gt;=0,$AH$5,IF(AG7&gt;=0,$AG$5,IF(AF7&gt;=0,$AF$5,IF(AE7&gt;=0,$AE$5,IF(AD7&gt;=0,$AD$5,IF(AC7&gt;=0,$AC$5,$AB$5)))))))))</f>
        <v>FED +</v>
      </c>
      <c r="AL7" s="45"/>
      <c r="AM7" s="45" t="str">
        <f>IF(AK7="","",AK7)</f>
        <v>FED +</v>
      </c>
      <c r="AN7" s="45">
        <f>IF(E7=0," ",IF(AJ7&gt;=0,AJ7,IF(AI7&gt;=0,AI7,IF(AH7&gt;=0,AH7,IF(AG7&gt;=0,AG7,IF(AF7&gt;=0,AF7,IF(AE7&gt;=0,AE7,IF(AD7&gt;=0,AD7,IF(AC7&gt;=0,AC7,AB7)))))))))</f>
        <v>11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0" customHeight="1">
      <c r="B8" s="137" t="s">
        <v>261</v>
      </c>
      <c r="C8" s="183">
        <v>250225</v>
      </c>
      <c r="D8" s="184"/>
      <c r="E8" s="183" t="s">
        <v>57</v>
      </c>
      <c r="F8" s="185" t="s">
        <v>241</v>
      </c>
      <c r="G8" s="185" t="s">
        <v>242</v>
      </c>
      <c r="H8" s="183">
        <v>1993</v>
      </c>
      <c r="I8" s="185" t="s">
        <v>162</v>
      </c>
      <c r="J8" s="183" t="s">
        <v>57</v>
      </c>
      <c r="K8" s="193">
        <v>52.4</v>
      </c>
      <c r="L8" s="320">
        <v>61</v>
      </c>
      <c r="M8" s="321">
        <v>65</v>
      </c>
      <c r="N8" s="321">
        <v>68</v>
      </c>
      <c r="O8" s="66">
        <f t="shared" ref="O8:O13" si="1">IF(E8="","",IF(MAXA(L8:N8)&lt;=0,0,MAXA(L8:N8)))</f>
        <v>68</v>
      </c>
      <c r="P8" s="320">
        <v>77</v>
      </c>
      <c r="Q8" s="321">
        <v>80</v>
      </c>
      <c r="R8" s="321">
        <v>84</v>
      </c>
      <c r="S8" s="66">
        <f t="shared" ref="S8:S13" si="2">IF(E8="","",IF(MAXA(P8:R8)&lt;=0,0,MAXA(P8:R8)))</f>
        <v>84</v>
      </c>
      <c r="T8" s="65">
        <f>IF(E8="","",IF(OR(O8=0,S8=0),0,O8+S8))</f>
        <v>152</v>
      </c>
      <c r="U8" s="62" t="str">
        <f t="shared" si="0"/>
        <v>NAT + 14</v>
      </c>
      <c r="V8" s="62" t="str">
        <f>IF(E8=0," ",IF(E8="H",IF(H8&lt;1999,VLOOKUP(K8,[1]Minimas!$A$15:$F$29,6),IF(AND(H8&gt;1998,H8&lt;2002),VLOOKUP(K8,[1]Minimas!$A$15:$F$29,5),IF(AND(H8&gt;2001,H8&lt;2004),VLOOKUP(K8,[1]Minimas!$A$15:$F$29,4),IF(AND(H8&gt;2003,H8&lt;2006),VLOOKUP(K8,[1]Minimas!$A$15:$F$29,3),VLOOKUP(K8,[1]Minimas!$A$15:$F$29,2))))),IF(H8&lt;1999,VLOOKUP(K8,[1]Minimas!$G$15:$L$29,6),IF(AND(H8&gt;1998,H8&lt;2002),VLOOKUP(K8,[1]Minimas!$G$15:$L$29,5),IF(AND(H8&gt;2001,H8&lt;2004),VLOOKUP(K8,[1]Minimas!$G$15:$L$29,4),IF(AND(H8&gt;2003,H8&lt;2006),VLOOKUP(K8,[1]Minimas!$G$15:$L$29,3),VLOOKUP(K8,[1]Minimas!$G$15:$L$29,2)))))))</f>
        <v>SE F55</v>
      </c>
      <c r="W8" s="63">
        <f t="shared" ref="W8:W13" si="3">IF(E8=" "," ",IF(E8="H",10^(0.75194503*LOG(K8/175.508)^2)*T8,IF(E8="F",10^(0.783497476* LOG(K8/153.655)^2)*T8,"")))</f>
        <v>225.35823856670993</v>
      </c>
      <c r="X8" s="57"/>
      <c r="AA8" s="45"/>
      <c r="AB8" s="131">
        <f>T8-HLOOKUP(V8,Minimas!$C$3:$CD$12,2,FALSE)</f>
        <v>92</v>
      </c>
      <c r="AC8" s="131">
        <f>T8-HLOOKUP(V8,Minimas!$C$3:$CD$12,3,FALSE)</f>
        <v>77</v>
      </c>
      <c r="AD8" s="131">
        <f>T8-HLOOKUP(V8,Minimas!$C$3:$CD$12,4,FALSE)</f>
        <v>65</v>
      </c>
      <c r="AE8" s="131">
        <f>T8-HLOOKUP(V8,Minimas!$C$3:$CD$12,5,FALSE)</f>
        <v>50</v>
      </c>
      <c r="AF8" s="131">
        <f>T8-HLOOKUP(V8,Minimas!$C$3:$CD$12,6,FALSE)</f>
        <v>29</v>
      </c>
      <c r="AG8" s="131">
        <f>T8-HLOOKUP(V8,Minimas!$C$3:$CD$12,7,FALSE)</f>
        <v>14</v>
      </c>
      <c r="AH8" s="131">
        <f>T8-HLOOKUP(V8,Minimas!$C$3:$CD$12,8,FALSE)</f>
        <v>-3</v>
      </c>
      <c r="AI8" s="131">
        <f>T8-HLOOKUP(V8,Minimas!$C$3:$CD$12,9,FALSE)</f>
        <v>-23</v>
      </c>
      <c r="AJ8" s="131">
        <f>T8-HLOOKUP(V8,Minimas!$C$3:$CD$12,10,FALSE)</f>
        <v>-38</v>
      </c>
      <c r="AK8" s="132" t="str">
        <f t="shared" ref="AK8:AK17" si="4">IF(E8=0," ",IF(AJ8&gt;=0,$AJ$5,IF(AI8&gt;=0,$AI$5,IF(AH8&gt;=0,$AH$5,IF(AG8&gt;=0,$AG$5,IF(AF8&gt;=0,$AF$5,IF(AE8&gt;=0,$AE$5,IF(AD8&gt;=0,$AD$5,IF(AC8&gt;=0,$AC$5,$AB$5)))))))))</f>
        <v>NAT +</v>
      </c>
      <c r="AL8" s="45"/>
      <c r="AM8" s="45" t="str">
        <f t="shared" ref="AM8:AM17" si="5">IF(AK8="","",AK8)</f>
        <v>NAT +</v>
      </c>
      <c r="AN8" s="45">
        <f t="shared" ref="AN8:AN17" si="6">IF(E8=0," ",IF(AJ8&gt;=0,AJ8,IF(AI8&gt;=0,AI8,IF(AH8&gt;=0,AH8,IF(AG8&gt;=0,AG8,IF(AF8&gt;=0,AF8,IF(AE8&gt;=0,AE8,IF(AD8&gt;=0,AD8,IF(AC8&gt;=0,AC8,AB8)))))))))</f>
        <v>14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0" customHeight="1">
      <c r="B9" s="137" t="s">
        <v>261</v>
      </c>
      <c r="C9" s="183">
        <v>420305</v>
      </c>
      <c r="D9" s="183"/>
      <c r="E9" s="183" t="s">
        <v>57</v>
      </c>
      <c r="F9" s="185" t="s">
        <v>243</v>
      </c>
      <c r="G9" s="185" t="s">
        <v>244</v>
      </c>
      <c r="H9" s="183">
        <v>1991</v>
      </c>
      <c r="I9" s="185" t="s">
        <v>162</v>
      </c>
      <c r="J9" s="183" t="s">
        <v>57</v>
      </c>
      <c r="K9" s="193">
        <v>51.7</v>
      </c>
      <c r="L9" s="320">
        <v>53</v>
      </c>
      <c r="M9" s="321">
        <v>57</v>
      </c>
      <c r="N9" s="61">
        <v>-60</v>
      </c>
      <c r="O9" s="66">
        <f t="shared" si="1"/>
        <v>57</v>
      </c>
      <c r="P9" s="320">
        <v>73</v>
      </c>
      <c r="Q9" s="61">
        <v>-77</v>
      </c>
      <c r="R9" s="61">
        <v>-77</v>
      </c>
      <c r="S9" s="66">
        <f t="shared" si="2"/>
        <v>73</v>
      </c>
      <c r="T9" s="65">
        <f>IF(E9="","",IF(OR(O9=0,S9=0),0,O9+S9))</f>
        <v>130</v>
      </c>
      <c r="U9" s="62" t="str">
        <f t="shared" si="0"/>
        <v>FED + 7</v>
      </c>
      <c r="V9" s="62" t="str">
        <f>IF(E9=0," ",IF(E9="H",IF(H9&lt;1999,VLOOKUP(K9,[1]Minimas!$A$15:$F$29,6),IF(AND(H9&gt;1998,H9&lt;2002),VLOOKUP(K9,[1]Minimas!$A$15:$F$29,5),IF(AND(H9&gt;2001,H9&lt;2004),VLOOKUP(K9,[1]Minimas!$A$15:$F$29,4),IF(AND(H9&gt;2003,H9&lt;2006),VLOOKUP(K9,[1]Minimas!$A$15:$F$29,3),VLOOKUP(K9,[1]Minimas!$A$15:$F$29,2))))),IF(H9&lt;1999,VLOOKUP(K9,[1]Minimas!$G$15:$L$29,6),IF(AND(H9&gt;1998,H9&lt;2002),VLOOKUP(K9,[1]Minimas!$G$15:$L$29,5),IF(AND(H9&gt;2001,H9&lt;2004),VLOOKUP(K9,[1]Minimas!$G$15:$L$29,4),IF(AND(H9&gt;2003,H9&lt;2006),VLOOKUP(K9,[1]Minimas!$G$15:$L$29,3),VLOOKUP(K9,[1]Minimas!$G$15:$L$29,2)))))))</f>
        <v>SE F55</v>
      </c>
      <c r="W9" s="63">
        <f t="shared" si="3"/>
        <v>194.65971454887168</v>
      </c>
      <c r="X9" s="57"/>
      <c r="AA9" s="45"/>
      <c r="AB9" s="131">
        <f>T9-HLOOKUP(V9,Minimas!$C$3:$CD$12,2,FALSE)</f>
        <v>70</v>
      </c>
      <c r="AC9" s="131">
        <f>T9-HLOOKUP(V9,Minimas!$C$3:$CD$12,3,FALSE)</f>
        <v>55</v>
      </c>
      <c r="AD9" s="131">
        <f>T9-HLOOKUP(V9,Minimas!$C$3:$CD$12,4,FALSE)</f>
        <v>43</v>
      </c>
      <c r="AE9" s="131">
        <f>T9-HLOOKUP(V9,Minimas!$C$3:$CD$12,5,FALSE)</f>
        <v>28</v>
      </c>
      <c r="AF9" s="131">
        <f>T9-HLOOKUP(V9,Minimas!$C$3:$CD$12,6,FALSE)</f>
        <v>7</v>
      </c>
      <c r="AG9" s="131">
        <f>T9-HLOOKUP(V9,Minimas!$C$3:$CD$12,7,FALSE)</f>
        <v>-8</v>
      </c>
      <c r="AH9" s="131">
        <f>T9-HLOOKUP(V9,Minimas!$C$3:$CD$12,8,FALSE)</f>
        <v>-25</v>
      </c>
      <c r="AI9" s="131">
        <f>T9-HLOOKUP(V9,Minimas!$C$3:$CD$12,9,FALSE)</f>
        <v>-45</v>
      </c>
      <c r="AJ9" s="131">
        <f>T9-HLOOKUP(V9,Minimas!$C$3:$CD$12,10,FALSE)</f>
        <v>-60</v>
      </c>
      <c r="AK9" s="132" t="str">
        <f t="shared" si="4"/>
        <v>FED +</v>
      </c>
      <c r="AL9" s="45"/>
      <c r="AM9" s="45" t="str">
        <f t="shared" si="5"/>
        <v>FED +</v>
      </c>
      <c r="AN9" s="45">
        <f t="shared" si="6"/>
        <v>7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0" customHeight="1">
      <c r="B10" s="137" t="s">
        <v>261</v>
      </c>
      <c r="C10" s="158">
        <v>435579</v>
      </c>
      <c r="D10" s="201"/>
      <c r="E10" s="165" t="s">
        <v>57</v>
      </c>
      <c r="F10" s="159" t="s">
        <v>245</v>
      </c>
      <c r="G10" s="160" t="s">
        <v>246</v>
      </c>
      <c r="H10" s="161">
        <v>1988</v>
      </c>
      <c r="I10" s="162" t="s">
        <v>146</v>
      </c>
      <c r="J10" s="165" t="s">
        <v>57</v>
      </c>
      <c r="K10" s="164">
        <v>51.6</v>
      </c>
      <c r="L10" s="320">
        <v>57</v>
      </c>
      <c r="M10" s="321">
        <v>60</v>
      </c>
      <c r="N10" s="61">
        <v>-62</v>
      </c>
      <c r="O10" s="66">
        <f t="shared" si="1"/>
        <v>60</v>
      </c>
      <c r="P10" s="320">
        <v>76</v>
      </c>
      <c r="Q10" s="61">
        <v>-78</v>
      </c>
      <c r="R10" s="61">
        <v>-78</v>
      </c>
      <c r="S10" s="66">
        <f t="shared" si="2"/>
        <v>76</v>
      </c>
      <c r="T10" s="65">
        <f t="shared" ref="T10:T13" si="7">IF(E10="","",IF(OR(O10=0,S10=0),0,O10+S10))</f>
        <v>136</v>
      </c>
      <c r="U10" s="62" t="str">
        <f t="shared" si="0"/>
        <v>FED + 13</v>
      </c>
      <c r="V10" s="62" t="str">
        <f>IF(E10=0," ",IF(E10="H",IF(H10&lt;1999,VLOOKUP(K10,[1]Minimas!$A$15:$F$29,6),IF(AND(H10&gt;1998,H10&lt;2002),VLOOKUP(K10,[1]Minimas!$A$15:$F$29,5),IF(AND(H10&gt;2001,H10&lt;2004),VLOOKUP(K10,[1]Minimas!$A$15:$F$29,4),IF(AND(H10&gt;2003,H10&lt;2006),VLOOKUP(K10,[1]Minimas!$A$15:$F$29,3),VLOOKUP(K10,[1]Minimas!$A$15:$F$29,2))))),IF(H10&lt;1999,VLOOKUP(K10,[1]Minimas!$G$15:$L$29,6),IF(AND(H10&gt;1998,H10&lt;2002),VLOOKUP(K10,[1]Minimas!$G$15:$L$29,5),IF(AND(H10&gt;2001,H10&lt;2004),VLOOKUP(K10,[1]Minimas!$G$15:$L$29,4),IF(AND(H10&gt;2003,H10&lt;2006),VLOOKUP(K10,[1]Minimas!$G$15:$L$29,3),VLOOKUP(K10,[1]Minimas!$G$15:$L$29,2)))))))</f>
        <v>SE F55</v>
      </c>
      <c r="W10" s="63">
        <f t="shared" si="3"/>
        <v>203.93674733846422</v>
      </c>
      <c r="X10" s="57"/>
      <c r="AA10" s="45"/>
      <c r="AB10" s="131">
        <f>T10-HLOOKUP(V10,Minimas!$C$3:$CD$12,2,FALSE)</f>
        <v>76</v>
      </c>
      <c r="AC10" s="131">
        <f>T10-HLOOKUP(V10,Minimas!$C$3:$CD$12,3,FALSE)</f>
        <v>61</v>
      </c>
      <c r="AD10" s="131">
        <f>T10-HLOOKUP(V10,Minimas!$C$3:$CD$12,4,FALSE)</f>
        <v>49</v>
      </c>
      <c r="AE10" s="131">
        <f>T10-HLOOKUP(V10,Minimas!$C$3:$CD$12,5,FALSE)</f>
        <v>34</v>
      </c>
      <c r="AF10" s="131">
        <f>T10-HLOOKUP(V10,Minimas!$C$3:$CD$12,6,FALSE)</f>
        <v>13</v>
      </c>
      <c r="AG10" s="131">
        <f>T10-HLOOKUP(V10,Minimas!$C$3:$CD$12,7,FALSE)</f>
        <v>-2</v>
      </c>
      <c r="AH10" s="131">
        <f>T10-HLOOKUP(V10,Minimas!$C$3:$CD$12,8,FALSE)</f>
        <v>-19</v>
      </c>
      <c r="AI10" s="131">
        <f>T10-HLOOKUP(V10,Minimas!$C$3:$CD$12,9,FALSE)</f>
        <v>-39</v>
      </c>
      <c r="AJ10" s="131">
        <f>T10-HLOOKUP(V10,Minimas!$C$3:$CD$12,10,FALSE)</f>
        <v>-54</v>
      </c>
      <c r="AK10" s="132" t="str">
        <f t="shared" si="4"/>
        <v>FED +</v>
      </c>
      <c r="AL10" s="45"/>
      <c r="AM10" s="45" t="str">
        <f t="shared" si="5"/>
        <v>FED +</v>
      </c>
      <c r="AN10" s="45">
        <f t="shared" si="6"/>
        <v>13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30" customHeight="1">
      <c r="B11" s="137" t="s">
        <v>261</v>
      </c>
      <c r="C11" s="158">
        <v>440309</v>
      </c>
      <c r="D11" s="166"/>
      <c r="E11" s="167" t="s">
        <v>57</v>
      </c>
      <c r="F11" s="168" t="s">
        <v>247</v>
      </c>
      <c r="G11" s="160" t="s">
        <v>248</v>
      </c>
      <c r="H11" s="169">
        <v>1990</v>
      </c>
      <c r="I11" s="170" t="s">
        <v>234</v>
      </c>
      <c r="J11" s="167" t="s">
        <v>57</v>
      </c>
      <c r="K11" s="164">
        <v>58.4</v>
      </c>
      <c r="L11" s="320">
        <v>58</v>
      </c>
      <c r="M11" s="321">
        <v>61</v>
      </c>
      <c r="N11" s="61">
        <v>-64</v>
      </c>
      <c r="O11" s="66">
        <f t="shared" si="1"/>
        <v>61</v>
      </c>
      <c r="P11" s="320">
        <v>71</v>
      </c>
      <c r="Q11" s="61">
        <v>-76</v>
      </c>
      <c r="R11" s="321">
        <v>77</v>
      </c>
      <c r="S11" s="66">
        <f t="shared" si="2"/>
        <v>77</v>
      </c>
      <c r="T11" s="65">
        <f t="shared" si="7"/>
        <v>138</v>
      </c>
      <c r="U11" s="62" t="str">
        <f t="shared" si="0"/>
        <v>FED + 8</v>
      </c>
      <c r="V11" s="62" t="str">
        <f>IF(E11=0," ",IF(E11="H",IF(H11&lt;1999,VLOOKUP(K11,[1]Minimas!$A$15:$F$29,6),IF(AND(H11&gt;1998,H11&lt;2002),VLOOKUP(K11,[1]Minimas!$A$15:$F$29,5),IF(AND(H11&gt;2001,H11&lt;2004),VLOOKUP(K11,[1]Minimas!$A$15:$F$29,4),IF(AND(H11&gt;2003,H11&lt;2006),VLOOKUP(K11,[1]Minimas!$A$15:$F$29,3),VLOOKUP(K11,[1]Minimas!$A$15:$F$29,2))))),IF(H11&lt;1999,VLOOKUP(K11,[1]Minimas!$G$15:$L$29,6),IF(AND(H11&gt;1998,H11&lt;2002),VLOOKUP(K11,[1]Minimas!$G$15:$L$29,5),IF(AND(H11&gt;2001,H11&lt;2004),VLOOKUP(K11,[1]Minimas!$G$15:$L$29,4),IF(AND(H11&gt;2003,H11&lt;2006),VLOOKUP(K11,[1]Minimas!$G$15:$L$29,3),VLOOKUP(K11,[1]Minimas!$G$15:$L$29,2)))))))</f>
        <v>SE F59</v>
      </c>
      <c r="W11" s="63">
        <f t="shared" si="3"/>
        <v>189.74753681160684</v>
      </c>
      <c r="X11" s="57"/>
      <c r="AA11" s="45"/>
      <c r="AB11" s="131">
        <f>T11-HLOOKUP(V11,Minimas!$C$3:$CD$12,2,FALSE)</f>
        <v>73</v>
      </c>
      <c r="AC11" s="131">
        <f>T11-HLOOKUP(V11,Minimas!$C$3:$CD$12,3,FALSE)</f>
        <v>58</v>
      </c>
      <c r="AD11" s="131">
        <f>T11-HLOOKUP(V11,Minimas!$C$3:$CD$12,4,FALSE)</f>
        <v>46</v>
      </c>
      <c r="AE11" s="131">
        <f>T11-HLOOKUP(V11,Minimas!$C$3:$CD$12,5,FALSE)</f>
        <v>31</v>
      </c>
      <c r="AF11" s="131">
        <f>T11-HLOOKUP(V11,Minimas!$C$3:$CD$12,6,FALSE)</f>
        <v>8</v>
      </c>
      <c r="AG11" s="131">
        <f>T11-HLOOKUP(V11,Minimas!$C$3:$CD$12,7,FALSE)</f>
        <v>-7</v>
      </c>
      <c r="AH11" s="131">
        <f>T11-HLOOKUP(V11,Minimas!$C$3:$CD$12,8,FALSE)</f>
        <v>-27</v>
      </c>
      <c r="AI11" s="131">
        <f>T11-HLOOKUP(V11,Minimas!$C$3:$CD$12,9,FALSE)</f>
        <v>-47</v>
      </c>
      <c r="AJ11" s="131">
        <f>T11-HLOOKUP(V11,Minimas!$C$3:$CD$12,10,FALSE)</f>
        <v>-62</v>
      </c>
      <c r="AK11" s="132" t="str">
        <f t="shared" si="4"/>
        <v>FED +</v>
      </c>
      <c r="AL11" s="45"/>
      <c r="AM11" s="45" t="str">
        <f t="shared" si="5"/>
        <v>FED +</v>
      </c>
      <c r="AN11" s="45">
        <f t="shared" si="6"/>
        <v>8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5" customFormat="1" ht="30" customHeight="1">
      <c r="B12" s="137" t="s">
        <v>261</v>
      </c>
      <c r="C12" s="196">
        <v>432964</v>
      </c>
      <c r="D12" s="177"/>
      <c r="E12" s="197" t="s">
        <v>57</v>
      </c>
      <c r="F12" s="217" t="s">
        <v>249</v>
      </c>
      <c r="G12" s="174" t="s">
        <v>250</v>
      </c>
      <c r="H12" s="218">
        <v>1970</v>
      </c>
      <c r="I12" s="198" t="s">
        <v>147</v>
      </c>
      <c r="J12" s="197" t="s">
        <v>57</v>
      </c>
      <c r="K12" s="199">
        <v>54.3</v>
      </c>
      <c r="L12" s="60">
        <v>-47</v>
      </c>
      <c r="M12" s="61">
        <v>-48</v>
      </c>
      <c r="N12" s="61">
        <v>-48</v>
      </c>
      <c r="O12" s="66">
        <f t="shared" si="1"/>
        <v>0</v>
      </c>
      <c r="P12" s="320">
        <v>58</v>
      </c>
      <c r="Q12" s="321">
        <v>62</v>
      </c>
      <c r="R12" s="61">
        <v>-65</v>
      </c>
      <c r="S12" s="66">
        <f t="shared" si="2"/>
        <v>62</v>
      </c>
      <c r="T12" s="65">
        <f t="shared" si="7"/>
        <v>0</v>
      </c>
      <c r="U12" s="62" t="str">
        <f t="shared" si="0"/>
        <v>DEB -60</v>
      </c>
      <c r="V12" s="62" t="str">
        <f>IF(E12=0," ",IF(E12="H",IF(H12&lt;1999,VLOOKUP(K12,[1]Minimas!$A$15:$F$29,6),IF(AND(H12&gt;1998,H12&lt;2002),VLOOKUP(K12,[1]Minimas!$A$15:$F$29,5),IF(AND(H12&gt;2001,H12&lt;2004),VLOOKUP(K12,[1]Minimas!$A$15:$F$29,4),IF(AND(H12&gt;2003,H12&lt;2006),VLOOKUP(K12,[1]Minimas!$A$15:$F$29,3),VLOOKUP(K12,[1]Minimas!$A$15:$F$29,2))))),IF(H12&lt;1999,VLOOKUP(K12,[1]Minimas!$G$15:$L$29,6),IF(AND(H12&gt;1998,H12&lt;2002),VLOOKUP(K12,[1]Minimas!$G$15:$L$29,5),IF(AND(H12&gt;2001,H12&lt;2004),VLOOKUP(K12,[1]Minimas!$G$15:$L$29,4),IF(AND(H12&gt;2003,H12&lt;2006),VLOOKUP(K12,[1]Minimas!$G$15:$L$29,3),VLOOKUP(K12,[1]Minimas!$G$15:$L$29,2)))))))</f>
        <v>SE F55</v>
      </c>
      <c r="W12" s="63">
        <f t="shared" si="3"/>
        <v>0</v>
      </c>
      <c r="X12" s="57"/>
      <c r="AA12" s="45"/>
      <c r="AB12" s="131">
        <f>T12-HLOOKUP(V12,Minimas!$C$3:$CD$12,2,FALSE)</f>
        <v>-60</v>
      </c>
      <c r="AC12" s="131">
        <f>T12-HLOOKUP(V12,Minimas!$C$3:$CD$12,3,FALSE)</f>
        <v>-75</v>
      </c>
      <c r="AD12" s="131">
        <f>T12-HLOOKUP(V12,Minimas!$C$3:$CD$12,4,FALSE)</f>
        <v>-87</v>
      </c>
      <c r="AE12" s="131">
        <f>T12-HLOOKUP(V12,Minimas!$C$3:$CD$12,5,FALSE)</f>
        <v>-102</v>
      </c>
      <c r="AF12" s="131">
        <f>T12-HLOOKUP(V12,Minimas!$C$3:$CD$12,6,FALSE)</f>
        <v>-123</v>
      </c>
      <c r="AG12" s="131">
        <f>T12-HLOOKUP(V12,Minimas!$C$3:$CD$12,7,FALSE)</f>
        <v>-138</v>
      </c>
      <c r="AH12" s="131">
        <f>T12-HLOOKUP(V12,Minimas!$C$3:$CD$12,8,FALSE)</f>
        <v>-155</v>
      </c>
      <c r="AI12" s="131">
        <f>T12-HLOOKUP(V12,Minimas!$C$3:$CD$12,9,FALSE)</f>
        <v>-175</v>
      </c>
      <c r="AJ12" s="131">
        <f>T12-HLOOKUP(V12,Minimas!$C$3:$CD$12,10,FALSE)</f>
        <v>-190</v>
      </c>
      <c r="AK12" s="132" t="str">
        <f t="shared" si="4"/>
        <v>DEB</v>
      </c>
      <c r="AL12" s="45"/>
      <c r="AM12" s="45" t="str">
        <f t="shared" si="5"/>
        <v>DEB</v>
      </c>
      <c r="AN12" s="45">
        <f t="shared" si="6"/>
        <v>-60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5" customFormat="1" ht="30" customHeight="1">
      <c r="B13" s="137" t="s">
        <v>261</v>
      </c>
      <c r="C13" s="158">
        <v>417751</v>
      </c>
      <c r="D13" s="166"/>
      <c r="E13" s="167" t="s">
        <v>57</v>
      </c>
      <c r="F13" s="168" t="s">
        <v>154</v>
      </c>
      <c r="G13" s="160" t="s">
        <v>155</v>
      </c>
      <c r="H13" s="169">
        <v>2001</v>
      </c>
      <c r="I13" s="170" t="s">
        <v>146</v>
      </c>
      <c r="J13" s="167" t="s">
        <v>57</v>
      </c>
      <c r="K13" s="164">
        <v>44.9</v>
      </c>
      <c r="L13" s="320">
        <v>39</v>
      </c>
      <c r="M13" s="321">
        <v>41</v>
      </c>
      <c r="N13" s="61">
        <v>-43</v>
      </c>
      <c r="O13" s="66">
        <f t="shared" si="1"/>
        <v>41</v>
      </c>
      <c r="P13" s="60">
        <v>-53</v>
      </c>
      <c r="Q13" s="61">
        <v>-53</v>
      </c>
      <c r="R13" s="61">
        <v>-53</v>
      </c>
      <c r="S13" s="66">
        <f t="shared" si="2"/>
        <v>0</v>
      </c>
      <c r="T13" s="65">
        <f t="shared" si="7"/>
        <v>0</v>
      </c>
      <c r="U13" s="62" t="str">
        <f t="shared" si="0"/>
        <v>DEB -40</v>
      </c>
      <c r="V13" s="62" t="str">
        <f>IF(E13=0," ",IF(E13="H",IF(H13&lt;1999,VLOOKUP(K13,[1]Minimas!$A$15:$F$29,6),IF(AND(H13&gt;1998,H13&lt;2002),VLOOKUP(K13,[1]Minimas!$A$15:$F$29,5),IF(AND(H13&gt;2001,H13&lt;2004),VLOOKUP(K13,[1]Minimas!$A$15:$F$29,4),IF(AND(H13&gt;2003,H13&lt;2006),VLOOKUP(K13,[1]Minimas!$A$15:$F$29,3),VLOOKUP(K13,[1]Minimas!$A$15:$F$29,2))))),IF(H13&lt;1999,VLOOKUP(K13,[1]Minimas!$G$15:$L$29,6),IF(AND(H13&gt;1998,H13&lt;2002),VLOOKUP(K13,[1]Minimas!$G$15:$L$29,5),IF(AND(H13&gt;2001,H13&lt;2004),VLOOKUP(K13,[1]Minimas!$G$15:$L$29,4),IF(AND(H13&gt;2003,H13&lt;2006),VLOOKUP(K13,[1]Minimas!$G$15:$L$29,3),VLOOKUP(K13,[1]Minimas!$G$15:$L$29,2)))))))</f>
        <v>U20 F45</v>
      </c>
      <c r="W13" s="63">
        <f t="shared" si="3"/>
        <v>0</v>
      </c>
      <c r="X13" s="57"/>
      <c r="AA13" s="45"/>
      <c r="AB13" s="131">
        <f>T13-HLOOKUP(V13,Minimas!$C$3:$CD$12,2,FALSE)</f>
        <v>-40</v>
      </c>
      <c r="AC13" s="131">
        <f>T13-HLOOKUP(V13,Minimas!$C$3:$CD$12,3,FALSE)</f>
        <v>-50</v>
      </c>
      <c r="AD13" s="131">
        <f>T13-HLOOKUP(V13,Minimas!$C$3:$CD$12,4,FALSE)</f>
        <v>-60</v>
      </c>
      <c r="AE13" s="131">
        <f>T13-HLOOKUP(V13,Minimas!$C$3:$CD$12,5,FALSE)</f>
        <v>-70</v>
      </c>
      <c r="AF13" s="131">
        <f>T13-HLOOKUP(V13,Minimas!$C$3:$CD$12,6,FALSE)</f>
        <v>-83</v>
      </c>
      <c r="AG13" s="131">
        <f>T13-HLOOKUP(V13,Minimas!$C$3:$CD$12,7,FALSE)</f>
        <v>-97</v>
      </c>
      <c r="AH13" s="131">
        <f>T13-HLOOKUP(V13,Minimas!$C$3:$CD$12,8,FALSE)</f>
        <v>-110</v>
      </c>
      <c r="AI13" s="131">
        <f>T13-HLOOKUP(V13,Minimas!$C$3:$CD$12,9,FALSE)</f>
        <v>-130</v>
      </c>
      <c r="AJ13" s="131">
        <f>T13-HLOOKUP(V13,Minimas!$C$3:$CD$12,10,FALSE)</f>
        <v>-175</v>
      </c>
      <c r="AK13" s="132" t="str">
        <f t="shared" si="4"/>
        <v>DEB</v>
      </c>
      <c r="AL13" s="45"/>
      <c r="AM13" s="45" t="str">
        <f t="shared" si="5"/>
        <v>DEB</v>
      </c>
      <c r="AN13" s="45">
        <f t="shared" si="6"/>
        <v>-40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30" customHeight="1">
      <c r="B14" s="137"/>
      <c r="C14" s="145"/>
      <c r="D14" s="140"/>
      <c r="E14" s="143"/>
      <c r="F14" s="151" t="s">
        <v>51</v>
      </c>
      <c r="G14" s="58" t="s">
        <v>51</v>
      </c>
      <c r="H14" s="152"/>
      <c r="I14" s="135"/>
      <c r="J14" s="153" t="s">
        <v>51</v>
      </c>
      <c r="K14" s="59"/>
      <c r="L14" s="60"/>
      <c r="M14" s="61"/>
      <c r="N14" s="61"/>
      <c r="O14" s="66" t="str">
        <f t="shared" ref="O8:O17" si="8">IF(E14="","",IF(MAXA(L14:N14)&lt;=0,0,MAXA(L14:N14)))</f>
        <v/>
      </c>
      <c r="P14" s="60"/>
      <c r="Q14" s="61"/>
      <c r="R14" s="61"/>
      <c r="S14" s="66" t="str">
        <f t="shared" ref="S8:S17" si="9">IF(E14="","",IF(MAXA(P14:R14)&lt;=0,0,MAXA(P14:R14)))</f>
        <v/>
      </c>
      <c r="T14" s="65" t="str">
        <f t="shared" ref="T10:T17" si="10">IF(E14="","",IF(OR(O14=0,S14=0),0,O14+S14))</f>
        <v/>
      </c>
      <c r="U14" s="62" t="str">
        <f t="shared" ref="U7:U17" si="11">+CONCATENATE(AM14," ",AN14)</f>
        <v xml:space="preserve">   </v>
      </c>
      <c r="V14" s="62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 xml:space="preserve"> </v>
      </c>
      <c r="W14" s="63" t="str">
        <f t="shared" ref="W8:W17" si="12">IF(E14=" "," ",IF(E14="H",10^(0.75194503*LOG(K14/175.508)^2)*T14,IF(E14="F",10^(0.783497476* LOG(K14/153.655)^2)*T14,"")))</f>
        <v/>
      </c>
      <c r="X14" s="57"/>
      <c r="AA14" s="45"/>
      <c r="AB14" s="131" t="e">
        <f>T14-HLOOKUP(V14,Minimas!$C$3:$CD$12,2,FALSE)</f>
        <v>#VALUE!</v>
      </c>
      <c r="AC14" s="131" t="e">
        <f>T14-HLOOKUP(V14,Minimas!$C$3:$CD$12,3,FALSE)</f>
        <v>#VALUE!</v>
      </c>
      <c r="AD14" s="131" t="e">
        <f>T14-HLOOKUP(V14,Minimas!$C$3:$CD$12,4,FALSE)</f>
        <v>#VALUE!</v>
      </c>
      <c r="AE14" s="131" t="e">
        <f>T14-HLOOKUP(V14,Minimas!$C$3:$CD$12,5,FALSE)</f>
        <v>#VALUE!</v>
      </c>
      <c r="AF14" s="131" t="e">
        <f>T14-HLOOKUP(V14,Minimas!$C$3:$CD$12,6,FALSE)</f>
        <v>#VALUE!</v>
      </c>
      <c r="AG14" s="131" t="e">
        <f>T14-HLOOKUP(V14,Minimas!$C$3:$CD$12,7,FALSE)</f>
        <v>#VALUE!</v>
      </c>
      <c r="AH14" s="131" t="e">
        <f>T14-HLOOKUP(V14,Minimas!$C$3:$CD$12,8,FALSE)</f>
        <v>#VALUE!</v>
      </c>
      <c r="AI14" s="131" t="e">
        <f>T14-HLOOKUP(V14,Minimas!$C$3:$CD$12,9,FALSE)</f>
        <v>#VALUE!</v>
      </c>
      <c r="AJ14" s="131" t="e">
        <f>T14-HLOOKUP(V14,Minimas!$C$3:$CD$12,10,FALSE)</f>
        <v>#VALUE!</v>
      </c>
      <c r="AK14" s="132" t="str">
        <f t="shared" si="4"/>
        <v xml:space="preserve"> </v>
      </c>
      <c r="AL14" s="45"/>
      <c r="AM14" s="45" t="str">
        <f t="shared" si="5"/>
        <v xml:space="preserve"> </v>
      </c>
      <c r="AN14" s="45" t="str">
        <f t="shared" si="6"/>
        <v xml:space="preserve"> 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30" customHeight="1">
      <c r="B15" s="137"/>
      <c r="C15" s="145"/>
      <c r="D15" s="140"/>
      <c r="E15" s="142"/>
      <c r="F15" s="151" t="s">
        <v>51</v>
      </c>
      <c r="G15" s="58" t="s">
        <v>51</v>
      </c>
      <c r="H15" s="152"/>
      <c r="I15" s="135"/>
      <c r="J15" s="153" t="s">
        <v>51</v>
      </c>
      <c r="K15" s="59"/>
      <c r="L15" s="60"/>
      <c r="M15" s="61"/>
      <c r="N15" s="61"/>
      <c r="O15" s="66" t="str">
        <f t="shared" si="8"/>
        <v/>
      </c>
      <c r="P15" s="60"/>
      <c r="Q15" s="61"/>
      <c r="R15" s="61"/>
      <c r="S15" s="66" t="str">
        <f t="shared" si="9"/>
        <v/>
      </c>
      <c r="T15" s="65" t="str">
        <f t="shared" si="10"/>
        <v/>
      </c>
      <c r="U15" s="62" t="str">
        <f t="shared" si="11"/>
        <v xml:space="preserve">   </v>
      </c>
      <c r="V15" s="62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 xml:space="preserve"> </v>
      </c>
      <c r="W15" s="63" t="str">
        <f t="shared" si="12"/>
        <v/>
      </c>
      <c r="X15" s="57"/>
      <c r="AA15" s="45"/>
      <c r="AB15" s="131" t="e">
        <f>T15-HLOOKUP(V15,Minimas!$C$3:$CD$12,2,FALSE)</f>
        <v>#VALUE!</v>
      </c>
      <c r="AC15" s="131" t="e">
        <f>T15-HLOOKUP(V15,Minimas!$C$3:$CD$12,3,FALSE)</f>
        <v>#VALUE!</v>
      </c>
      <c r="AD15" s="131" t="e">
        <f>T15-HLOOKUP(V15,Minimas!$C$3:$CD$12,4,FALSE)</f>
        <v>#VALUE!</v>
      </c>
      <c r="AE15" s="131" t="e">
        <f>T15-HLOOKUP(V15,Minimas!$C$3:$CD$12,5,FALSE)</f>
        <v>#VALUE!</v>
      </c>
      <c r="AF15" s="131" t="e">
        <f>T15-HLOOKUP(V15,Minimas!$C$3:$CD$12,6,FALSE)</f>
        <v>#VALUE!</v>
      </c>
      <c r="AG15" s="131" t="e">
        <f>T15-HLOOKUP(V15,Minimas!$C$3:$CD$12,7,FALSE)</f>
        <v>#VALUE!</v>
      </c>
      <c r="AH15" s="131" t="e">
        <f>T15-HLOOKUP(V15,Minimas!$C$3:$CD$12,8,FALSE)</f>
        <v>#VALUE!</v>
      </c>
      <c r="AI15" s="131" t="e">
        <f>T15-HLOOKUP(V15,Minimas!$C$3:$CD$12,9,FALSE)</f>
        <v>#VALUE!</v>
      </c>
      <c r="AJ15" s="131" t="e">
        <f>T15-HLOOKUP(V15,Minimas!$C$3:$CD$12,10,FALSE)</f>
        <v>#VALUE!</v>
      </c>
      <c r="AK15" s="132" t="str">
        <f t="shared" si="4"/>
        <v xml:space="preserve"> </v>
      </c>
      <c r="AL15" s="45"/>
      <c r="AM15" s="45" t="str">
        <f t="shared" si="5"/>
        <v xml:space="preserve"> </v>
      </c>
      <c r="AN15" s="45" t="str">
        <f t="shared" si="6"/>
        <v xml:space="preserve"> 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30" customHeight="1">
      <c r="B16" s="137"/>
      <c r="C16" s="145"/>
      <c r="D16" s="140"/>
      <c r="E16" s="143"/>
      <c r="F16" s="151" t="s">
        <v>51</v>
      </c>
      <c r="G16" s="58" t="s">
        <v>51</v>
      </c>
      <c r="H16" s="152"/>
      <c r="I16" s="154"/>
      <c r="J16" s="153" t="s">
        <v>51</v>
      </c>
      <c r="K16" s="59"/>
      <c r="L16" s="60"/>
      <c r="M16" s="61"/>
      <c r="N16" s="61"/>
      <c r="O16" s="66" t="str">
        <f t="shared" si="8"/>
        <v/>
      </c>
      <c r="P16" s="60"/>
      <c r="Q16" s="61"/>
      <c r="R16" s="61"/>
      <c r="S16" s="66" t="str">
        <f t="shared" si="9"/>
        <v/>
      </c>
      <c r="T16" s="65" t="str">
        <f t="shared" si="10"/>
        <v/>
      </c>
      <c r="U16" s="62" t="str">
        <f t="shared" si="11"/>
        <v xml:space="preserve">   </v>
      </c>
      <c r="V16" s="62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 xml:space="preserve"> </v>
      </c>
      <c r="W16" s="63" t="str">
        <f t="shared" si="12"/>
        <v/>
      </c>
      <c r="X16" s="57"/>
      <c r="AA16" s="45"/>
      <c r="AB16" s="131" t="e">
        <f>T16-HLOOKUP(V16,Minimas!$C$3:$CD$12,2,FALSE)</f>
        <v>#VALUE!</v>
      </c>
      <c r="AC16" s="131" t="e">
        <f>T16-HLOOKUP(V16,Minimas!$C$3:$CD$12,3,FALSE)</f>
        <v>#VALUE!</v>
      </c>
      <c r="AD16" s="131" t="e">
        <f>T16-HLOOKUP(V16,Minimas!$C$3:$CD$12,4,FALSE)</f>
        <v>#VALUE!</v>
      </c>
      <c r="AE16" s="131" t="e">
        <f>T16-HLOOKUP(V16,Minimas!$C$3:$CD$12,5,FALSE)</f>
        <v>#VALUE!</v>
      </c>
      <c r="AF16" s="131" t="e">
        <f>T16-HLOOKUP(V16,Minimas!$C$3:$CD$12,6,FALSE)</f>
        <v>#VALUE!</v>
      </c>
      <c r="AG16" s="131" t="e">
        <f>T16-HLOOKUP(V16,Minimas!$C$3:$CD$12,7,FALSE)</f>
        <v>#VALUE!</v>
      </c>
      <c r="AH16" s="131" t="e">
        <f>T16-HLOOKUP(V16,Minimas!$C$3:$CD$12,8,FALSE)</f>
        <v>#VALUE!</v>
      </c>
      <c r="AI16" s="131" t="e">
        <f>T16-HLOOKUP(V16,Minimas!$C$3:$CD$12,9,FALSE)</f>
        <v>#VALUE!</v>
      </c>
      <c r="AJ16" s="131" t="e">
        <f>T16-HLOOKUP(V16,Minimas!$C$3:$CD$12,10,FALSE)</f>
        <v>#VALUE!</v>
      </c>
      <c r="AK16" s="132" t="str">
        <f t="shared" si="4"/>
        <v xml:space="preserve"> </v>
      </c>
      <c r="AL16" s="45"/>
      <c r="AM16" s="45" t="str">
        <f t="shared" si="5"/>
        <v xml:space="preserve"> </v>
      </c>
      <c r="AN16" s="45" t="str">
        <f t="shared" si="6"/>
        <v xml:space="preserve"> 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30" customHeight="1" thickBot="1">
      <c r="B17" s="138"/>
      <c r="C17" s="146"/>
      <c r="D17" s="141"/>
      <c r="E17" s="143"/>
      <c r="F17" s="151" t="s">
        <v>51</v>
      </c>
      <c r="G17" s="58" t="s">
        <v>51</v>
      </c>
      <c r="H17" s="152"/>
      <c r="I17" s="155"/>
      <c r="J17" s="153" t="s">
        <v>51</v>
      </c>
      <c r="K17" s="59"/>
      <c r="L17" s="60"/>
      <c r="M17" s="61"/>
      <c r="N17" s="61"/>
      <c r="O17" s="66" t="str">
        <f t="shared" si="8"/>
        <v/>
      </c>
      <c r="P17" s="60"/>
      <c r="Q17" s="61"/>
      <c r="R17" s="61"/>
      <c r="S17" s="66" t="str">
        <f t="shared" si="9"/>
        <v/>
      </c>
      <c r="T17" s="65" t="str">
        <f t="shared" si="10"/>
        <v/>
      </c>
      <c r="U17" s="62" t="str">
        <f t="shared" si="11"/>
        <v xml:space="preserve">   </v>
      </c>
      <c r="V17" s="62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 xml:space="preserve"> </v>
      </c>
      <c r="W17" s="63" t="str">
        <f t="shared" si="12"/>
        <v/>
      </c>
      <c r="X17" s="57"/>
      <c r="AA17" s="45"/>
      <c r="AB17" s="131" t="e">
        <f>T17-HLOOKUP(V17,Minimas!$C$3:$CD$12,2,FALSE)</f>
        <v>#VALUE!</v>
      </c>
      <c r="AC17" s="131" t="e">
        <f>T17-HLOOKUP(V17,Minimas!$C$3:$CD$12,3,FALSE)</f>
        <v>#VALUE!</v>
      </c>
      <c r="AD17" s="131" t="e">
        <f>T17-HLOOKUP(V17,Minimas!$C$3:$CD$12,4,FALSE)</f>
        <v>#VALUE!</v>
      </c>
      <c r="AE17" s="131" t="e">
        <f>T17-HLOOKUP(V17,Minimas!$C$3:$CD$12,5,FALSE)</f>
        <v>#VALUE!</v>
      </c>
      <c r="AF17" s="131" t="e">
        <f>T17-HLOOKUP(V17,Minimas!$C$3:$CD$12,6,FALSE)</f>
        <v>#VALUE!</v>
      </c>
      <c r="AG17" s="131" t="e">
        <f>T17-HLOOKUP(V17,Minimas!$C$3:$CD$12,7,FALSE)</f>
        <v>#VALUE!</v>
      </c>
      <c r="AH17" s="131" t="e">
        <f>T17-HLOOKUP(V17,Minimas!$C$3:$CD$12,8,FALSE)</f>
        <v>#VALUE!</v>
      </c>
      <c r="AI17" s="131" t="e">
        <f>T17-HLOOKUP(V17,Minimas!$C$3:$CD$12,9,FALSE)</f>
        <v>#VALUE!</v>
      </c>
      <c r="AJ17" s="131" t="e">
        <f>T17-HLOOKUP(V17,Minimas!$C$3:$CD$12,10,FALSE)</f>
        <v>#VALUE!</v>
      </c>
      <c r="AK17" s="132" t="str">
        <f t="shared" si="4"/>
        <v xml:space="preserve"> </v>
      </c>
      <c r="AL17" s="45"/>
      <c r="AM17" s="45" t="str">
        <f t="shared" si="5"/>
        <v xml:space="preserve"> </v>
      </c>
      <c r="AN17" s="45" t="str">
        <f t="shared" si="6"/>
        <v xml:space="preserve"> 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9" customFormat="1" ht="5.0999999999999996" customHeight="1">
      <c r="A18" s="8"/>
      <c r="B18" s="106"/>
      <c r="C18" s="107"/>
      <c r="D18" s="108"/>
      <c r="E18" s="108"/>
      <c r="F18" s="109"/>
      <c r="G18" s="110"/>
      <c r="H18" s="111"/>
      <c r="I18" s="112"/>
      <c r="J18" s="113"/>
      <c r="K18" s="114"/>
      <c r="L18" s="115"/>
      <c r="M18" s="115"/>
      <c r="N18" s="115"/>
      <c r="O18" s="116"/>
      <c r="P18" s="115"/>
      <c r="Q18" s="115"/>
      <c r="R18" s="115"/>
      <c r="S18" s="116"/>
      <c r="T18" s="116"/>
      <c r="U18" s="117"/>
      <c r="V18" s="109"/>
      <c r="W18" s="109"/>
      <c r="X18" s="7"/>
      <c r="Y18" s="7"/>
      <c r="Z18" s="7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s="13" customFormat="1" ht="22.5" customHeight="1">
      <c r="A19" s="12"/>
      <c r="B19" s="291" t="s">
        <v>16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/>
      <c r="N19" s="15"/>
      <c r="O19" s="118" t="s">
        <v>54</v>
      </c>
      <c r="P19" s="119" t="s">
        <v>17</v>
      </c>
      <c r="Q19" s="312" t="s">
        <v>262</v>
      </c>
      <c r="R19" s="312"/>
      <c r="S19" s="312"/>
      <c r="T19" s="312"/>
      <c r="U19" s="300" t="s">
        <v>56</v>
      </c>
      <c r="V19" s="300"/>
      <c r="W19" s="301"/>
    </row>
    <row r="20" spans="1:124" s="14" customFormat="1" ht="22.5" customHeight="1">
      <c r="A20" s="12"/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6"/>
      <c r="N20" s="15"/>
      <c r="O20" s="120" t="s">
        <v>54</v>
      </c>
      <c r="P20" s="121" t="s">
        <v>18</v>
      </c>
      <c r="Q20" s="311" t="s">
        <v>258</v>
      </c>
      <c r="R20" s="311"/>
      <c r="S20" s="311"/>
      <c r="T20" s="311"/>
      <c r="U20" s="288" t="s">
        <v>56</v>
      </c>
      <c r="V20" s="288"/>
      <c r="W20" s="289"/>
    </row>
    <row r="21" spans="1:124" s="15" customFormat="1" ht="22.5" customHeight="1">
      <c r="A21" s="12"/>
      <c r="B21" s="294"/>
      <c r="C21" s="295"/>
      <c r="D21" s="295"/>
      <c r="E21" s="295"/>
      <c r="F21" s="295"/>
      <c r="G21" s="295"/>
      <c r="H21" s="295"/>
      <c r="I21" s="295"/>
      <c r="J21" s="295"/>
      <c r="K21" s="295"/>
      <c r="L21" s="296"/>
      <c r="O21" s="120" t="s">
        <v>54</v>
      </c>
      <c r="P21" s="121" t="s">
        <v>19</v>
      </c>
      <c r="Q21" s="311" t="s">
        <v>257</v>
      </c>
      <c r="R21" s="311"/>
      <c r="S21" s="311"/>
      <c r="T21" s="311"/>
      <c r="U21" s="288" t="s">
        <v>56</v>
      </c>
      <c r="V21" s="288"/>
      <c r="W21" s="289"/>
      <c r="X21" s="13"/>
    </row>
    <row r="22" spans="1:124" s="15" customFormat="1" ht="22.5" customHeight="1">
      <c r="A22" s="12"/>
      <c r="B22" s="294"/>
      <c r="C22" s="295"/>
      <c r="D22" s="295"/>
      <c r="E22" s="295"/>
      <c r="F22" s="295"/>
      <c r="G22" s="295"/>
      <c r="H22" s="295"/>
      <c r="I22" s="295"/>
      <c r="J22" s="295"/>
      <c r="K22" s="295"/>
      <c r="L22" s="296"/>
      <c r="O22" s="120" t="s">
        <v>54</v>
      </c>
      <c r="P22" s="121" t="s">
        <v>20</v>
      </c>
      <c r="Q22" s="311" t="s">
        <v>278</v>
      </c>
      <c r="R22" s="311"/>
      <c r="S22" s="311"/>
      <c r="T22" s="311"/>
      <c r="U22" s="288" t="s">
        <v>56</v>
      </c>
      <c r="V22" s="288"/>
      <c r="W22" s="289"/>
      <c r="X22" s="13"/>
    </row>
    <row r="23" spans="1:124" s="15" customFormat="1" ht="22.5" customHeight="1">
      <c r="B23" s="294"/>
      <c r="C23" s="295"/>
      <c r="D23" s="295"/>
      <c r="E23" s="295"/>
      <c r="F23" s="295"/>
      <c r="G23" s="295"/>
      <c r="H23" s="295"/>
      <c r="I23" s="295"/>
      <c r="J23" s="295"/>
      <c r="K23" s="295"/>
      <c r="L23" s="296"/>
      <c r="O23" s="120" t="s">
        <v>54</v>
      </c>
      <c r="P23" s="121" t="s">
        <v>21</v>
      </c>
      <c r="Q23" s="311" t="s">
        <v>55</v>
      </c>
      <c r="R23" s="311"/>
      <c r="S23" s="311"/>
      <c r="T23" s="311"/>
      <c r="U23" s="288" t="s">
        <v>56</v>
      </c>
      <c r="V23" s="288"/>
      <c r="W23" s="289"/>
      <c r="X23" s="13"/>
    </row>
    <row r="24" spans="1:124" ht="22.5" customHeight="1">
      <c r="A24" s="6"/>
      <c r="B24" s="294"/>
      <c r="C24" s="295"/>
      <c r="D24" s="295"/>
      <c r="E24" s="295"/>
      <c r="F24" s="295"/>
      <c r="G24" s="295"/>
      <c r="H24" s="295"/>
      <c r="I24" s="295"/>
      <c r="J24" s="295"/>
      <c r="K24" s="295"/>
      <c r="L24" s="296"/>
      <c r="M24" s="15"/>
      <c r="N24" s="15"/>
      <c r="O24" s="120" t="s">
        <v>54</v>
      </c>
      <c r="P24" s="121" t="s">
        <v>22</v>
      </c>
      <c r="Q24" s="311" t="s">
        <v>277</v>
      </c>
      <c r="R24" s="311"/>
      <c r="S24" s="311"/>
      <c r="T24" s="311"/>
      <c r="U24" s="288" t="s">
        <v>56</v>
      </c>
      <c r="V24" s="288"/>
      <c r="W24" s="289"/>
    </row>
    <row r="25" spans="1:124" ht="22.5" customHeight="1">
      <c r="A25" s="6"/>
      <c r="B25" s="294"/>
      <c r="C25" s="295"/>
      <c r="D25" s="295"/>
      <c r="E25" s="295"/>
      <c r="F25" s="295"/>
      <c r="G25" s="295"/>
      <c r="H25" s="295"/>
      <c r="I25" s="295"/>
      <c r="J25" s="295"/>
      <c r="K25" s="295"/>
      <c r="L25" s="296"/>
      <c r="M25" s="15"/>
      <c r="N25" s="15"/>
      <c r="O25" s="120" t="s">
        <v>54</v>
      </c>
      <c r="P25" s="121" t="s">
        <v>23</v>
      </c>
      <c r="Q25" s="311" t="s">
        <v>259</v>
      </c>
      <c r="R25" s="311"/>
      <c r="S25" s="311"/>
      <c r="T25" s="311"/>
      <c r="U25" s="288" t="s">
        <v>56</v>
      </c>
      <c r="V25" s="288"/>
      <c r="W25" s="289"/>
    </row>
    <row r="26" spans="1:124" ht="22.5" customHeight="1">
      <c r="A26" s="6"/>
      <c r="B26" s="297"/>
      <c r="C26" s="298"/>
      <c r="D26" s="298"/>
      <c r="E26" s="298"/>
      <c r="F26" s="298"/>
      <c r="G26" s="298"/>
      <c r="H26" s="298"/>
      <c r="I26" s="298"/>
      <c r="J26" s="298"/>
      <c r="K26" s="298"/>
      <c r="L26" s="299"/>
      <c r="M26" s="15"/>
      <c r="N26" s="15"/>
      <c r="O26" s="122" t="s">
        <v>54</v>
      </c>
      <c r="P26" s="123" t="s">
        <v>24</v>
      </c>
      <c r="Q26" s="313" t="s">
        <v>259</v>
      </c>
      <c r="R26" s="313"/>
      <c r="S26" s="313"/>
      <c r="T26" s="313"/>
      <c r="U26" s="302" t="s">
        <v>56</v>
      </c>
      <c r="V26" s="302"/>
      <c r="W26" s="303"/>
    </row>
    <row r="27" spans="1:124" s="15" customFormat="1" ht="10.15" customHeight="1">
      <c r="P27" s="12"/>
      <c r="X27" s="13"/>
    </row>
    <row r="28" spans="1:124">
      <c r="A28" s="6"/>
      <c r="O28" s="1"/>
    </row>
    <row r="29" spans="1:124">
      <c r="A29" s="6"/>
    </row>
  </sheetData>
  <mergeCells count="24">
    <mergeCell ref="Q24:T24"/>
    <mergeCell ref="U24:W24"/>
    <mergeCell ref="D2:K2"/>
    <mergeCell ref="N2:S2"/>
    <mergeCell ref="V2:W2"/>
    <mergeCell ref="D3:K3"/>
    <mergeCell ref="N3:S3"/>
    <mergeCell ref="V3:W3"/>
    <mergeCell ref="Q25:T25"/>
    <mergeCell ref="U25:W25"/>
    <mergeCell ref="F5:G5"/>
    <mergeCell ref="B19:L26"/>
    <mergeCell ref="Q19:T19"/>
    <mergeCell ref="U19:W19"/>
    <mergeCell ref="Q20:T20"/>
    <mergeCell ref="U20:W20"/>
    <mergeCell ref="Q21:T21"/>
    <mergeCell ref="U21:W21"/>
    <mergeCell ref="Q22:T22"/>
    <mergeCell ref="U22:W22"/>
    <mergeCell ref="Q26:T26"/>
    <mergeCell ref="U26:W26"/>
    <mergeCell ref="Q23:T23"/>
    <mergeCell ref="U23:W23"/>
  </mergeCells>
  <conditionalFormatting sqref="L7:N12 P7:R12">
    <cfRule type="cellIs" dxfId="5" priority="4" operator="lessThan">
      <formula>0</formula>
    </cfRule>
  </conditionalFormatting>
  <conditionalFormatting sqref="P13:R17 L13:N17">
    <cfRule type="cellIs" dxfId="4" priority="3" operator="lessThan">
      <formula>0</formula>
    </cfRule>
  </conditionalFormatting>
  <conditionalFormatting sqref="L7:N12 P7:R12">
    <cfRule type="cellIs" dxfId="3" priority="2" operator="lessThan">
      <formula>0</formula>
    </cfRule>
  </conditionalFormatting>
  <conditionalFormatting sqref="P13:R13 L13:N13">
    <cfRule type="cellIs" dxfId="1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6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4"/>
  <sheetViews>
    <sheetView zoomScale="58" zoomScaleNormal="58" workbookViewId="0">
      <selection activeCell="Q24" sqref="Q24:T31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11.140625" style="1" customWidth="1"/>
    <col min="4" max="4" width="10.7109375" style="1" customWidth="1"/>
    <col min="5" max="5" width="6.7109375" style="1" customWidth="1"/>
    <col min="6" max="6" width="27.28515625" style="1" customWidth="1"/>
    <col min="7" max="7" width="20.7109375" style="1" customWidth="1"/>
    <col min="8" max="8" width="7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/>
    <row r="2" spans="1:124" s="10" customFormat="1" ht="30" customHeight="1">
      <c r="B2" s="11"/>
      <c r="C2" s="46"/>
      <c r="D2" s="304" t="s">
        <v>138</v>
      </c>
      <c r="E2" s="305"/>
      <c r="F2" s="305"/>
      <c r="G2" s="305"/>
      <c r="H2" s="305"/>
      <c r="I2" s="305"/>
      <c r="J2" s="305"/>
      <c r="K2" s="305"/>
      <c r="L2" s="47"/>
      <c r="M2" s="48"/>
      <c r="N2" s="305" t="s">
        <v>6</v>
      </c>
      <c r="O2" s="305"/>
      <c r="P2" s="305"/>
      <c r="Q2" s="305"/>
      <c r="R2" s="305"/>
      <c r="S2" s="305"/>
      <c r="T2" s="48"/>
      <c r="U2" s="48"/>
      <c r="V2" s="305" t="s">
        <v>15</v>
      </c>
      <c r="W2" s="306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>
      <c r="B3" s="11"/>
      <c r="C3" s="46"/>
      <c r="D3" s="307" t="s">
        <v>279</v>
      </c>
      <c r="E3" s="308"/>
      <c r="F3" s="308"/>
      <c r="G3" s="308"/>
      <c r="H3" s="308"/>
      <c r="I3" s="308"/>
      <c r="J3" s="308"/>
      <c r="K3" s="308"/>
      <c r="L3" s="49"/>
      <c r="M3" s="49"/>
      <c r="N3" s="308" t="s">
        <v>140</v>
      </c>
      <c r="O3" s="308"/>
      <c r="P3" s="308"/>
      <c r="Q3" s="308"/>
      <c r="R3" s="308"/>
      <c r="S3" s="308"/>
      <c r="T3" s="49"/>
      <c r="U3" s="49"/>
      <c r="V3" s="309">
        <v>43527</v>
      </c>
      <c r="W3" s="310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50" t="s">
        <v>9</v>
      </c>
      <c r="C5" s="147" t="s">
        <v>10</v>
      </c>
      <c r="D5" s="147" t="s">
        <v>7</v>
      </c>
      <c r="E5" s="147" t="s">
        <v>49</v>
      </c>
      <c r="F5" s="290" t="s">
        <v>0</v>
      </c>
      <c r="G5" s="290"/>
      <c r="H5" s="147" t="s">
        <v>12</v>
      </c>
      <c r="I5" s="147" t="s">
        <v>11</v>
      </c>
      <c r="J5" s="52" t="s">
        <v>5</v>
      </c>
      <c r="K5" s="53" t="s">
        <v>1</v>
      </c>
      <c r="L5" s="54">
        <v>1</v>
      </c>
      <c r="M5" s="55">
        <v>2</v>
      </c>
      <c r="N5" s="55">
        <v>3</v>
      </c>
      <c r="O5" s="64" t="s">
        <v>13</v>
      </c>
      <c r="P5" s="54">
        <v>1</v>
      </c>
      <c r="Q5" s="55">
        <v>2</v>
      </c>
      <c r="R5" s="55">
        <v>3</v>
      </c>
      <c r="S5" s="64" t="s">
        <v>14</v>
      </c>
      <c r="T5" s="69" t="s">
        <v>2</v>
      </c>
      <c r="U5" s="70" t="s">
        <v>3</v>
      </c>
      <c r="V5" s="70" t="s">
        <v>8</v>
      </c>
      <c r="W5" s="71" t="s">
        <v>4</v>
      </c>
      <c r="X5" s="56"/>
      <c r="Y5" s="17"/>
      <c r="Z5" s="17"/>
      <c r="AA5" s="44"/>
      <c r="AB5" s="128" t="s">
        <v>53</v>
      </c>
      <c r="AC5" s="128" t="s">
        <v>52</v>
      </c>
      <c r="AD5" s="128" t="s">
        <v>42</v>
      </c>
      <c r="AE5" s="128" t="s">
        <v>43</v>
      </c>
      <c r="AF5" s="128" t="s">
        <v>44</v>
      </c>
      <c r="AG5" s="128" t="s">
        <v>45</v>
      </c>
      <c r="AH5" s="128" t="s">
        <v>46</v>
      </c>
      <c r="AI5" s="128" t="s">
        <v>47</v>
      </c>
      <c r="AJ5" s="128" t="s">
        <v>48</v>
      </c>
      <c r="AK5" s="129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>
      <c r="A6" s="8"/>
      <c r="B6" s="80"/>
      <c r="C6" s="81"/>
      <c r="D6" s="82"/>
      <c r="E6" s="82"/>
      <c r="F6" s="83"/>
      <c r="G6" s="84"/>
      <c r="H6" s="85"/>
      <c r="I6" s="86"/>
      <c r="J6" s="87"/>
      <c r="K6" s="88"/>
      <c r="L6" s="89"/>
      <c r="M6" s="89"/>
      <c r="N6" s="89"/>
      <c r="O6" s="90"/>
      <c r="P6" s="89"/>
      <c r="Q6" s="89"/>
      <c r="R6" s="89"/>
      <c r="S6" s="90"/>
      <c r="T6" s="90"/>
      <c r="U6" s="91"/>
      <c r="V6" s="91"/>
      <c r="W6" s="91"/>
      <c r="X6" s="7"/>
      <c r="Y6" s="7"/>
      <c r="Z6" s="7"/>
      <c r="AA6" s="43"/>
      <c r="AB6" s="130" t="s">
        <v>40</v>
      </c>
      <c r="AC6" s="130" t="s">
        <v>41</v>
      </c>
      <c r="AD6" s="130" t="s">
        <v>42</v>
      </c>
      <c r="AE6" s="130" t="s">
        <v>43</v>
      </c>
      <c r="AF6" s="130" t="s">
        <v>44</v>
      </c>
      <c r="AG6" s="130" t="s">
        <v>45</v>
      </c>
      <c r="AH6" s="130" t="s">
        <v>46</v>
      </c>
      <c r="AI6" s="130" t="s">
        <v>47</v>
      </c>
      <c r="AJ6" s="130" t="s">
        <v>48</v>
      </c>
      <c r="AK6" s="130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0" customHeight="1">
      <c r="B7" s="136" t="s">
        <v>261</v>
      </c>
      <c r="C7" s="196">
        <v>445939</v>
      </c>
      <c r="D7" s="177">
        <v>1</v>
      </c>
      <c r="E7" s="197" t="s">
        <v>50</v>
      </c>
      <c r="F7" s="173" t="s">
        <v>228</v>
      </c>
      <c r="G7" s="174" t="s">
        <v>229</v>
      </c>
      <c r="H7" s="175">
        <v>1987</v>
      </c>
      <c r="I7" s="198" t="s">
        <v>150</v>
      </c>
      <c r="J7" s="163" t="s">
        <v>57</v>
      </c>
      <c r="K7" s="199">
        <v>86.6</v>
      </c>
      <c r="L7" s="284">
        <v>-95</v>
      </c>
      <c r="M7" s="281">
        <v>95</v>
      </c>
      <c r="N7" s="281">
        <v>100</v>
      </c>
      <c r="O7" s="77">
        <v>100</v>
      </c>
      <c r="P7" s="284">
        <v>-125</v>
      </c>
      <c r="Q7" s="281">
        <v>125</v>
      </c>
      <c r="R7" s="281">
        <v>130</v>
      </c>
      <c r="S7" s="77">
        <f>IF(E7="","",IF(MAXA(P7:R7)&lt;=0,0,MAXA(P7:R7)))</f>
        <v>130</v>
      </c>
      <c r="T7" s="78">
        <f t="shared" ref="T7:T13" si="0">IF(E7="","",IF(OR(O7=0,S7=0),0,O7+S7))</f>
        <v>230</v>
      </c>
      <c r="U7" s="62" t="str">
        <f t="shared" ref="U7:U13" si="1">+CONCATENATE(AM7," ",AN7)</f>
        <v>IRG + 0</v>
      </c>
      <c r="V7" s="62" t="str">
        <f>IF(E7=0," ",IF(E7="H",IF(H7&lt;1999,VLOOKUP(K7,[1]Minimas!$A$15:$F$29,6),IF(AND(H7&gt;1998,H7&lt;2002),VLOOKUP(K7,[1]Minimas!$A$15:$F$29,5),IF(AND(H7&gt;2001,H7&lt;2004),VLOOKUP(K7,[1]Minimas!$A$15:$F$29,4),IF(AND(H7&gt;2003,H7&lt;2006),VLOOKUP(K7,[1]Minimas!$A$15:$F$29,3),VLOOKUP(K7,[1]Minimas!$A$15:$F$29,2))))),IF(H7&lt;1999,VLOOKUP(K7,[1]Minimas!$G$15:$L$29,6),IF(AND(H7&gt;1998,H7&lt;2002),VLOOKUP(K7,[1]Minimas!$G$15:$L$29,5),IF(AND(H7&gt;2001,H7&lt;2004),VLOOKUP(K7,[1]Minimas!$G$15:$L$29,4),IF(AND(H7&gt;2003,H7&lt;2006),VLOOKUP(K7,[1]Minimas!$G$15:$L$29,3),VLOOKUP(K7,[1]Minimas!$G$15:$L$29,2)))))))</f>
        <v>SE M89</v>
      </c>
      <c r="W7" s="79">
        <f t="shared" ref="W7:W13" si="2">IF(E7=" "," ",IF(E7="H",10^(0.75194503*LOG(K7/175.508)^2)*T7,IF(E7="F",10^(0.783497476* LOG(K7/153.655)^2)*T7,"")))</f>
        <v>270.704775416492</v>
      </c>
      <c r="X7" s="57"/>
      <c r="AA7" s="45"/>
      <c r="AB7" s="131">
        <f>T7-HLOOKUP(V7,Minimas!$C$3:$CD$12,2,FALSE)</f>
        <v>80</v>
      </c>
      <c r="AC7" s="131">
        <f>T7-HLOOKUP(V7,Minimas!$C$3:$CD$12,3,FALSE)</f>
        <v>55</v>
      </c>
      <c r="AD7" s="131">
        <f>T7-HLOOKUP(V7,Minimas!$C$3:$CD$12,4,FALSE)</f>
        <v>30</v>
      </c>
      <c r="AE7" s="131">
        <f>T7-HLOOKUP(V7,Minimas!$C$3:$CD$12,5,FALSE)</f>
        <v>0</v>
      </c>
      <c r="AF7" s="131">
        <f>T7-HLOOKUP(V7,Minimas!$C$3:$CD$12,6,FALSE)</f>
        <v>-30</v>
      </c>
      <c r="AG7" s="131">
        <f>T7-HLOOKUP(V7,Minimas!$C$3:$CD$12,7,FALSE)</f>
        <v>-57</v>
      </c>
      <c r="AH7" s="131">
        <f>T7-HLOOKUP(V7,Minimas!$C$3:$CD$12,8,FALSE)</f>
        <v>-80</v>
      </c>
      <c r="AI7" s="131">
        <f>T7-HLOOKUP(V7,Minimas!$C$3:$CD$12,9,FALSE)</f>
        <v>-100</v>
      </c>
      <c r="AJ7" s="131">
        <f>T7-HLOOKUP(V7,Minimas!$C$3:$CD$12,10,FALSE)</f>
        <v>-130</v>
      </c>
      <c r="AK7" s="132" t="str">
        <f>IF(E7=0," ",IF(AJ7&gt;=0,$AJ$5,IF(AI7&gt;=0,$AI$5,IF(AH7&gt;=0,$AH$5,IF(AG7&gt;=0,$AG$5,IF(AF7&gt;=0,$AF$5,IF(AE7&gt;=0,$AE$5,IF(AD7&gt;=0,$AD$5,IF(AC7&gt;=0,$AC$5,$AB$5)))))))))</f>
        <v>IRG +</v>
      </c>
      <c r="AL7" s="45"/>
      <c r="AM7" s="45" t="str">
        <f>IF(AK7="","",AK7)</f>
        <v>IRG +</v>
      </c>
      <c r="AN7" s="45">
        <f>IF(E7=0," ",IF(AJ7&gt;=0,AJ7,IF(AI7&gt;=0,AI7,IF(AH7&gt;=0,AH7,IF(AG7&gt;=0,AG7,IF(AF7&gt;=0,AF7,IF(AE7&gt;=0,AE7,IF(AD7&gt;=0,AD7,IF(AC7&gt;=0,AC7,AB7)))))))))</f>
        <v>0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0" customHeight="1">
      <c r="B8" s="137" t="s">
        <v>261</v>
      </c>
      <c r="C8" s="158">
        <v>442976</v>
      </c>
      <c r="D8" s="166">
        <v>2</v>
      </c>
      <c r="E8" s="167" t="s">
        <v>50</v>
      </c>
      <c r="F8" s="168" t="s">
        <v>226</v>
      </c>
      <c r="G8" s="160" t="s">
        <v>227</v>
      </c>
      <c r="H8" s="169">
        <v>1995</v>
      </c>
      <c r="I8" s="170" t="s">
        <v>146</v>
      </c>
      <c r="J8" s="167" t="s">
        <v>57</v>
      </c>
      <c r="K8" s="164">
        <v>87.3</v>
      </c>
      <c r="L8" s="279">
        <v>92</v>
      </c>
      <c r="M8" s="61">
        <v>-100</v>
      </c>
      <c r="N8" s="61">
        <v>-100</v>
      </c>
      <c r="O8" s="66">
        <f t="shared" ref="O8:O13" si="3">IF(E8="","",IF(MAXA(L8:N8)&lt;=0,0,MAXA(L8:N8)))</f>
        <v>92</v>
      </c>
      <c r="P8" s="279">
        <v>120</v>
      </c>
      <c r="Q8" s="280">
        <v>125</v>
      </c>
      <c r="R8" s="61">
        <v>-130</v>
      </c>
      <c r="S8" s="66">
        <f>IF(E8="","",IF(MAXA(P8:R8)&lt;=0,0,MAXA(P8:R8)))</f>
        <v>125</v>
      </c>
      <c r="T8" s="65">
        <f t="shared" si="0"/>
        <v>217</v>
      </c>
      <c r="U8" s="62" t="str">
        <f t="shared" si="1"/>
        <v>REG + 17</v>
      </c>
      <c r="V8" s="62" t="str">
        <f>IF(E8=0," ",IF(E8="H",IF(H8&lt;1999,VLOOKUP(K8,[1]Minimas!$A$15:$F$29,6),IF(AND(H8&gt;1998,H8&lt;2002),VLOOKUP(K8,[1]Minimas!$A$15:$F$29,5),IF(AND(H8&gt;2001,H8&lt;2004),VLOOKUP(K8,[1]Minimas!$A$15:$F$29,4),IF(AND(H8&gt;2003,H8&lt;2006),VLOOKUP(K8,[1]Minimas!$A$15:$F$29,3),VLOOKUP(K8,[1]Minimas!$A$15:$F$29,2))))),IF(H8&lt;1999,VLOOKUP(K8,[1]Minimas!$G$15:$L$29,6),IF(AND(H8&gt;1998,H8&lt;2002),VLOOKUP(K8,[1]Minimas!$G$15:$L$29,5),IF(AND(H8&gt;2001,H8&lt;2004),VLOOKUP(K8,[1]Minimas!$G$15:$L$29,4),IF(AND(H8&gt;2003,H8&lt;2006),VLOOKUP(K8,[1]Minimas!$G$15:$L$29,3),VLOOKUP(K8,[1]Minimas!$G$15:$L$29,2)))))))</f>
        <v>SE M89</v>
      </c>
      <c r="W8" s="63">
        <f t="shared" si="2"/>
        <v>254.46257842816883</v>
      </c>
      <c r="X8" s="57"/>
      <c r="AA8" s="45"/>
      <c r="AB8" s="131">
        <f>T8-HLOOKUP(V8,Minimas!$C$3:$CD$12,2,FALSE)</f>
        <v>67</v>
      </c>
      <c r="AC8" s="131">
        <f>T8-HLOOKUP(V8,Minimas!$C$3:$CD$12,3,FALSE)</f>
        <v>42</v>
      </c>
      <c r="AD8" s="131">
        <f>T8-HLOOKUP(V8,Minimas!$C$3:$CD$12,4,FALSE)</f>
        <v>17</v>
      </c>
      <c r="AE8" s="131">
        <f>T8-HLOOKUP(V8,Minimas!$C$3:$CD$12,5,FALSE)</f>
        <v>-13</v>
      </c>
      <c r="AF8" s="131">
        <f>T8-HLOOKUP(V8,Minimas!$C$3:$CD$12,6,FALSE)</f>
        <v>-43</v>
      </c>
      <c r="AG8" s="131">
        <f>T8-HLOOKUP(V8,Minimas!$C$3:$CD$12,7,FALSE)</f>
        <v>-70</v>
      </c>
      <c r="AH8" s="131">
        <f>T8-HLOOKUP(V8,Minimas!$C$3:$CD$12,8,FALSE)</f>
        <v>-93</v>
      </c>
      <c r="AI8" s="131">
        <f>T8-HLOOKUP(V8,Minimas!$C$3:$CD$12,9,FALSE)</f>
        <v>-113</v>
      </c>
      <c r="AJ8" s="131">
        <f>T8-HLOOKUP(V8,Minimas!$C$3:$CD$12,10,FALSE)</f>
        <v>-143</v>
      </c>
      <c r="AK8" s="132" t="str">
        <f t="shared" ref="AK8:AK22" si="4">IF(E8=0," ",IF(AJ8&gt;=0,$AJ$5,IF(AI8&gt;=0,$AI$5,IF(AH8&gt;=0,$AH$5,IF(AG8&gt;=0,$AG$5,IF(AF8&gt;=0,$AF$5,IF(AE8&gt;=0,$AE$5,IF(AD8&gt;=0,$AD$5,IF(AC8&gt;=0,$AC$5,$AB$5)))))))))</f>
        <v>REG +</v>
      </c>
      <c r="AL8" s="45"/>
      <c r="AM8" s="45" t="str">
        <f t="shared" ref="AM8:AM22" si="5">IF(AK8="","",AK8)</f>
        <v>REG +</v>
      </c>
      <c r="AN8" s="45">
        <f t="shared" ref="AN8:AN22" si="6">IF(E8=0," ",IF(AJ8&gt;=0,AJ8,IF(AI8&gt;=0,AI8,IF(AH8&gt;=0,AH8,IF(AG8&gt;=0,AG8,IF(AF8&gt;=0,AF8,IF(AE8&gt;=0,AE8,IF(AD8&gt;=0,AD8,IF(AC8&gt;=0,AC8,AB8)))))))))</f>
        <v>17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0" customHeight="1">
      <c r="B9" s="137" t="s">
        <v>261</v>
      </c>
      <c r="C9" s="158">
        <v>407292</v>
      </c>
      <c r="D9" s="166" t="s">
        <v>280</v>
      </c>
      <c r="E9" s="167" t="s">
        <v>50</v>
      </c>
      <c r="F9" s="168" t="s">
        <v>225</v>
      </c>
      <c r="G9" s="160" t="s">
        <v>211</v>
      </c>
      <c r="H9" s="169">
        <v>1987</v>
      </c>
      <c r="I9" s="176" t="s">
        <v>165</v>
      </c>
      <c r="J9" s="167" t="s">
        <v>57</v>
      </c>
      <c r="K9" s="164">
        <v>86.6</v>
      </c>
      <c r="L9" s="285">
        <v>-110</v>
      </c>
      <c r="M9" s="286">
        <v>-115</v>
      </c>
      <c r="N9" s="286">
        <v>-115</v>
      </c>
      <c r="O9" s="66">
        <f t="shared" si="3"/>
        <v>0</v>
      </c>
      <c r="P9" s="287">
        <v>140</v>
      </c>
      <c r="Q9" s="286">
        <v>-145</v>
      </c>
      <c r="R9" s="61">
        <v>-150</v>
      </c>
      <c r="S9" s="66">
        <v>0</v>
      </c>
      <c r="T9" s="65">
        <f t="shared" si="0"/>
        <v>0</v>
      </c>
      <c r="U9" s="62" t="str">
        <f t="shared" si="1"/>
        <v>DEB -150</v>
      </c>
      <c r="V9" s="62" t="str">
        <f>IF(E9=0," ",IF(E9="H",IF(H9&lt;1999,VLOOKUP(K9,[1]Minimas!$A$15:$F$29,6),IF(AND(H9&gt;1998,H9&lt;2002),VLOOKUP(K9,[1]Minimas!$A$15:$F$29,5),IF(AND(H9&gt;2001,H9&lt;2004),VLOOKUP(K9,[1]Minimas!$A$15:$F$29,4),IF(AND(H9&gt;2003,H9&lt;2006),VLOOKUP(K9,[1]Minimas!$A$15:$F$29,3),VLOOKUP(K9,[1]Minimas!$A$15:$F$29,2))))),IF(H9&lt;1999,VLOOKUP(K9,[1]Minimas!$G$15:$L$29,6),IF(AND(H9&gt;1998,H9&lt;2002),VLOOKUP(K9,[1]Minimas!$G$15:$L$29,5),IF(AND(H9&gt;2001,H9&lt;2004),VLOOKUP(K9,[1]Minimas!$G$15:$L$29,4),IF(AND(H9&gt;2003,H9&lt;2006),VLOOKUP(K9,[1]Minimas!$G$15:$L$29,3),VLOOKUP(K9,[1]Minimas!$G$15:$L$29,2)))))))</f>
        <v>SE M89</v>
      </c>
      <c r="W9" s="63">
        <f t="shared" si="2"/>
        <v>0</v>
      </c>
      <c r="X9" s="57"/>
      <c r="AA9" s="45"/>
      <c r="AB9" s="131">
        <f>T9-HLOOKUP(V9,Minimas!$C$3:$CD$12,2,FALSE)</f>
        <v>-150</v>
      </c>
      <c r="AC9" s="131">
        <f>T9-HLOOKUP(V9,Minimas!$C$3:$CD$12,3,FALSE)</f>
        <v>-175</v>
      </c>
      <c r="AD9" s="131">
        <f>T9-HLOOKUP(V9,Minimas!$C$3:$CD$12,4,FALSE)</f>
        <v>-200</v>
      </c>
      <c r="AE9" s="131">
        <f>T9-HLOOKUP(V9,Minimas!$C$3:$CD$12,5,FALSE)</f>
        <v>-230</v>
      </c>
      <c r="AF9" s="131">
        <f>T9-HLOOKUP(V9,Minimas!$C$3:$CD$12,6,FALSE)</f>
        <v>-260</v>
      </c>
      <c r="AG9" s="131">
        <f>T9-HLOOKUP(V9,Minimas!$C$3:$CD$12,7,FALSE)</f>
        <v>-287</v>
      </c>
      <c r="AH9" s="131">
        <f>T9-HLOOKUP(V9,Minimas!$C$3:$CD$12,8,FALSE)</f>
        <v>-310</v>
      </c>
      <c r="AI9" s="131">
        <f>T9-HLOOKUP(V9,Minimas!$C$3:$CD$12,9,FALSE)</f>
        <v>-330</v>
      </c>
      <c r="AJ9" s="131">
        <f>T9-HLOOKUP(V9,Minimas!$C$3:$CD$12,10,FALSE)</f>
        <v>-360</v>
      </c>
      <c r="AK9" s="132" t="str">
        <f t="shared" si="4"/>
        <v>DEB</v>
      </c>
      <c r="AL9" s="45"/>
      <c r="AM9" s="45" t="str">
        <f t="shared" si="5"/>
        <v>DEB</v>
      </c>
      <c r="AN9" s="45">
        <f t="shared" si="6"/>
        <v>-150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0" customHeight="1">
      <c r="B10" s="137" t="s">
        <v>261</v>
      </c>
      <c r="C10" s="196">
        <v>407353</v>
      </c>
      <c r="D10" s="177">
        <v>1</v>
      </c>
      <c r="E10" s="197" t="s">
        <v>50</v>
      </c>
      <c r="F10" s="173" t="s">
        <v>230</v>
      </c>
      <c r="G10" s="174" t="s">
        <v>231</v>
      </c>
      <c r="H10" s="175">
        <v>1995</v>
      </c>
      <c r="I10" s="198" t="s">
        <v>220</v>
      </c>
      <c r="J10" s="223" t="s">
        <v>57</v>
      </c>
      <c r="K10" s="199">
        <v>92.2</v>
      </c>
      <c r="L10" s="279">
        <v>120</v>
      </c>
      <c r="M10" s="61">
        <v>-127</v>
      </c>
      <c r="N10" s="61">
        <v>-127</v>
      </c>
      <c r="O10" s="66">
        <f t="shared" si="3"/>
        <v>120</v>
      </c>
      <c r="P10" s="279">
        <v>145</v>
      </c>
      <c r="Q10" s="61">
        <v>-150</v>
      </c>
      <c r="R10" s="61">
        <v>-150</v>
      </c>
      <c r="S10" s="66">
        <f>IF(E10="","",IF(MAXA(P10:R10)&lt;=0,0,MAXA(P10:R10)))</f>
        <v>145</v>
      </c>
      <c r="T10" s="65">
        <f t="shared" si="0"/>
        <v>265</v>
      </c>
      <c r="U10" s="62" t="str">
        <f t="shared" si="1"/>
        <v>FED + 0</v>
      </c>
      <c r="V10" s="62" t="str">
        <f>IF(E10=0," ",IF(E10="H",IF(H10&lt;1999,VLOOKUP(K10,[1]Minimas!$A$15:$F$29,6),IF(AND(H10&gt;1998,H10&lt;2002),VLOOKUP(K10,[1]Minimas!$A$15:$F$29,5),IF(AND(H10&gt;2001,H10&lt;2004),VLOOKUP(K10,[1]Minimas!$A$15:$F$29,4),IF(AND(H10&gt;2003,H10&lt;2006),VLOOKUP(K10,[1]Minimas!$A$15:$F$29,3),VLOOKUP(K10,[1]Minimas!$A$15:$F$29,2))))),IF(H10&lt;1999,VLOOKUP(K10,[1]Minimas!$G$15:$L$29,6),IF(AND(H10&gt;1998,H10&lt;2002),VLOOKUP(K10,[1]Minimas!$G$15:$L$29,5),IF(AND(H10&gt;2001,H10&lt;2004),VLOOKUP(K10,[1]Minimas!$G$15:$L$29,4),IF(AND(H10&gt;2003,H10&lt;2006),VLOOKUP(K10,[1]Minimas!$G$15:$L$29,3),VLOOKUP(K10,[1]Minimas!$G$15:$L$29,2)))))))</f>
        <v>SE M96</v>
      </c>
      <c r="W10" s="63">
        <f t="shared" si="2"/>
        <v>303.40012236212351</v>
      </c>
      <c r="X10" s="57"/>
      <c r="AA10" s="45"/>
      <c r="AB10" s="131">
        <f>T10-HLOOKUP(V10,Minimas!$C$3:$CD$12,2,FALSE)</f>
        <v>110</v>
      </c>
      <c r="AC10" s="131">
        <f>T10-HLOOKUP(V10,Minimas!$C$3:$CD$12,3,FALSE)</f>
        <v>85</v>
      </c>
      <c r="AD10" s="131">
        <f>T10-HLOOKUP(V10,Minimas!$C$3:$CD$12,4,FALSE)</f>
        <v>60</v>
      </c>
      <c r="AE10" s="131">
        <f>T10-HLOOKUP(V10,Minimas!$C$3:$CD$12,5,FALSE)</f>
        <v>30</v>
      </c>
      <c r="AF10" s="131">
        <f>T10-HLOOKUP(V10,Minimas!$C$3:$CD$12,6,FALSE)</f>
        <v>0</v>
      </c>
      <c r="AG10" s="131">
        <f>T10-HLOOKUP(V10,Minimas!$C$3:$CD$12,7,FALSE)</f>
        <v>-30</v>
      </c>
      <c r="AH10" s="131">
        <f>T10-HLOOKUP(V10,Minimas!$C$3:$CD$12,8,FALSE)</f>
        <v>-55</v>
      </c>
      <c r="AI10" s="131">
        <f>T10-HLOOKUP(V10,Minimas!$C$3:$CD$12,9,FALSE)</f>
        <v>-75</v>
      </c>
      <c r="AJ10" s="131">
        <f>T10-HLOOKUP(V10,Minimas!$C$3:$CD$12,10,FALSE)</f>
        <v>-95</v>
      </c>
      <c r="AK10" s="132" t="str">
        <f t="shared" si="4"/>
        <v>FED +</v>
      </c>
      <c r="AL10" s="45"/>
      <c r="AM10" s="45" t="str">
        <f t="shared" si="5"/>
        <v>FED +</v>
      </c>
      <c r="AN10" s="45">
        <f t="shared" si="6"/>
        <v>0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30" customHeight="1">
      <c r="B11" s="137" t="s">
        <v>261</v>
      </c>
      <c r="C11" s="158">
        <v>231131</v>
      </c>
      <c r="D11" s="165">
        <v>2</v>
      </c>
      <c r="E11" s="165" t="s">
        <v>50</v>
      </c>
      <c r="F11" s="159" t="s">
        <v>237</v>
      </c>
      <c r="G11" s="160" t="s">
        <v>238</v>
      </c>
      <c r="H11" s="161">
        <v>1989</v>
      </c>
      <c r="I11" s="222" t="s">
        <v>202</v>
      </c>
      <c r="J11" s="165" t="s">
        <v>57</v>
      </c>
      <c r="K11" s="164">
        <v>94.8</v>
      </c>
      <c r="L11" s="279">
        <v>95</v>
      </c>
      <c r="M11" s="280">
        <v>100</v>
      </c>
      <c r="N11" s="280">
        <v>102</v>
      </c>
      <c r="O11" s="66">
        <f t="shared" si="3"/>
        <v>102</v>
      </c>
      <c r="P11" s="60">
        <v>-115</v>
      </c>
      <c r="Q11" s="280">
        <v>115</v>
      </c>
      <c r="R11" s="61">
        <v>-118</v>
      </c>
      <c r="S11" s="66">
        <f>IF(E11="","",IF(MAXA(P11:R11)&lt;=0,0,MAXA(P11:R11)))</f>
        <v>115</v>
      </c>
      <c r="T11" s="65">
        <f t="shared" si="0"/>
        <v>217</v>
      </c>
      <c r="U11" s="62" t="str">
        <f t="shared" si="1"/>
        <v>REG + 12</v>
      </c>
      <c r="V11" s="62" t="str">
        <f>IF(E11=0," ",IF(E11="H",IF(H11&lt;1999,VLOOKUP(K11,[1]Minimas!$A$15:$F$29,6),IF(AND(H11&gt;1998,H11&lt;2002),VLOOKUP(K11,[1]Minimas!$A$15:$F$29,5),IF(AND(H11&gt;2001,H11&lt;2004),VLOOKUP(K11,[1]Minimas!$A$15:$F$29,4),IF(AND(H11&gt;2003,H11&lt;2006),VLOOKUP(K11,[1]Minimas!$A$15:$F$29,3),VLOOKUP(K11,[1]Minimas!$A$15:$F$29,2))))),IF(H11&lt;1999,VLOOKUP(K11,[1]Minimas!$G$15:$L$29,6),IF(AND(H11&gt;1998,H11&lt;2002),VLOOKUP(K11,[1]Minimas!$G$15:$L$29,5),IF(AND(H11&gt;2001,H11&lt;2004),VLOOKUP(K11,[1]Minimas!$G$15:$L$29,4),IF(AND(H11&gt;2003,H11&lt;2006),VLOOKUP(K11,[1]Minimas!$G$15:$L$29,3),VLOOKUP(K11,[1]Minimas!$G$15:$L$29,2)))))))</f>
        <v>SE M96</v>
      </c>
      <c r="W11" s="63">
        <f t="shared" si="2"/>
        <v>245.61874404855882</v>
      </c>
      <c r="X11" s="57"/>
      <c r="AA11" s="45"/>
      <c r="AB11" s="131">
        <f>T11-HLOOKUP(V11,Minimas!$C$3:$CD$12,2,FALSE)</f>
        <v>62</v>
      </c>
      <c r="AC11" s="131">
        <f>T11-HLOOKUP(V11,Minimas!$C$3:$CD$12,3,FALSE)</f>
        <v>37</v>
      </c>
      <c r="AD11" s="131">
        <f>T11-HLOOKUP(V11,Minimas!$C$3:$CD$12,4,FALSE)</f>
        <v>12</v>
      </c>
      <c r="AE11" s="131">
        <f>T11-HLOOKUP(V11,Minimas!$C$3:$CD$12,5,FALSE)</f>
        <v>-18</v>
      </c>
      <c r="AF11" s="131">
        <f>T11-HLOOKUP(V11,Minimas!$C$3:$CD$12,6,FALSE)</f>
        <v>-48</v>
      </c>
      <c r="AG11" s="131">
        <f>T11-HLOOKUP(V11,Minimas!$C$3:$CD$12,7,FALSE)</f>
        <v>-78</v>
      </c>
      <c r="AH11" s="131">
        <f>T11-HLOOKUP(V11,Minimas!$C$3:$CD$12,8,FALSE)</f>
        <v>-103</v>
      </c>
      <c r="AI11" s="131">
        <f>T11-HLOOKUP(V11,Minimas!$C$3:$CD$12,9,FALSE)</f>
        <v>-123</v>
      </c>
      <c r="AJ11" s="131">
        <f>T11-HLOOKUP(V11,Minimas!$C$3:$CD$12,10,FALSE)</f>
        <v>-143</v>
      </c>
      <c r="AK11" s="132" t="str">
        <f t="shared" si="4"/>
        <v>REG +</v>
      </c>
      <c r="AL11" s="45"/>
      <c r="AM11" s="45" t="str">
        <f t="shared" si="5"/>
        <v>REG +</v>
      </c>
      <c r="AN11" s="45">
        <f t="shared" si="6"/>
        <v>12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5" customFormat="1" ht="30" customHeight="1">
      <c r="B12" s="137" t="s">
        <v>261</v>
      </c>
      <c r="C12" s="158">
        <v>307138</v>
      </c>
      <c r="D12" s="165">
        <v>3</v>
      </c>
      <c r="E12" s="165" t="s">
        <v>50</v>
      </c>
      <c r="F12" s="159" t="s">
        <v>235</v>
      </c>
      <c r="G12" s="224" t="s">
        <v>236</v>
      </c>
      <c r="H12" s="161">
        <v>1998</v>
      </c>
      <c r="I12" s="222" t="s">
        <v>147</v>
      </c>
      <c r="J12" s="165" t="s">
        <v>57</v>
      </c>
      <c r="K12" s="164">
        <v>93</v>
      </c>
      <c r="L12" s="60">
        <v>-95</v>
      </c>
      <c r="M12" s="61">
        <v>-95</v>
      </c>
      <c r="N12" s="280">
        <v>96</v>
      </c>
      <c r="O12" s="66">
        <f t="shared" si="3"/>
        <v>96</v>
      </c>
      <c r="P12" s="279">
        <v>110</v>
      </c>
      <c r="Q12" s="280">
        <v>115</v>
      </c>
      <c r="R12" s="61">
        <v>-120</v>
      </c>
      <c r="S12" s="66">
        <f>IF(E12="","",IF(MAXA(P12:R12)&lt;=0,0,MAXA(P12:R12)))</f>
        <v>115</v>
      </c>
      <c r="T12" s="65">
        <f t="shared" si="0"/>
        <v>211</v>
      </c>
      <c r="U12" s="62" t="str">
        <f t="shared" si="1"/>
        <v>REG + 6</v>
      </c>
      <c r="V12" s="62" t="str">
        <f>IF(E12=0," ",IF(E12="H",IF(H12&lt;1999,VLOOKUP(K12,[1]Minimas!$A$15:$F$29,6),IF(AND(H12&gt;1998,H12&lt;2002),VLOOKUP(K12,[1]Minimas!$A$15:$F$29,5),IF(AND(H12&gt;2001,H12&lt;2004),VLOOKUP(K12,[1]Minimas!$A$15:$F$29,4),IF(AND(H12&gt;2003,H12&lt;2006),VLOOKUP(K12,[1]Minimas!$A$15:$F$29,3),VLOOKUP(K12,[1]Minimas!$A$15:$F$29,2))))),IF(H12&lt;1999,VLOOKUP(K12,[1]Minimas!$G$15:$L$29,6),IF(AND(H12&gt;1998,H12&lt;2002),VLOOKUP(K12,[1]Minimas!$G$15:$L$29,5),IF(AND(H12&gt;2001,H12&lt;2004),VLOOKUP(K12,[1]Minimas!$G$15:$L$29,4),IF(AND(H12&gt;2003,H12&lt;2006),VLOOKUP(K12,[1]Minimas!$G$15:$L$29,3),VLOOKUP(K12,[1]Minimas!$G$15:$L$29,2)))))))</f>
        <v>SE M96</v>
      </c>
      <c r="W12" s="63">
        <f t="shared" si="2"/>
        <v>240.70517600689629</v>
      </c>
      <c r="X12" s="57"/>
      <c r="AA12" s="45"/>
      <c r="AB12" s="131">
        <f>T12-HLOOKUP(V12,Minimas!$C$3:$CD$12,2,FALSE)</f>
        <v>56</v>
      </c>
      <c r="AC12" s="131">
        <f>T12-HLOOKUP(V12,Minimas!$C$3:$CD$12,3,FALSE)</f>
        <v>31</v>
      </c>
      <c r="AD12" s="131">
        <f>T12-HLOOKUP(V12,Minimas!$C$3:$CD$12,4,FALSE)</f>
        <v>6</v>
      </c>
      <c r="AE12" s="131">
        <f>T12-HLOOKUP(V12,Minimas!$C$3:$CD$12,5,FALSE)</f>
        <v>-24</v>
      </c>
      <c r="AF12" s="131">
        <f>T12-HLOOKUP(V12,Minimas!$C$3:$CD$12,6,FALSE)</f>
        <v>-54</v>
      </c>
      <c r="AG12" s="131">
        <f>T12-HLOOKUP(V12,Minimas!$C$3:$CD$12,7,FALSE)</f>
        <v>-84</v>
      </c>
      <c r="AH12" s="131">
        <f>T12-HLOOKUP(V12,Minimas!$C$3:$CD$12,8,FALSE)</f>
        <v>-109</v>
      </c>
      <c r="AI12" s="131">
        <f>T12-HLOOKUP(V12,Minimas!$C$3:$CD$12,9,FALSE)</f>
        <v>-129</v>
      </c>
      <c r="AJ12" s="131">
        <f>T12-HLOOKUP(V12,Minimas!$C$3:$CD$12,10,FALSE)</f>
        <v>-149</v>
      </c>
      <c r="AK12" s="132" t="str">
        <f t="shared" si="4"/>
        <v>REG +</v>
      </c>
      <c r="AL12" s="45"/>
      <c r="AM12" s="45" t="str">
        <f t="shared" si="5"/>
        <v>REG +</v>
      </c>
      <c r="AN12" s="45">
        <f t="shared" si="6"/>
        <v>6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5" customFormat="1" ht="30" customHeight="1">
      <c r="B13" s="137" t="s">
        <v>261</v>
      </c>
      <c r="C13" s="158">
        <v>418139</v>
      </c>
      <c r="D13" s="166">
        <v>4</v>
      </c>
      <c r="E13" s="167" t="s">
        <v>50</v>
      </c>
      <c r="F13" s="168" t="s">
        <v>232</v>
      </c>
      <c r="G13" s="160" t="s">
        <v>233</v>
      </c>
      <c r="H13" s="169">
        <v>1979</v>
      </c>
      <c r="I13" s="176" t="s">
        <v>234</v>
      </c>
      <c r="J13" s="167" t="s">
        <v>57</v>
      </c>
      <c r="K13" s="164">
        <v>95.5</v>
      </c>
      <c r="L13" s="279">
        <v>90</v>
      </c>
      <c r="M13" s="61">
        <v>-95</v>
      </c>
      <c r="N13" s="61">
        <v>-96</v>
      </c>
      <c r="O13" s="66">
        <f t="shared" si="3"/>
        <v>90</v>
      </c>
      <c r="P13" s="279">
        <v>115</v>
      </c>
      <c r="Q13" s="280">
        <v>120</v>
      </c>
      <c r="R13" s="61">
        <v>-128</v>
      </c>
      <c r="S13" s="66">
        <f>IF(E13="","",IF(MAXA(P13:R13)&lt;=0,0,MAXA(P13:R13)))</f>
        <v>120</v>
      </c>
      <c r="T13" s="65">
        <f t="shared" si="0"/>
        <v>210</v>
      </c>
      <c r="U13" s="62" t="str">
        <f t="shared" si="1"/>
        <v>REG + 5</v>
      </c>
      <c r="V13" s="62" t="str">
        <f>IF(E13=0," ",IF(E13="H",IF(H13&lt;1999,VLOOKUP(K13,[1]Minimas!$A$15:$F$29,6),IF(AND(H13&gt;1998,H13&lt;2002),VLOOKUP(K13,[1]Minimas!$A$15:$F$29,5),IF(AND(H13&gt;2001,H13&lt;2004),VLOOKUP(K13,[1]Minimas!$A$15:$F$29,4),IF(AND(H13&gt;2003,H13&lt;2006),VLOOKUP(K13,[1]Minimas!$A$15:$F$29,3),VLOOKUP(K13,[1]Minimas!$A$15:$F$29,2))))),IF(H13&lt;1999,VLOOKUP(K13,[1]Minimas!$G$15:$L$29,6),IF(AND(H13&gt;1998,H13&lt;2002),VLOOKUP(K13,[1]Minimas!$G$15:$L$29,5),IF(AND(H13&gt;2001,H13&lt;2004),VLOOKUP(K13,[1]Minimas!$G$15:$L$29,4),IF(AND(H13&gt;2003,H13&lt;2006),VLOOKUP(K13,[1]Minimas!$G$15:$L$29,3),VLOOKUP(K13,[1]Minimas!$G$15:$L$29,2)))))))</f>
        <v>SE M96</v>
      </c>
      <c r="W13" s="63">
        <f t="shared" si="2"/>
        <v>236.99733687017542</v>
      </c>
      <c r="X13" s="57"/>
      <c r="AA13" s="45"/>
      <c r="AB13" s="131">
        <f>T13-HLOOKUP(V13,Minimas!$C$3:$CD$12,2,FALSE)</f>
        <v>55</v>
      </c>
      <c r="AC13" s="131">
        <f>T13-HLOOKUP(V13,Minimas!$C$3:$CD$12,3,FALSE)</f>
        <v>30</v>
      </c>
      <c r="AD13" s="131">
        <f>T13-HLOOKUP(V13,Minimas!$C$3:$CD$12,4,FALSE)</f>
        <v>5</v>
      </c>
      <c r="AE13" s="131">
        <f>T13-HLOOKUP(V13,Minimas!$C$3:$CD$12,5,FALSE)</f>
        <v>-25</v>
      </c>
      <c r="AF13" s="131">
        <f>T13-HLOOKUP(V13,Minimas!$C$3:$CD$12,6,FALSE)</f>
        <v>-55</v>
      </c>
      <c r="AG13" s="131">
        <f>T13-HLOOKUP(V13,Minimas!$C$3:$CD$12,7,FALSE)</f>
        <v>-85</v>
      </c>
      <c r="AH13" s="131">
        <f>T13-HLOOKUP(V13,Minimas!$C$3:$CD$12,8,FALSE)</f>
        <v>-110</v>
      </c>
      <c r="AI13" s="131">
        <f>T13-HLOOKUP(V13,Minimas!$C$3:$CD$12,9,FALSE)</f>
        <v>-130</v>
      </c>
      <c r="AJ13" s="131">
        <f>T13-HLOOKUP(V13,Minimas!$C$3:$CD$12,10,FALSE)</f>
        <v>-150</v>
      </c>
      <c r="AK13" s="132" t="str">
        <f t="shared" si="4"/>
        <v>REG +</v>
      </c>
      <c r="AL13" s="45"/>
      <c r="AM13" s="45" t="str">
        <f t="shared" si="5"/>
        <v>REG +</v>
      </c>
      <c r="AN13" s="45">
        <f t="shared" si="6"/>
        <v>5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30" customHeight="1">
      <c r="B14" s="137"/>
      <c r="C14" s="158"/>
      <c r="D14" s="166"/>
      <c r="E14" s="167"/>
      <c r="F14" s="168"/>
      <c r="G14" s="160"/>
      <c r="H14" s="169"/>
      <c r="I14" s="170"/>
      <c r="J14" s="167"/>
      <c r="K14" s="164"/>
      <c r="L14" s="60"/>
      <c r="M14" s="61"/>
      <c r="N14" s="61"/>
      <c r="O14" s="66"/>
      <c r="P14" s="60"/>
      <c r="Q14" s="61"/>
      <c r="R14" s="61"/>
      <c r="S14" s="66"/>
      <c r="T14" s="65"/>
      <c r="U14" s="62"/>
      <c r="V14" s="62"/>
      <c r="W14" s="63"/>
      <c r="X14" s="57"/>
      <c r="AA14" s="45"/>
      <c r="AB14" s="131" t="e">
        <f>T14-HLOOKUP(V14,Minimas!$C$3:$CD$12,2,FALSE)</f>
        <v>#N/A</v>
      </c>
      <c r="AC14" s="131" t="e">
        <f>T14-HLOOKUP(V14,Minimas!$C$3:$CD$12,3,FALSE)</f>
        <v>#N/A</v>
      </c>
      <c r="AD14" s="131" t="e">
        <f>T14-HLOOKUP(V14,Minimas!$C$3:$CD$12,4,FALSE)</f>
        <v>#N/A</v>
      </c>
      <c r="AE14" s="131" t="e">
        <f>T14-HLOOKUP(V14,Minimas!$C$3:$CD$12,5,FALSE)</f>
        <v>#N/A</v>
      </c>
      <c r="AF14" s="131" t="e">
        <f>T14-HLOOKUP(V14,Minimas!$C$3:$CD$12,6,FALSE)</f>
        <v>#N/A</v>
      </c>
      <c r="AG14" s="131" t="e">
        <f>T14-HLOOKUP(V14,Minimas!$C$3:$CD$12,7,FALSE)</f>
        <v>#N/A</v>
      </c>
      <c r="AH14" s="131" t="e">
        <f>T14-HLOOKUP(V14,Minimas!$C$3:$CD$12,8,FALSE)</f>
        <v>#N/A</v>
      </c>
      <c r="AI14" s="131" t="e">
        <f>T14-HLOOKUP(V14,Minimas!$C$3:$CD$12,9,FALSE)</f>
        <v>#N/A</v>
      </c>
      <c r="AJ14" s="131" t="e">
        <f>T14-HLOOKUP(V14,Minimas!$C$3:$CD$12,10,FALSE)</f>
        <v>#N/A</v>
      </c>
      <c r="AK14" s="132" t="str">
        <f t="shared" si="4"/>
        <v xml:space="preserve"> </v>
      </c>
      <c r="AL14" s="45"/>
      <c r="AM14" s="45" t="str">
        <f t="shared" si="5"/>
        <v xml:space="preserve"> </v>
      </c>
      <c r="AN14" s="45" t="str">
        <f t="shared" si="6"/>
        <v xml:space="preserve"> 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30" customHeight="1">
      <c r="B15" s="137"/>
      <c r="C15" s="225"/>
      <c r="D15" s="226"/>
      <c r="E15" s="227"/>
      <c r="F15" s="228"/>
      <c r="G15" s="229"/>
      <c r="H15" s="230"/>
      <c r="I15" s="231"/>
      <c r="J15" s="163"/>
      <c r="K15" s="232"/>
      <c r="L15" s="60"/>
      <c r="M15" s="61"/>
      <c r="N15" s="61"/>
      <c r="O15" s="66"/>
      <c r="P15" s="60"/>
      <c r="Q15" s="61"/>
      <c r="R15" s="61"/>
      <c r="S15" s="66"/>
      <c r="T15" s="65"/>
      <c r="U15" s="62"/>
      <c r="V15" s="62"/>
      <c r="W15" s="63"/>
      <c r="X15" s="57"/>
      <c r="AA15" s="45"/>
      <c r="AB15" s="131" t="e">
        <f>T15-HLOOKUP(V15,Minimas!$C$3:$CD$12,2,FALSE)</f>
        <v>#N/A</v>
      </c>
      <c r="AC15" s="131" t="e">
        <f>T15-HLOOKUP(V15,Minimas!$C$3:$CD$12,3,FALSE)</f>
        <v>#N/A</v>
      </c>
      <c r="AD15" s="131" t="e">
        <f>T15-HLOOKUP(V15,Minimas!$C$3:$CD$12,4,FALSE)</f>
        <v>#N/A</v>
      </c>
      <c r="AE15" s="131" t="e">
        <f>T15-HLOOKUP(V15,Minimas!$C$3:$CD$12,5,FALSE)</f>
        <v>#N/A</v>
      </c>
      <c r="AF15" s="131" t="e">
        <f>T15-HLOOKUP(V15,Minimas!$C$3:$CD$12,6,FALSE)</f>
        <v>#N/A</v>
      </c>
      <c r="AG15" s="131" t="e">
        <f>T15-HLOOKUP(V15,Minimas!$C$3:$CD$12,7,FALSE)</f>
        <v>#N/A</v>
      </c>
      <c r="AH15" s="131" t="e">
        <f>T15-HLOOKUP(V15,Minimas!$C$3:$CD$12,8,FALSE)</f>
        <v>#N/A</v>
      </c>
      <c r="AI15" s="131" t="e">
        <f>T15-HLOOKUP(V15,Minimas!$C$3:$CD$12,9,FALSE)</f>
        <v>#N/A</v>
      </c>
      <c r="AJ15" s="131" t="e">
        <f>T15-HLOOKUP(V15,Minimas!$C$3:$CD$12,10,FALSE)</f>
        <v>#N/A</v>
      </c>
      <c r="AK15" s="132" t="str">
        <f t="shared" si="4"/>
        <v xml:space="preserve"> </v>
      </c>
      <c r="AL15" s="45"/>
      <c r="AM15" s="45" t="str">
        <f t="shared" si="5"/>
        <v xml:space="preserve"> </v>
      </c>
      <c r="AN15" s="45" t="str">
        <f t="shared" si="6"/>
        <v xml:space="preserve"> 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30" customHeight="1">
      <c r="B16" s="137"/>
      <c r="C16" s="172"/>
      <c r="D16" s="233"/>
      <c r="E16" s="163"/>
      <c r="F16" s="173"/>
      <c r="G16" s="174"/>
      <c r="H16" s="175"/>
      <c r="I16" s="234"/>
      <c r="J16" s="163"/>
      <c r="K16" s="199"/>
      <c r="L16" s="60"/>
      <c r="M16" s="61"/>
      <c r="N16" s="61"/>
      <c r="O16" s="66"/>
      <c r="P16" s="60"/>
      <c r="Q16" s="61"/>
      <c r="R16" s="61"/>
      <c r="S16" s="66"/>
      <c r="T16" s="65"/>
      <c r="U16" s="62"/>
      <c r="V16" s="62"/>
      <c r="W16" s="63"/>
      <c r="X16" s="57"/>
      <c r="AA16" s="45"/>
      <c r="AB16" s="131" t="e">
        <f>T16-HLOOKUP(V16,Minimas!$C$3:$CD$12,2,FALSE)</f>
        <v>#N/A</v>
      </c>
      <c r="AC16" s="131" t="e">
        <f>T16-HLOOKUP(V16,Minimas!$C$3:$CD$12,3,FALSE)</f>
        <v>#N/A</v>
      </c>
      <c r="AD16" s="131" t="e">
        <f>T16-HLOOKUP(V16,Minimas!$C$3:$CD$12,4,FALSE)</f>
        <v>#N/A</v>
      </c>
      <c r="AE16" s="131" t="e">
        <f>T16-HLOOKUP(V16,Minimas!$C$3:$CD$12,5,FALSE)</f>
        <v>#N/A</v>
      </c>
      <c r="AF16" s="131" t="e">
        <f>T16-HLOOKUP(V16,Minimas!$C$3:$CD$12,6,FALSE)</f>
        <v>#N/A</v>
      </c>
      <c r="AG16" s="131" t="e">
        <f>T16-HLOOKUP(V16,Minimas!$C$3:$CD$12,7,FALSE)</f>
        <v>#N/A</v>
      </c>
      <c r="AH16" s="131" t="e">
        <f>T16-HLOOKUP(V16,Minimas!$C$3:$CD$12,8,FALSE)</f>
        <v>#N/A</v>
      </c>
      <c r="AI16" s="131" t="e">
        <f>T16-HLOOKUP(V16,Minimas!$C$3:$CD$12,9,FALSE)</f>
        <v>#N/A</v>
      </c>
      <c r="AJ16" s="131" t="e">
        <f>T16-HLOOKUP(V16,Minimas!$C$3:$CD$12,10,FALSE)</f>
        <v>#N/A</v>
      </c>
      <c r="AK16" s="132" t="str">
        <f t="shared" si="4"/>
        <v xml:space="preserve"> </v>
      </c>
      <c r="AL16" s="45"/>
      <c r="AM16" s="45" t="str">
        <f t="shared" si="5"/>
        <v xml:space="preserve"> </v>
      </c>
      <c r="AN16" s="45" t="str">
        <f t="shared" si="6"/>
        <v xml:space="preserve"> 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30" customHeight="1">
      <c r="B17" s="137"/>
      <c r="C17" s="145"/>
      <c r="D17" s="140"/>
      <c r="E17" s="143"/>
      <c r="F17" s="151" t="s">
        <v>51</v>
      </c>
      <c r="G17" s="58" t="s">
        <v>51</v>
      </c>
      <c r="H17" s="152"/>
      <c r="I17" s="135"/>
      <c r="J17" s="153" t="s">
        <v>51</v>
      </c>
      <c r="K17" s="59"/>
      <c r="L17" s="60"/>
      <c r="M17" s="61"/>
      <c r="N17" s="61"/>
      <c r="O17" s="66" t="str">
        <f t="shared" ref="O17:O22" si="7">IF(E17="","",IF(MAXA(L17:N17)&lt;=0,0,MAXA(L17:N17)))</f>
        <v/>
      </c>
      <c r="P17" s="60"/>
      <c r="Q17" s="61"/>
      <c r="R17" s="61"/>
      <c r="S17" s="66" t="str">
        <f t="shared" ref="S17:S22" si="8">IF(E17="","",IF(MAXA(P17:R17)&lt;=0,0,MAXA(P17:R17)))</f>
        <v/>
      </c>
      <c r="T17" s="65" t="str">
        <f t="shared" ref="T17:T22" si="9">IF(E17="","",IF(OR(O17=0,S17=0),0,O17+S17))</f>
        <v/>
      </c>
      <c r="U17" s="62" t="str">
        <f t="shared" ref="U17:U22" si="10">+CONCATENATE(AM17," ",AN17)</f>
        <v xml:space="preserve">   </v>
      </c>
      <c r="V17" s="62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 xml:space="preserve"> </v>
      </c>
      <c r="W17" s="63" t="str">
        <f t="shared" ref="W17:W22" si="11">IF(E17=" "," ",IF(E17="H",10^(0.75194503*LOG(K17/175.508)^2)*T17,IF(E17="F",10^(0.783497476* LOG(K17/153.655)^2)*T17,"")))</f>
        <v/>
      </c>
      <c r="X17" s="57"/>
      <c r="AA17" s="45"/>
      <c r="AB17" s="131" t="e">
        <f>T17-HLOOKUP(V17,Minimas!$C$3:$CD$12,2,FALSE)</f>
        <v>#VALUE!</v>
      </c>
      <c r="AC17" s="131" t="e">
        <f>T17-HLOOKUP(V17,Minimas!$C$3:$CD$12,3,FALSE)</f>
        <v>#VALUE!</v>
      </c>
      <c r="AD17" s="131" t="e">
        <f>T17-HLOOKUP(V17,Minimas!$C$3:$CD$12,4,FALSE)</f>
        <v>#VALUE!</v>
      </c>
      <c r="AE17" s="131" t="e">
        <f>T17-HLOOKUP(V17,Minimas!$C$3:$CD$12,5,FALSE)</f>
        <v>#VALUE!</v>
      </c>
      <c r="AF17" s="131" t="e">
        <f>T17-HLOOKUP(V17,Minimas!$C$3:$CD$12,6,FALSE)</f>
        <v>#VALUE!</v>
      </c>
      <c r="AG17" s="131" t="e">
        <f>T17-HLOOKUP(V17,Minimas!$C$3:$CD$12,7,FALSE)</f>
        <v>#VALUE!</v>
      </c>
      <c r="AH17" s="131" t="e">
        <f>T17-HLOOKUP(V17,Minimas!$C$3:$CD$12,8,FALSE)</f>
        <v>#VALUE!</v>
      </c>
      <c r="AI17" s="131" t="e">
        <f>T17-HLOOKUP(V17,Minimas!$C$3:$CD$12,9,FALSE)</f>
        <v>#VALUE!</v>
      </c>
      <c r="AJ17" s="131" t="e">
        <f>T17-HLOOKUP(V17,Minimas!$C$3:$CD$12,10,FALSE)</f>
        <v>#VALUE!</v>
      </c>
      <c r="AK17" s="132" t="str">
        <f t="shared" si="4"/>
        <v xml:space="preserve"> </v>
      </c>
      <c r="AL17" s="45"/>
      <c r="AM17" s="45" t="str">
        <f t="shared" si="5"/>
        <v xml:space="preserve"> </v>
      </c>
      <c r="AN17" s="45" t="str">
        <f t="shared" si="6"/>
        <v xml:space="preserve"> 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5" customFormat="1" ht="30" customHeight="1">
      <c r="B18" s="137"/>
      <c r="C18" s="145"/>
      <c r="D18" s="140"/>
      <c r="E18" s="143"/>
      <c r="F18" s="151" t="s">
        <v>51</v>
      </c>
      <c r="G18" s="58" t="s">
        <v>51</v>
      </c>
      <c r="H18" s="152"/>
      <c r="I18" s="135"/>
      <c r="J18" s="153" t="s">
        <v>51</v>
      </c>
      <c r="K18" s="59"/>
      <c r="L18" s="60"/>
      <c r="M18" s="61"/>
      <c r="N18" s="61"/>
      <c r="O18" s="66" t="str">
        <f t="shared" si="7"/>
        <v/>
      </c>
      <c r="P18" s="60"/>
      <c r="Q18" s="61"/>
      <c r="R18" s="61"/>
      <c r="S18" s="66" t="str">
        <f t="shared" si="8"/>
        <v/>
      </c>
      <c r="T18" s="65" t="str">
        <f t="shared" si="9"/>
        <v/>
      </c>
      <c r="U18" s="62" t="str">
        <f t="shared" si="10"/>
        <v xml:space="preserve">   </v>
      </c>
      <c r="V18" s="62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 xml:space="preserve"> </v>
      </c>
      <c r="W18" s="63" t="str">
        <f t="shared" si="11"/>
        <v/>
      </c>
      <c r="X18" s="57"/>
      <c r="AA18" s="45"/>
      <c r="AB18" s="131" t="e">
        <f>T18-HLOOKUP(V18,Minimas!$C$3:$CD$12,2,FALSE)</f>
        <v>#VALUE!</v>
      </c>
      <c r="AC18" s="131" t="e">
        <f>T18-HLOOKUP(V18,Minimas!$C$3:$CD$12,3,FALSE)</f>
        <v>#VALUE!</v>
      </c>
      <c r="AD18" s="131" t="e">
        <f>T18-HLOOKUP(V18,Minimas!$C$3:$CD$12,4,FALSE)</f>
        <v>#VALUE!</v>
      </c>
      <c r="AE18" s="131" t="e">
        <f>T18-HLOOKUP(V18,Minimas!$C$3:$CD$12,5,FALSE)</f>
        <v>#VALUE!</v>
      </c>
      <c r="AF18" s="131" t="e">
        <f>T18-HLOOKUP(V18,Minimas!$C$3:$CD$12,6,FALSE)</f>
        <v>#VALUE!</v>
      </c>
      <c r="AG18" s="131" t="e">
        <f>T18-HLOOKUP(V18,Minimas!$C$3:$CD$12,7,FALSE)</f>
        <v>#VALUE!</v>
      </c>
      <c r="AH18" s="131" t="e">
        <f>T18-HLOOKUP(V18,Minimas!$C$3:$CD$12,8,FALSE)</f>
        <v>#VALUE!</v>
      </c>
      <c r="AI18" s="131" t="e">
        <f>T18-HLOOKUP(V18,Minimas!$C$3:$CD$12,9,FALSE)</f>
        <v>#VALUE!</v>
      </c>
      <c r="AJ18" s="131" t="e">
        <f>T18-HLOOKUP(V18,Minimas!$C$3:$CD$12,10,FALSE)</f>
        <v>#VALUE!</v>
      </c>
      <c r="AK18" s="132" t="str">
        <f t="shared" si="4"/>
        <v xml:space="preserve"> </v>
      </c>
      <c r="AL18" s="45"/>
      <c r="AM18" s="45" t="str">
        <f t="shared" si="5"/>
        <v xml:space="preserve"> </v>
      </c>
      <c r="AN18" s="45" t="str">
        <f t="shared" si="6"/>
        <v xml:space="preserve"> 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</row>
    <row r="19" spans="1:124" s="5" customFormat="1" ht="30" customHeight="1">
      <c r="B19" s="137"/>
      <c r="C19" s="145"/>
      <c r="D19" s="140"/>
      <c r="E19" s="143"/>
      <c r="F19" s="151" t="s">
        <v>51</v>
      </c>
      <c r="G19" s="58" t="s">
        <v>51</v>
      </c>
      <c r="H19" s="152"/>
      <c r="I19" s="135"/>
      <c r="J19" s="153" t="s">
        <v>51</v>
      </c>
      <c r="K19" s="59"/>
      <c r="L19" s="60"/>
      <c r="M19" s="61"/>
      <c r="N19" s="61"/>
      <c r="O19" s="66" t="str">
        <f t="shared" si="7"/>
        <v/>
      </c>
      <c r="P19" s="60"/>
      <c r="Q19" s="61"/>
      <c r="R19" s="61"/>
      <c r="S19" s="66" t="str">
        <f t="shared" si="8"/>
        <v/>
      </c>
      <c r="T19" s="65" t="str">
        <f t="shared" si="9"/>
        <v/>
      </c>
      <c r="U19" s="62" t="str">
        <f t="shared" si="10"/>
        <v xml:space="preserve">   </v>
      </c>
      <c r="V19" s="62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 xml:space="preserve"> </v>
      </c>
      <c r="W19" s="63" t="str">
        <f t="shared" si="11"/>
        <v/>
      </c>
      <c r="X19" s="57"/>
      <c r="AA19" s="45"/>
      <c r="AB19" s="131" t="e">
        <f>T19-HLOOKUP(V19,Minimas!$C$3:$CD$12,2,FALSE)</f>
        <v>#VALUE!</v>
      </c>
      <c r="AC19" s="131" t="e">
        <f>T19-HLOOKUP(V19,Minimas!$C$3:$CD$12,3,FALSE)</f>
        <v>#VALUE!</v>
      </c>
      <c r="AD19" s="131" t="e">
        <f>T19-HLOOKUP(V19,Minimas!$C$3:$CD$12,4,FALSE)</f>
        <v>#VALUE!</v>
      </c>
      <c r="AE19" s="131" t="e">
        <f>T19-HLOOKUP(V19,Minimas!$C$3:$CD$12,5,FALSE)</f>
        <v>#VALUE!</v>
      </c>
      <c r="AF19" s="131" t="e">
        <f>T19-HLOOKUP(V19,Minimas!$C$3:$CD$12,6,FALSE)</f>
        <v>#VALUE!</v>
      </c>
      <c r="AG19" s="131" t="e">
        <f>T19-HLOOKUP(V19,Minimas!$C$3:$CD$12,7,FALSE)</f>
        <v>#VALUE!</v>
      </c>
      <c r="AH19" s="131" t="e">
        <f>T19-HLOOKUP(V19,Minimas!$C$3:$CD$12,8,FALSE)</f>
        <v>#VALUE!</v>
      </c>
      <c r="AI19" s="131" t="e">
        <f>T19-HLOOKUP(V19,Minimas!$C$3:$CD$12,9,FALSE)</f>
        <v>#VALUE!</v>
      </c>
      <c r="AJ19" s="131" t="e">
        <f>T19-HLOOKUP(V19,Minimas!$C$3:$CD$12,10,FALSE)</f>
        <v>#VALUE!</v>
      </c>
      <c r="AK19" s="132" t="str">
        <f t="shared" si="4"/>
        <v xml:space="preserve"> </v>
      </c>
      <c r="AL19" s="45"/>
      <c r="AM19" s="45" t="str">
        <f t="shared" si="5"/>
        <v xml:space="preserve"> </v>
      </c>
      <c r="AN19" s="45" t="str">
        <f t="shared" si="6"/>
        <v xml:space="preserve"> 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30" customHeight="1">
      <c r="B20" s="137"/>
      <c r="C20" s="145"/>
      <c r="D20" s="140"/>
      <c r="E20" s="142"/>
      <c r="F20" s="151" t="s">
        <v>51</v>
      </c>
      <c r="G20" s="58" t="s">
        <v>51</v>
      </c>
      <c r="H20" s="152"/>
      <c r="I20" s="135"/>
      <c r="J20" s="153" t="s">
        <v>51</v>
      </c>
      <c r="K20" s="59"/>
      <c r="L20" s="60"/>
      <c r="M20" s="61"/>
      <c r="N20" s="61"/>
      <c r="O20" s="66" t="str">
        <f t="shared" si="7"/>
        <v/>
      </c>
      <c r="P20" s="60"/>
      <c r="Q20" s="61"/>
      <c r="R20" s="61"/>
      <c r="S20" s="66" t="str">
        <f t="shared" si="8"/>
        <v/>
      </c>
      <c r="T20" s="65" t="str">
        <f t="shared" si="9"/>
        <v/>
      </c>
      <c r="U20" s="62" t="str">
        <f t="shared" si="10"/>
        <v xml:space="preserve">   </v>
      </c>
      <c r="V20" s="62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 xml:space="preserve"> </v>
      </c>
      <c r="W20" s="63" t="str">
        <f t="shared" si="11"/>
        <v/>
      </c>
      <c r="X20" s="57"/>
      <c r="AA20" s="45"/>
      <c r="AB20" s="131" t="e">
        <f>T20-HLOOKUP(V20,Minimas!$C$3:$CD$12,2,FALSE)</f>
        <v>#VALUE!</v>
      </c>
      <c r="AC20" s="131" t="e">
        <f>T20-HLOOKUP(V20,Minimas!$C$3:$CD$12,3,FALSE)</f>
        <v>#VALUE!</v>
      </c>
      <c r="AD20" s="131" t="e">
        <f>T20-HLOOKUP(V20,Minimas!$C$3:$CD$12,4,FALSE)</f>
        <v>#VALUE!</v>
      </c>
      <c r="AE20" s="131" t="e">
        <f>T20-HLOOKUP(V20,Minimas!$C$3:$CD$12,5,FALSE)</f>
        <v>#VALUE!</v>
      </c>
      <c r="AF20" s="131" t="e">
        <f>T20-HLOOKUP(V20,Minimas!$C$3:$CD$12,6,FALSE)</f>
        <v>#VALUE!</v>
      </c>
      <c r="AG20" s="131" t="e">
        <f>T20-HLOOKUP(V20,Minimas!$C$3:$CD$12,7,FALSE)</f>
        <v>#VALUE!</v>
      </c>
      <c r="AH20" s="131" t="e">
        <f>T20-HLOOKUP(V20,Minimas!$C$3:$CD$12,8,FALSE)</f>
        <v>#VALUE!</v>
      </c>
      <c r="AI20" s="131" t="e">
        <f>T20-HLOOKUP(V20,Minimas!$C$3:$CD$12,9,FALSE)</f>
        <v>#VALUE!</v>
      </c>
      <c r="AJ20" s="131" t="e">
        <f>T20-HLOOKUP(V20,Minimas!$C$3:$CD$12,10,FALSE)</f>
        <v>#VALUE!</v>
      </c>
      <c r="AK20" s="132" t="str">
        <f t="shared" si="4"/>
        <v xml:space="preserve"> </v>
      </c>
      <c r="AL20" s="45"/>
      <c r="AM20" s="45" t="str">
        <f t="shared" si="5"/>
        <v xml:space="preserve"> </v>
      </c>
      <c r="AN20" s="45" t="str">
        <f t="shared" si="6"/>
        <v xml:space="preserve"> 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30" customHeight="1">
      <c r="B21" s="137"/>
      <c r="C21" s="145"/>
      <c r="D21" s="140"/>
      <c r="E21" s="143"/>
      <c r="F21" s="151" t="s">
        <v>51</v>
      </c>
      <c r="G21" s="58" t="s">
        <v>51</v>
      </c>
      <c r="H21" s="152"/>
      <c r="I21" s="154"/>
      <c r="J21" s="153" t="s">
        <v>51</v>
      </c>
      <c r="K21" s="59"/>
      <c r="L21" s="60"/>
      <c r="M21" s="61"/>
      <c r="N21" s="61"/>
      <c r="O21" s="66" t="str">
        <f t="shared" si="7"/>
        <v/>
      </c>
      <c r="P21" s="60"/>
      <c r="Q21" s="61"/>
      <c r="R21" s="61"/>
      <c r="S21" s="66" t="str">
        <f t="shared" si="8"/>
        <v/>
      </c>
      <c r="T21" s="65" t="str">
        <f t="shared" si="9"/>
        <v/>
      </c>
      <c r="U21" s="62" t="str">
        <f t="shared" si="10"/>
        <v xml:space="preserve">   </v>
      </c>
      <c r="V21" s="62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 xml:space="preserve"> </v>
      </c>
      <c r="W21" s="63" t="str">
        <f t="shared" si="11"/>
        <v/>
      </c>
      <c r="X21" s="57"/>
      <c r="AA21" s="45"/>
      <c r="AB21" s="131" t="e">
        <f>T21-HLOOKUP(V21,Minimas!$C$3:$CD$12,2,FALSE)</f>
        <v>#VALUE!</v>
      </c>
      <c r="AC21" s="131" t="e">
        <f>T21-HLOOKUP(V21,Minimas!$C$3:$CD$12,3,FALSE)</f>
        <v>#VALUE!</v>
      </c>
      <c r="AD21" s="131" t="e">
        <f>T21-HLOOKUP(V21,Minimas!$C$3:$CD$12,4,FALSE)</f>
        <v>#VALUE!</v>
      </c>
      <c r="AE21" s="131" t="e">
        <f>T21-HLOOKUP(V21,Minimas!$C$3:$CD$12,5,FALSE)</f>
        <v>#VALUE!</v>
      </c>
      <c r="AF21" s="131" t="e">
        <f>T21-HLOOKUP(V21,Minimas!$C$3:$CD$12,6,FALSE)</f>
        <v>#VALUE!</v>
      </c>
      <c r="AG21" s="131" t="e">
        <f>T21-HLOOKUP(V21,Minimas!$C$3:$CD$12,7,FALSE)</f>
        <v>#VALUE!</v>
      </c>
      <c r="AH21" s="131" t="e">
        <f>T21-HLOOKUP(V21,Minimas!$C$3:$CD$12,8,FALSE)</f>
        <v>#VALUE!</v>
      </c>
      <c r="AI21" s="131" t="e">
        <f>T21-HLOOKUP(V21,Minimas!$C$3:$CD$12,9,FALSE)</f>
        <v>#VALUE!</v>
      </c>
      <c r="AJ21" s="131" t="e">
        <f>T21-HLOOKUP(V21,Minimas!$C$3:$CD$12,10,FALSE)</f>
        <v>#VALUE!</v>
      </c>
      <c r="AK21" s="132" t="str">
        <f t="shared" si="4"/>
        <v xml:space="preserve"> </v>
      </c>
      <c r="AL21" s="45"/>
      <c r="AM21" s="45" t="str">
        <f t="shared" si="5"/>
        <v xml:space="preserve"> </v>
      </c>
      <c r="AN21" s="45" t="str">
        <f t="shared" si="6"/>
        <v xml:space="preserve"> 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30" customHeight="1" thickBot="1">
      <c r="B22" s="138"/>
      <c r="C22" s="146"/>
      <c r="D22" s="141"/>
      <c r="E22" s="143"/>
      <c r="F22" s="151" t="s">
        <v>51</v>
      </c>
      <c r="G22" s="58" t="s">
        <v>51</v>
      </c>
      <c r="H22" s="152"/>
      <c r="I22" s="155"/>
      <c r="J22" s="153" t="s">
        <v>51</v>
      </c>
      <c r="K22" s="59"/>
      <c r="L22" s="60"/>
      <c r="M22" s="61"/>
      <c r="N22" s="61"/>
      <c r="O22" s="66" t="str">
        <f t="shared" si="7"/>
        <v/>
      </c>
      <c r="P22" s="60"/>
      <c r="Q22" s="61"/>
      <c r="R22" s="61"/>
      <c r="S22" s="66" t="str">
        <f t="shared" si="8"/>
        <v/>
      </c>
      <c r="T22" s="65" t="str">
        <f t="shared" si="9"/>
        <v/>
      </c>
      <c r="U22" s="62" t="str">
        <f t="shared" si="10"/>
        <v xml:space="preserve">   </v>
      </c>
      <c r="V22" s="62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 xml:space="preserve"> </v>
      </c>
      <c r="W22" s="63" t="str">
        <f t="shared" si="11"/>
        <v/>
      </c>
      <c r="X22" s="57"/>
      <c r="AA22" s="45"/>
      <c r="AB22" s="131" t="e">
        <f>T22-HLOOKUP(V22,Minimas!$C$3:$CD$12,2,FALSE)</f>
        <v>#VALUE!</v>
      </c>
      <c r="AC22" s="131" t="e">
        <f>T22-HLOOKUP(V22,Minimas!$C$3:$CD$12,3,FALSE)</f>
        <v>#VALUE!</v>
      </c>
      <c r="AD22" s="131" t="e">
        <f>T22-HLOOKUP(V22,Minimas!$C$3:$CD$12,4,FALSE)</f>
        <v>#VALUE!</v>
      </c>
      <c r="AE22" s="131" t="e">
        <f>T22-HLOOKUP(V22,Minimas!$C$3:$CD$12,5,FALSE)</f>
        <v>#VALUE!</v>
      </c>
      <c r="AF22" s="131" t="e">
        <f>T22-HLOOKUP(V22,Minimas!$C$3:$CD$12,6,FALSE)</f>
        <v>#VALUE!</v>
      </c>
      <c r="AG22" s="131" t="e">
        <f>T22-HLOOKUP(V22,Minimas!$C$3:$CD$12,7,FALSE)</f>
        <v>#VALUE!</v>
      </c>
      <c r="AH22" s="131" t="e">
        <f>T22-HLOOKUP(V22,Minimas!$C$3:$CD$12,8,FALSE)</f>
        <v>#VALUE!</v>
      </c>
      <c r="AI22" s="131" t="e">
        <f>T22-HLOOKUP(V22,Minimas!$C$3:$CD$12,9,FALSE)</f>
        <v>#VALUE!</v>
      </c>
      <c r="AJ22" s="131" t="e">
        <f>T22-HLOOKUP(V22,Minimas!$C$3:$CD$12,10,FALSE)</f>
        <v>#VALUE!</v>
      </c>
      <c r="AK22" s="132" t="str">
        <f t="shared" si="4"/>
        <v xml:space="preserve"> </v>
      </c>
      <c r="AL22" s="45"/>
      <c r="AM22" s="45" t="str">
        <f t="shared" si="5"/>
        <v xml:space="preserve"> </v>
      </c>
      <c r="AN22" s="45" t="str">
        <f t="shared" si="6"/>
        <v xml:space="preserve"> 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9" customFormat="1" ht="5.0999999999999996" customHeight="1">
      <c r="A23" s="8"/>
      <c r="B23" s="106"/>
      <c r="C23" s="107"/>
      <c r="D23" s="108"/>
      <c r="E23" s="108"/>
      <c r="F23" s="109"/>
      <c r="G23" s="110"/>
      <c r="H23" s="111"/>
      <c r="I23" s="112"/>
      <c r="J23" s="113"/>
      <c r="K23" s="114"/>
      <c r="L23" s="115"/>
      <c r="M23" s="115"/>
      <c r="N23" s="115"/>
      <c r="O23" s="116"/>
      <c r="P23" s="115"/>
      <c r="Q23" s="115"/>
      <c r="R23" s="115"/>
      <c r="S23" s="116"/>
      <c r="T23" s="116"/>
      <c r="U23" s="117"/>
      <c r="V23" s="109"/>
      <c r="W23" s="109"/>
      <c r="X23" s="7"/>
      <c r="Y23" s="7"/>
      <c r="Z23" s="7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</row>
    <row r="24" spans="1:124" s="13" customFormat="1" ht="22.5" customHeight="1">
      <c r="A24" s="12"/>
      <c r="B24" s="291" t="s">
        <v>16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3"/>
      <c r="N24" s="15"/>
      <c r="O24" s="118" t="s">
        <v>54</v>
      </c>
      <c r="P24" s="119" t="s">
        <v>17</v>
      </c>
      <c r="Q24" s="312" t="s">
        <v>262</v>
      </c>
      <c r="R24" s="312"/>
      <c r="S24" s="312"/>
      <c r="T24" s="312"/>
      <c r="U24" s="300" t="s">
        <v>56</v>
      </c>
      <c r="V24" s="300"/>
      <c r="W24" s="301"/>
    </row>
    <row r="25" spans="1:124" s="14" customFormat="1" ht="22.5" customHeight="1">
      <c r="A25" s="12"/>
      <c r="B25" s="294"/>
      <c r="C25" s="295"/>
      <c r="D25" s="295"/>
      <c r="E25" s="295"/>
      <c r="F25" s="295"/>
      <c r="G25" s="295"/>
      <c r="H25" s="295"/>
      <c r="I25" s="295"/>
      <c r="J25" s="295"/>
      <c r="K25" s="295"/>
      <c r="L25" s="296"/>
      <c r="N25" s="15"/>
      <c r="O25" s="120" t="s">
        <v>54</v>
      </c>
      <c r="P25" s="121" t="s">
        <v>18</v>
      </c>
      <c r="Q25" s="311" t="s">
        <v>258</v>
      </c>
      <c r="R25" s="311"/>
      <c r="S25" s="311"/>
      <c r="T25" s="311"/>
      <c r="U25" s="288" t="s">
        <v>56</v>
      </c>
      <c r="V25" s="288"/>
      <c r="W25" s="289"/>
    </row>
    <row r="26" spans="1:124" s="15" customFormat="1" ht="22.5" customHeight="1">
      <c r="A26" s="12"/>
      <c r="B26" s="294"/>
      <c r="C26" s="295"/>
      <c r="D26" s="295"/>
      <c r="E26" s="295"/>
      <c r="F26" s="295"/>
      <c r="G26" s="295"/>
      <c r="H26" s="295"/>
      <c r="I26" s="295"/>
      <c r="J26" s="295"/>
      <c r="K26" s="295"/>
      <c r="L26" s="296"/>
      <c r="O26" s="120" t="s">
        <v>54</v>
      </c>
      <c r="P26" s="121" t="s">
        <v>19</v>
      </c>
      <c r="Q26" s="311" t="s">
        <v>257</v>
      </c>
      <c r="R26" s="311"/>
      <c r="S26" s="311"/>
      <c r="T26" s="311"/>
      <c r="U26" s="288" t="s">
        <v>56</v>
      </c>
      <c r="V26" s="288"/>
      <c r="W26" s="289"/>
      <c r="X26" s="13"/>
    </row>
    <row r="27" spans="1:124" s="15" customFormat="1" ht="22.5" customHeight="1">
      <c r="A27" s="12"/>
      <c r="B27" s="294"/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O27" s="120" t="s">
        <v>54</v>
      </c>
      <c r="P27" s="121" t="s">
        <v>20</v>
      </c>
      <c r="Q27" s="311" t="s">
        <v>278</v>
      </c>
      <c r="R27" s="311"/>
      <c r="S27" s="311"/>
      <c r="T27" s="311"/>
      <c r="U27" s="288" t="s">
        <v>56</v>
      </c>
      <c r="V27" s="288"/>
      <c r="W27" s="289"/>
      <c r="X27" s="13"/>
    </row>
    <row r="28" spans="1:124" s="15" customFormat="1" ht="22.5" customHeight="1">
      <c r="B28" s="294"/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O28" s="120" t="s">
        <v>54</v>
      </c>
      <c r="P28" s="121" t="s">
        <v>21</v>
      </c>
      <c r="Q28" s="311" t="s">
        <v>55</v>
      </c>
      <c r="R28" s="311"/>
      <c r="S28" s="311"/>
      <c r="T28" s="311"/>
      <c r="U28" s="288" t="s">
        <v>56</v>
      </c>
      <c r="V28" s="288"/>
      <c r="W28" s="289"/>
      <c r="X28" s="13"/>
    </row>
    <row r="29" spans="1:124" ht="22.5" customHeight="1">
      <c r="A29" s="6"/>
      <c r="B29" s="294"/>
      <c r="C29" s="295"/>
      <c r="D29" s="295"/>
      <c r="E29" s="295"/>
      <c r="F29" s="295"/>
      <c r="G29" s="295"/>
      <c r="H29" s="295"/>
      <c r="I29" s="295"/>
      <c r="J29" s="295"/>
      <c r="K29" s="295"/>
      <c r="L29" s="296"/>
      <c r="M29" s="15"/>
      <c r="N29" s="15"/>
      <c r="O29" s="120" t="s">
        <v>54</v>
      </c>
      <c r="P29" s="121" t="s">
        <v>22</v>
      </c>
      <c r="Q29" s="311" t="s">
        <v>277</v>
      </c>
      <c r="R29" s="311"/>
      <c r="S29" s="311"/>
      <c r="T29" s="311"/>
      <c r="U29" s="288" t="s">
        <v>56</v>
      </c>
      <c r="V29" s="288"/>
      <c r="W29" s="289"/>
    </row>
    <row r="30" spans="1:124" ht="22.5" customHeight="1">
      <c r="A30" s="6"/>
      <c r="B30" s="294"/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M30" s="15"/>
      <c r="N30" s="15"/>
      <c r="O30" s="120" t="s">
        <v>54</v>
      </c>
      <c r="P30" s="121" t="s">
        <v>23</v>
      </c>
      <c r="Q30" s="311" t="s">
        <v>259</v>
      </c>
      <c r="R30" s="311"/>
      <c r="S30" s="311"/>
      <c r="T30" s="311"/>
      <c r="U30" s="288" t="s">
        <v>56</v>
      </c>
      <c r="V30" s="288"/>
      <c r="W30" s="289"/>
    </row>
    <row r="31" spans="1:124" ht="22.5" customHeight="1">
      <c r="A31" s="6"/>
      <c r="B31" s="297"/>
      <c r="C31" s="298"/>
      <c r="D31" s="298"/>
      <c r="E31" s="298"/>
      <c r="F31" s="298"/>
      <c r="G31" s="298"/>
      <c r="H31" s="298"/>
      <c r="I31" s="298"/>
      <c r="J31" s="298"/>
      <c r="K31" s="298"/>
      <c r="L31" s="299"/>
      <c r="M31" s="15"/>
      <c r="N31" s="15"/>
      <c r="O31" s="122" t="s">
        <v>54</v>
      </c>
      <c r="P31" s="123" t="s">
        <v>24</v>
      </c>
      <c r="Q31" s="313" t="s">
        <v>259</v>
      </c>
      <c r="R31" s="313"/>
      <c r="S31" s="313"/>
      <c r="T31" s="313"/>
      <c r="U31" s="302" t="s">
        <v>56</v>
      </c>
      <c r="V31" s="302"/>
      <c r="W31" s="303"/>
    </row>
    <row r="32" spans="1:124" s="15" customFormat="1" ht="10.15" customHeight="1">
      <c r="P32" s="12"/>
      <c r="Q32" s="15" t="s">
        <v>271</v>
      </c>
      <c r="X32" s="13"/>
    </row>
    <row r="33" spans="1:15">
      <c r="A33" s="6"/>
      <c r="O33" s="1"/>
    </row>
    <row r="34" spans="1:15">
      <c r="A34" s="6"/>
    </row>
  </sheetData>
  <mergeCells count="24">
    <mergeCell ref="Q29:T29"/>
    <mergeCell ref="U29:W29"/>
    <mergeCell ref="D2:K2"/>
    <mergeCell ref="N2:S2"/>
    <mergeCell ref="V2:W2"/>
    <mergeCell ref="D3:K3"/>
    <mergeCell ref="N3:S3"/>
    <mergeCell ref="V3:W3"/>
    <mergeCell ref="Q30:T30"/>
    <mergeCell ref="U30:W30"/>
    <mergeCell ref="F5:G5"/>
    <mergeCell ref="B24:L31"/>
    <mergeCell ref="Q24:T24"/>
    <mergeCell ref="U24:W24"/>
    <mergeCell ref="Q25:T25"/>
    <mergeCell ref="U25:W25"/>
    <mergeCell ref="Q26:T26"/>
    <mergeCell ref="U26:W26"/>
    <mergeCell ref="Q27:T27"/>
    <mergeCell ref="U27:W27"/>
    <mergeCell ref="Q31:T31"/>
    <mergeCell ref="U31:W31"/>
    <mergeCell ref="Q28:T28"/>
    <mergeCell ref="U28:W28"/>
  </mergeCells>
  <conditionalFormatting sqref="L7:N17 P7:R17">
    <cfRule type="cellIs" dxfId="14" priority="3" operator="lessThan">
      <formula>0</formula>
    </cfRule>
  </conditionalFormatting>
  <conditionalFormatting sqref="P18:R22 L18:N22">
    <cfRule type="cellIs" dxfId="13" priority="2" operator="lessThan">
      <formula>0</formula>
    </cfRule>
  </conditionalFormatting>
  <conditionalFormatting sqref="L7:N13 P7:R13">
    <cfRule type="cellIs" dxfId="12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6" orientation="landscape" horizontalDpi="180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5"/>
  <sheetViews>
    <sheetView topLeftCell="A5" zoomScale="59" zoomScaleNormal="59" workbookViewId="0">
      <selection activeCell="AR16" sqref="AR16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13.5703125" style="1" customWidth="1"/>
    <col min="4" max="5" width="6.7109375" style="1" customWidth="1"/>
    <col min="6" max="6" width="27.28515625" style="1" customWidth="1"/>
    <col min="7" max="7" width="20.7109375" style="1" customWidth="1"/>
    <col min="8" max="8" width="8.14062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/>
    <row r="2" spans="1:124" s="10" customFormat="1" ht="30" customHeight="1">
      <c r="B2" s="11"/>
      <c r="C2" s="46"/>
      <c r="D2" s="304" t="s">
        <v>138</v>
      </c>
      <c r="E2" s="305"/>
      <c r="F2" s="305"/>
      <c r="G2" s="305"/>
      <c r="H2" s="305"/>
      <c r="I2" s="305"/>
      <c r="J2" s="305"/>
      <c r="K2" s="305"/>
      <c r="L2" s="47"/>
      <c r="M2" s="48"/>
      <c r="N2" s="305" t="s">
        <v>6</v>
      </c>
      <c r="O2" s="305"/>
      <c r="P2" s="305"/>
      <c r="Q2" s="305"/>
      <c r="R2" s="305"/>
      <c r="S2" s="305"/>
      <c r="T2" s="48"/>
      <c r="U2" s="48"/>
      <c r="V2" s="305" t="s">
        <v>15</v>
      </c>
      <c r="W2" s="306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>
      <c r="B3" s="11"/>
      <c r="C3" s="46"/>
      <c r="D3" s="307" t="s">
        <v>139</v>
      </c>
      <c r="E3" s="308"/>
      <c r="F3" s="308"/>
      <c r="G3" s="308"/>
      <c r="H3" s="308"/>
      <c r="I3" s="308"/>
      <c r="J3" s="308"/>
      <c r="K3" s="308"/>
      <c r="L3" s="49"/>
      <c r="M3" s="49"/>
      <c r="N3" s="308" t="s">
        <v>140</v>
      </c>
      <c r="O3" s="308"/>
      <c r="P3" s="308"/>
      <c r="Q3" s="308"/>
      <c r="R3" s="308"/>
      <c r="S3" s="308"/>
      <c r="T3" s="49"/>
      <c r="U3" s="49"/>
      <c r="V3" s="309" t="s">
        <v>141</v>
      </c>
      <c r="W3" s="310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50" t="s">
        <v>9</v>
      </c>
      <c r="C5" s="147" t="s">
        <v>10</v>
      </c>
      <c r="D5" s="147" t="s">
        <v>7</v>
      </c>
      <c r="E5" s="147" t="s">
        <v>49</v>
      </c>
      <c r="F5" s="290" t="s">
        <v>0</v>
      </c>
      <c r="G5" s="290"/>
      <c r="H5" s="147" t="s">
        <v>12</v>
      </c>
      <c r="I5" s="147" t="s">
        <v>11</v>
      </c>
      <c r="J5" s="52" t="s">
        <v>5</v>
      </c>
      <c r="K5" s="53" t="s">
        <v>1</v>
      </c>
      <c r="L5" s="54">
        <v>1</v>
      </c>
      <c r="M5" s="55">
        <v>2</v>
      </c>
      <c r="N5" s="55">
        <v>3</v>
      </c>
      <c r="O5" s="64" t="s">
        <v>13</v>
      </c>
      <c r="P5" s="54">
        <v>1</v>
      </c>
      <c r="Q5" s="55">
        <v>2</v>
      </c>
      <c r="R5" s="55">
        <v>3</v>
      </c>
      <c r="S5" s="64" t="s">
        <v>14</v>
      </c>
      <c r="T5" s="69" t="s">
        <v>2</v>
      </c>
      <c r="U5" s="70" t="s">
        <v>3</v>
      </c>
      <c r="V5" s="70" t="s">
        <v>8</v>
      </c>
      <c r="W5" s="71" t="s">
        <v>4</v>
      </c>
      <c r="X5" s="56"/>
      <c r="Y5" s="17"/>
      <c r="Z5" s="17"/>
      <c r="AA5" s="44"/>
      <c r="AB5" s="128" t="s">
        <v>53</v>
      </c>
      <c r="AC5" s="128" t="s">
        <v>52</v>
      </c>
      <c r="AD5" s="128" t="s">
        <v>42</v>
      </c>
      <c r="AE5" s="128" t="s">
        <v>43</v>
      </c>
      <c r="AF5" s="128" t="s">
        <v>44</v>
      </c>
      <c r="AG5" s="128" t="s">
        <v>45</v>
      </c>
      <c r="AH5" s="128" t="s">
        <v>46</v>
      </c>
      <c r="AI5" s="128" t="s">
        <v>47</v>
      </c>
      <c r="AJ5" s="128" t="s">
        <v>48</v>
      </c>
      <c r="AK5" s="129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>
      <c r="A6" s="8"/>
      <c r="B6" s="80"/>
      <c r="C6" s="81"/>
      <c r="D6" s="82"/>
      <c r="E6" s="82"/>
      <c r="F6" s="83"/>
      <c r="G6" s="84"/>
      <c r="H6" s="85"/>
      <c r="I6" s="86"/>
      <c r="J6" s="87"/>
      <c r="K6" s="88"/>
      <c r="L6" s="89"/>
      <c r="M6" s="89"/>
      <c r="N6" s="89"/>
      <c r="O6" s="90"/>
      <c r="P6" s="89"/>
      <c r="Q6" s="89"/>
      <c r="R6" s="89"/>
      <c r="S6" s="90"/>
      <c r="T6" s="90"/>
      <c r="U6" s="91"/>
      <c r="V6" s="91"/>
      <c r="W6" s="91"/>
      <c r="X6" s="7"/>
      <c r="Y6" s="7"/>
      <c r="Z6" s="7"/>
      <c r="AA6" s="43"/>
      <c r="AB6" s="130" t="s">
        <v>40</v>
      </c>
      <c r="AC6" s="130" t="s">
        <v>41</v>
      </c>
      <c r="AD6" s="130" t="s">
        <v>42</v>
      </c>
      <c r="AE6" s="130" t="s">
        <v>43</v>
      </c>
      <c r="AF6" s="130" t="s">
        <v>44</v>
      </c>
      <c r="AG6" s="130" t="s">
        <v>45</v>
      </c>
      <c r="AH6" s="130" t="s">
        <v>46</v>
      </c>
      <c r="AI6" s="130" t="s">
        <v>47</v>
      </c>
      <c r="AJ6" s="130" t="s">
        <v>48</v>
      </c>
      <c r="AK6" s="130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0" customHeight="1">
      <c r="B7" s="136"/>
      <c r="C7" s="210">
        <v>440058</v>
      </c>
      <c r="D7" s="211"/>
      <c r="E7" s="212" t="s">
        <v>50</v>
      </c>
      <c r="F7" s="213" t="s">
        <v>195</v>
      </c>
      <c r="G7" s="74" t="s">
        <v>196</v>
      </c>
      <c r="H7" s="214">
        <v>1997</v>
      </c>
      <c r="I7" s="215" t="s">
        <v>197</v>
      </c>
      <c r="J7" s="212" t="s">
        <v>57</v>
      </c>
      <c r="K7" s="216">
        <v>59.6</v>
      </c>
      <c r="L7" s="278">
        <v>60</v>
      </c>
      <c r="M7" s="277">
        <v>-70</v>
      </c>
      <c r="N7" s="277">
        <v>-75</v>
      </c>
      <c r="O7" s="77">
        <v>60</v>
      </c>
      <c r="P7" s="278">
        <v>80</v>
      </c>
      <c r="Q7" s="281">
        <v>91</v>
      </c>
      <c r="R7" s="76">
        <v>-95</v>
      </c>
      <c r="S7" s="77">
        <f>IF(E7="","",IF(MAXA(P7:R7)&lt;=0,0,MAXA(P7:R7)))</f>
        <v>91</v>
      </c>
      <c r="T7" s="78">
        <f>IF(E7="","",IF(OR(O7=0,S7=0),0,O7+S7))</f>
        <v>151</v>
      </c>
      <c r="U7" s="62" t="str">
        <f t="shared" ref="U7:U22" si="0">+CONCATENATE(AM7," ",AN7)</f>
        <v>REG + 1</v>
      </c>
      <c r="V7" s="62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SE M61</v>
      </c>
      <c r="W7" s="79">
        <f>IF(E7=" "," ",IF(E7="H",10^(0.75194503*LOG(K7/175.508)^2)*T7,IF(E7="F",10^(0.783497476* LOG(K7/153.655)^2)*T7,"")))</f>
        <v>221.00966177471875</v>
      </c>
      <c r="X7" s="57"/>
      <c r="AA7" s="45"/>
      <c r="AB7" s="131">
        <f>T7-HLOOKUP(V7,Minimas!$C$3:$CD$12,2,FALSE)</f>
        <v>41</v>
      </c>
      <c r="AC7" s="131">
        <f>T7-HLOOKUP(V7,Minimas!$C$3:$CD$12,3,FALSE)</f>
        <v>21</v>
      </c>
      <c r="AD7" s="131">
        <f>T7-HLOOKUP(V7,Minimas!$C$3:$CD$12,4,FALSE)</f>
        <v>1</v>
      </c>
      <c r="AE7" s="131">
        <f>T7-HLOOKUP(V7,Minimas!$C$3:$CD$12,5,FALSE)</f>
        <v>-19</v>
      </c>
      <c r="AF7" s="131">
        <f>T7-HLOOKUP(V7,Minimas!$C$3:$CD$12,6,FALSE)</f>
        <v>-44</v>
      </c>
      <c r="AG7" s="131">
        <f>T7-HLOOKUP(V7,Minimas!$C$3:$CD$12,7,FALSE)</f>
        <v>-64</v>
      </c>
      <c r="AH7" s="131">
        <f>T7-HLOOKUP(V7,Minimas!$C$3:$CD$12,8,FALSE)</f>
        <v>-84</v>
      </c>
      <c r="AI7" s="131">
        <f>T7-HLOOKUP(V7,Minimas!$C$3:$CD$12,9,FALSE)</f>
        <v>-109</v>
      </c>
      <c r="AJ7" s="131">
        <f>T7-HLOOKUP(V7,Minimas!$C$3:$CD$12,10,FALSE)</f>
        <v>-124</v>
      </c>
      <c r="AK7" s="132" t="str">
        <f>IF(E7=0," ",IF(AJ7&gt;=0,$AJ$5,IF(AI7&gt;=0,$AI$5,IF(AH7&gt;=0,$AH$5,IF(AG7&gt;=0,$AG$5,IF(AF7&gt;=0,$AF$5,IF(AE7&gt;=0,$AE$5,IF(AD7&gt;=0,$AD$5,IF(AC7&gt;=0,$AC$5,$AB$5)))))))))</f>
        <v>REG +</v>
      </c>
      <c r="AL7" s="45"/>
      <c r="AM7" s="45" t="str">
        <f>IF(AK7="","",AK7)</f>
        <v>REG +</v>
      </c>
      <c r="AN7" s="45">
        <f>IF(E7=0," ",IF(AJ7&gt;=0,AJ7,IF(AI7&gt;=0,AI7,IF(AH7&gt;=0,AH7,IF(AG7&gt;=0,AG7,IF(AF7&gt;=0,AF7,IF(AE7&gt;=0,AE7,IF(AD7&gt;=0,AD7,IF(AC7&gt;=0,AC7,AB7)))))))))</f>
        <v>1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0" customHeight="1">
      <c r="B8" s="137"/>
      <c r="C8" s="158">
        <v>413847</v>
      </c>
      <c r="D8" s="166"/>
      <c r="E8" s="167" t="s">
        <v>50</v>
      </c>
      <c r="F8" s="168" t="s">
        <v>247</v>
      </c>
      <c r="G8" s="160" t="s">
        <v>272</v>
      </c>
      <c r="H8" s="169">
        <v>1988</v>
      </c>
      <c r="I8" s="170" t="s">
        <v>153</v>
      </c>
      <c r="J8" s="167" t="s">
        <v>57</v>
      </c>
      <c r="K8" s="164">
        <v>74</v>
      </c>
      <c r="L8" s="279">
        <v>80</v>
      </c>
      <c r="M8" s="61">
        <v>-90</v>
      </c>
      <c r="N8" s="61">
        <v>-90</v>
      </c>
      <c r="O8" s="66">
        <f t="shared" ref="O8:O22" si="1">IF(E8="","",IF(MAXA(L8:N8)&lt;=0,0,MAXA(L8:N8)))</f>
        <v>80</v>
      </c>
      <c r="P8" s="279">
        <v>115</v>
      </c>
      <c r="Q8" s="61">
        <v>-125</v>
      </c>
      <c r="R8" s="61">
        <v>-125</v>
      </c>
      <c r="S8" s="66">
        <f t="shared" ref="S8:S22" si="2">IF(E8="","",IF(MAXA(P8:R8)&lt;=0,0,MAXA(P8:R8)))</f>
        <v>115</v>
      </c>
      <c r="T8" s="65">
        <f>IF(E8="","",IF(OR(O8=0,S8=0),0,O8+S8))</f>
        <v>195</v>
      </c>
      <c r="U8" s="62" t="str">
        <f t="shared" si="0"/>
        <v>REG + 0</v>
      </c>
      <c r="V8" s="62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SE M81</v>
      </c>
      <c r="W8" s="63">
        <f t="shared" ref="W8:W22" si="3">IF(E8=" "," ",IF(E8="H",10^(0.75194503*LOG(K8/175.508)^2)*T8,IF(E8="F",10^(0.783497476* LOG(K8/153.655)^2)*T8,"")))</f>
        <v>248.77896295610921</v>
      </c>
      <c r="X8" s="57"/>
      <c r="AA8" s="45"/>
      <c r="AB8" s="131">
        <f>T8-HLOOKUP(V8,Minimas!$C$3:$CD$12,2,FALSE)</f>
        <v>50</v>
      </c>
      <c r="AC8" s="131">
        <f>T8-HLOOKUP(V8,Minimas!$C$3:$CD$12,3,FALSE)</f>
        <v>25</v>
      </c>
      <c r="AD8" s="131">
        <f>T8-HLOOKUP(V8,Minimas!$C$3:$CD$12,4,FALSE)</f>
        <v>0</v>
      </c>
      <c r="AE8" s="131">
        <f>T8-HLOOKUP(V8,Minimas!$C$3:$CD$12,5,FALSE)</f>
        <v>-25</v>
      </c>
      <c r="AF8" s="131">
        <f>T8-HLOOKUP(V8,Minimas!$C$3:$CD$12,6,FALSE)</f>
        <v>-55</v>
      </c>
      <c r="AG8" s="131">
        <f>T8-HLOOKUP(V8,Minimas!$C$3:$CD$12,7,FALSE)</f>
        <v>-80</v>
      </c>
      <c r="AH8" s="131">
        <f>T8-HLOOKUP(V8,Minimas!$C$3:$CD$12,8,FALSE)</f>
        <v>-100</v>
      </c>
      <c r="AI8" s="131">
        <f>T8-HLOOKUP(V8,Minimas!$C$3:$CD$12,9,FALSE)</f>
        <v>-125</v>
      </c>
      <c r="AJ8" s="131">
        <f>T8-HLOOKUP(V8,Minimas!$C$3:$CD$12,10,FALSE)</f>
        <v>-140</v>
      </c>
      <c r="AK8" s="132" t="str">
        <f t="shared" ref="AK8:AK24" si="4">IF(E8=0," ",IF(AJ8&gt;=0,$AJ$5,IF(AI8&gt;=0,$AI$5,IF(AH8&gt;=0,$AH$5,IF(AG8&gt;=0,$AG$5,IF(AF8&gt;=0,$AF$5,IF(AE8&gt;=0,$AE$5,IF(AD8&gt;=0,$AD$5,IF(AC8&gt;=0,$AC$5,$AB$5)))))))))</f>
        <v>REG +</v>
      </c>
      <c r="AL8" s="45"/>
      <c r="AM8" s="45" t="str">
        <f t="shared" ref="AM8:AM24" si="5">IF(AK8="","",AK8)</f>
        <v>REG +</v>
      </c>
      <c r="AN8" s="45">
        <f t="shared" ref="AN8:AN24" si="6">IF(E8=0," ",IF(AJ8&gt;=0,AJ8,IF(AI8&gt;=0,AI8,IF(AH8&gt;=0,AH8,IF(AG8&gt;=0,AG8,IF(AF8&gt;=0,AF8,IF(AE8&gt;=0,AE8,IF(AD8&gt;=0,AD8,IF(AC8&gt;=0,AC8,AB8)))))))))</f>
        <v>0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0" customHeight="1">
      <c r="B9" s="137"/>
      <c r="C9" s="196">
        <v>377278</v>
      </c>
      <c r="D9" s="177"/>
      <c r="E9" s="197" t="s">
        <v>50</v>
      </c>
      <c r="F9" s="173" t="s">
        <v>198</v>
      </c>
      <c r="G9" s="174" t="s">
        <v>199</v>
      </c>
      <c r="H9" s="175">
        <v>1998</v>
      </c>
      <c r="I9" s="198" t="s">
        <v>146</v>
      </c>
      <c r="J9" s="163" t="s">
        <v>57</v>
      </c>
      <c r="K9" s="199">
        <v>66.8</v>
      </c>
      <c r="L9" s="60">
        <v>-85</v>
      </c>
      <c r="M9" s="61">
        <v>-85</v>
      </c>
      <c r="N9" s="280">
        <v>85</v>
      </c>
      <c r="O9" s="66">
        <f t="shared" si="1"/>
        <v>85</v>
      </c>
      <c r="P9" s="279">
        <v>100</v>
      </c>
      <c r="Q9" s="280">
        <v>105</v>
      </c>
      <c r="R9" s="61">
        <v>-110</v>
      </c>
      <c r="S9" s="66">
        <f t="shared" si="2"/>
        <v>105</v>
      </c>
      <c r="T9" s="65">
        <f>IF(E9="","",IF(OR(O9=0,S9=0),0,O9+S9))</f>
        <v>190</v>
      </c>
      <c r="U9" s="62" t="str">
        <f t="shared" si="0"/>
        <v>REG + 20</v>
      </c>
      <c r="V9" s="62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SE M67</v>
      </c>
      <c r="W9" s="63">
        <f t="shared" si="3"/>
        <v>257.68787264278461</v>
      </c>
      <c r="X9" s="57"/>
      <c r="AA9" s="45"/>
      <c r="AB9" s="131">
        <f>T9-HLOOKUP(V9,Minimas!$C$3:$CD$12,2,FALSE)</f>
        <v>65</v>
      </c>
      <c r="AC9" s="131">
        <f>T9-HLOOKUP(V9,Minimas!$C$3:$CD$12,3,FALSE)</f>
        <v>45</v>
      </c>
      <c r="AD9" s="131">
        <f>T9-HLOOKUP(V9,Minimas!$C$3:$CD$12,4,FALSE)</f>
        <v>20</v>
      </c>
      <c r="AE9" s="131">
        <f>T9-HLOOKUP(V9,Minimas!$C$3:$CD$12,5,FALSE)</f>
        <v>-5</v>
      </c>
      <c r="AF9" s="131">
        <f>T9-HLOOKUP(V9,Minimas!$C$3:$CD$12,6,FALSE)</f>
        <v>-35</v>
      </c>
      <c r="AG9" s="131">
        <f>T9-HLOOKUP(V9,Minimas!$C$3:$CD$12,7,FALSE)</f>
        <v>-50</v>
      </c>
      <c r="AH9" s="131">
        <f>T9-HLOOKUP(V9,Minimas!$C$3:$CD$12,8,FALSE)</f>
        <v>-70</v>
      </c>
      <c r="AI9" s="131">
        <f>T9-HLOOKUP(V9,Minimas!$C$3:$CD$12,9,FALSE)</f>
        <v>-90</v>
      </c>
      <c r="AJ9" s="131">
        <f>T9-HLOOKUP(V9,Minimas!$C$3:$CD$12,10,FALSE)</f>
        <v>-105</v>
      </c>
      <c r="AK9" s="132" t="str">
        <f t="shared" si="4"/>
        <v>REG +</v>
      </c>
      <c r="AL9" s="45"/>
      <c r="AM9" s="45" t="str">
        <f t="shared" si="5"/>
        <v>REG +</v>
      </c>
      <c r="AN9" s="45">
        <f t="shared" si="6"/>
        <v>20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0" customHeight="1">
      <c r="B10" s="137"/>
      <c r="C10" s="196">
        <v>392290</v>
      </c>
      <c r="D10" s="177"/>
      <c r="E10" s="197" t="s">
        <v>50</v>
      </c>
      <c r="F10" s="173" t="s">
        <v>200</v>
      </c>
      <c r="G10" s="174" t="s">
        <v>201</v>
      </c>
      <c r="H10" s="175">
        <v>1986</v>
      </c>
      <c r="I10" s="198" t="s">
        <v>202</v>
      </c>
      <c r="J10" s="163" t="s">
        <v>57</v>
      </c>
      <c r="K10" s="199">
        <v>65.8</v>
      </c>
      <c r="L10" s="60">
        <v>-75</v>
      </c>
      <c r="M10" s="61">
        <v>-78</v>
      </c>
      <c r="N10" s="280">
        <v>78</v>
      </c>
      <c r="O10" s="66">
        <f t="shared" si="1"/>
        <v>78</v>
      </c>
      <c r="P10" s="60">
        <v>-90</v>
      </c>
      <c r="Q10" s="61">
        <v>-90</v>
      </c>
      <c r="R10" s="61">
        <v>-90</v>
      </c>
      <c r="S10" s="66">
        <f t="shared" si="2"/>
        <v>0</v>
      </c>
      <c r="T10" s="65">
        <f t="shared" ref="T10:T22" si="7">IF(E10="","",IF(OR(O10=0,S10=0),0,O10+S10))</f>
        <v>0</v>
      </c>
      <c r="U10" s="62" t="str">
        <f t="shared" si="0"/>
        <v>DEB -125</v>
      </c>
      <c r="V10" s="62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SE M67</v>
      </c>
      <c r="W10" s="63">
        <f t="shared" si="3"/>
        <v>0</v>
      </c>
      <c r="X10" s="57"/>
      <c r="AA10" s="45"/>
      <c r="AB10" s="131">
        <f>T10-HLOOKUP(V10,Minimas!$C$3:$CD$12,2,FALSE)</f>
        <v>-125</v>
      </c>
      <c r="AC10" s="131">
        <f>T10-HLOOKUP(V10,Minimas!$C$3:$CD$12,3,FALSE)</f>
        <v>-145</v>
      </c>
      <c r="AD10" s="131">
        <f>T10-HLOOKUP(V10,Minimas!$C$3:$CD$12,4,FALSE)</f>
        <v>-170</v>
      </c>
      <c r="AE10" s="131">
        <f>T10-HLOOKUP(V10,Minimas!$C$3:$CD$12,5,FALSE)</f>
        <v>-195</v>
      </c>
      <c r="AF10" s="131">
        <f>T10-HLOOKUP(V10,Minimas!$C$3:$CD$12,6,FALSE)</f>
        <v>-225</v>
      </c>
      <c r="AG10" s="131">
        <f>T10-HLOOKUP(V10,Minimas!$C$3:$CD$12,7,FALSE)</f>
        <v>-240</v>
      </c>
      <c r="AH10" s="131">
        <f>T10-HLOOKUP(V10,Minimas!$C$3:$CD$12,8,FALSE)</f>
        <v>-260</v>
      </c>
      <c r="AI10" s="131">
        <f>T10-HLOOKUP(V10,Minimas!$C$3:$CD$12,9,FALSE)</f>
        <v>-280</v>
      </c>
      <c r="AJ10" s="131">
        <f>T10-HLOOKUP(V10,Minimas!$C$3:$CD$12,10,FALSE)</f>
        <v>-295</v>
      </c>
      <c r="AK10" s="132" t="str">
        <f t="shared" si="4"/>
        <v>DEB</v>
      </c>
      <c r="AL10" s="45"/>
      <c r="AM10" s="45" t="str">
        <f t="shared" si="5"/>
        <v>DEB</v>
      </c>
      <c r="AN10" s="45">
        <f t="shared" si="6"/>
        <v>-125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30" customHeight="1">
      <c r="B11" s="137"/>
      <c r="C11" s="202">
        <v>172489</v>
      </c>
      <c r="D11" s="203"/>
      <c r="E11" s="204" t="s">
        <v>50</v>
      </c>
      <c r="F11" s="205" t="s">
        <v>203</v>
      </c>
      <c r="G11" s="206" t="s">
        <v>204</v>
      </c>
      <c r="H11" s="207">
        <v>1980</v>
      </c>
      <c r="I11" s="208" t="s">
        <v>197</v>
      </c>
      <c r="J11" s="203" t="s">
        <v>57</v>
      </c>
      <c r="K11" s="221">
        <v>62.2</v>
      </c>
      <c r="L11" s="279">
        <v>68</v>
      </c>
      <c r="M11" s="61">
        <v>-73</v>
      </c>
      <c r="N11" s="280">
        <v>73</v>
      </c>
      <c r="O11" s="66">
        <f t="shared" si="1"/>
        <v>73</v>
      </c>
      <c r="P11" s="60">
        <v>-85</v>
      </c>
      <c r="Q11" s="280">
        <v>85</v>
      </c>
      <c r="R11" s="61">
        <v>-92</v>
      </c>
      <c r="S11" s="66">
        <f t="shared" si="2"/>
        <v>85</v>
      </c>
      <c r="T11" s="65">
        <f t="shared" si="7"/>
        <v>158</v>
      </c>
      <c r="U11" s="62" t="str">
        <f t="shared" si="0"/>
        <v>DPT + 13</v>
      </c>
      <c r="V11" s="62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SE M67</v>
      </c>
      <c r="W11" s="63">
        <f t="shared" si="3"/>
        <v>224.52719181980819</v>
      </c>
      <c r="X11" s="57"/>
      <c r="AA11" s="45"/>
      <c r="AB11" s="131">
        <f>T11-HLOOKUP(V11,Minimas!$C$3:$CD$12,2,FALSE)</f>
        <v>33</v>
      </c>
      <c r="AC11" s="131">
        <f>T11-HLOOKUP(V11,Minimas!$C$3:$CD$12,3,FALSE)</f>
        <v>13</v>
      </c>
      <c r="AD11" s="131">
        <f>T11-HLOOKUP(V11,Minimas!$C$3:$CD$12,4,FALSE)</f>
        <v>-12</v>
      </c>
      <c r="AE11" s="131">
        <f>T11-HLOOKUP(V11,Minimas!$C$3:$CD$12,5,FALSE)</f>
        <v>-37</v>
      </c>
      <c r="AF11" s="131">
        <f>T11-HLOOKUP(V11,Minimas!$C$3:$CD$12,6,FALSE)</f>
        <v>-67</v>
      </c>
      <c r="AG11" s="131">
        <f>T11-HLOOKUP(V11,Minimas!$C$3:$CD$12,7,FALSE)</f>
        <v>-82</v>
      </c>
      <c r="AH11" s="131">
        <f>T11-HLOOKUP(V11,Minimas!$C$3:$CD$12,8,FALSE)</f>
        <v>-102</v>
      </c>
      <c r="AI11" s="131">
        <f>T11-HLOOKUP(V11,Minimas!$C$3:$CD$12,9,FALSE)</f>
        <v>-122</v>
      </c>
      <c r="AJ11" s="131">
        <f>T11-HLOOKUP(V11,Minimas!$C$3:$CD$12,10,FALSE)</f>
        <v>-137</v>
      </c>
      <c r="AK11" s="132" t="str">
        <f t="shared" si="4"/>
        <v>DPT +</v>
      </c>
      <c r="AL11" s="45"/>
      <c r="AM11" s="45" t="str">
        <f t="shared" si="5"/>
        <v>DPT +</v>
      </c>
      <c r="AN11" s="45">
        <f t="shared" si="6"/>
        <v>13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5" customFormat="1" ht="30" customHeight="1">
      <c r="B12" s="137"/>
      <c r="C12" s="172">
        <v>305874</v>
      </c>
      <c r="D12" s="177"/>
      <c r="E12" s="197" t="s">
        <v>50</v>
      </c>
      <c r="F12" s="217" t="s">
        <v>205</v>
      </c>
      <c r="G12" s="174" t="s">
        <v>206</v>
      </c>
      <c r="H12" s="218">
        <v>1998</v>
      </c>
      <c r="I12" s="198" t="s">
        <v>147</v>
      </c>
      <c r="J12" s="197" t="s">
        <v>57</v>
      </c>
      <c r="K12" s="199">
        <v>72.5</v>
      </c>
      <c r="L12" s="279">
        <v>100</v>
      </c>
      <c r="M12" s="61">
        <v>-104</v>
      </c>
      <c r="N12" s="280">
        <v>106</v>
      </c>
      <c r="O12" s="66">
        <f t="shared" si="1"/>
        <v>106</v>
      </c>
      <c r="P12" s="279">
        <v>124</v>
      </c>
      <c r="Q12" s="61">
        <v>-129</v>
      </c>
      <c r="R12" s="61">
        <v>-134</v>
      </c>
      <c r="S12" s="66">
        <f t="shared" si="2"/>
        <v>124</v>
      </c>
      <c r="T12" s="65">
        <f t="shared" si="7"/>
        <v>230</v>
      </c>
      <c r="U12" s="62" t="str">
        <f t="shared" si="0"/>
        <v>IRG + 20</v>
      </c>
      <c r="V12" s="62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SE M73</v>
      </c>
      <c r="W12" s="63">
        <f t="shared" si="3"/>
        <v>296.88134904532973</v>
      </c>
      <c r="X12" s="57"/>
      <c r="AA12" s="45"/>
      <c r="AB12" s="131">
        <f>T12-HLOOKUP(V12,Minimas!$C$3:$CD$12,2,FALSE)</f>
        <v>95</v>
      </c>
      <c r="AC12" s="131">
        <f>T12-HLOOKUP(V12,Minimas!$C$3:$CD$12,3,FALSE)</f>
        <v>70</v>
      </c>
      <c r="AD12" s="131">
        <f>T12-HLOOKUP(V12,Minimas!$C$3:$CD$12,4,FALSE)</f>
        <v>45</v>
      </c>
      <c r="AE12" s="131">
        <f>T12-HLOOKUP(V12,Minimas!$C$3:$CD$12,5,FALSE)</f>
        <v>20</v>
      </c>
      <c r="AF12" s="131">
        <f>T12-HLOOKUP(V12,Minimas!$C$3:$CD$12,6,FALSE)</f>
        <v>-10</v>
      </c>
      <c r="AG12" s="131">
        <f>T12-HLOOKUP(V12,Minimas!$C$3:$CD$12,7,FALSE)</f>
        <v>-30</v>
      </c>
      <c r="AH12" s="131">
        <f>T12-HLOOKUP(V12,Minimas!$C$3:$CD$12,8,FALSE)</f>
        <v>-50</v>
      </c>
      <c r="AI12" s="131">
        <f>T12-HLOOKUP(V12,Minimas!$C$3:$CD$12,9,FALSE)</f>
        <v>-70</v>
      </c>
      <c r="AJ12" s="131">
        <f>T12-HLOOKUP(V12,Minimas!$C$3:$CD$12,10,FALSE)</f>
        <v>-85</v>
      </c>
      <c r="AK12" s="132" t="str">
        <f t="shared" si="4"/>
        <v>IRG +</v>
      </c>
      <c r="AL12" s="45"/>
      <c r="AM12" s="45" t="str">
        <f t="shared" si="5"/>
        <v>IRG +</v>
      </c>
      <c r="AN12" s="45">
        <f t="shared" si="6"/>
        <v>20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5" customFormat="1" ht="30" customHeight="1">
      <c r="B13" s="137"/>
      <c r="C13" s="158">
        <v>181856</v>
      </c>
      <c r="D13" s="165"/>
      <c r="E13" s="165" t="s">
        <v>50</v>
      </c>
      <c r="F13" s="159" t="s">
        <v>207</v>
      </c>
      <c r="G13" s="160" t="s">
        <v>208</v>
      </c>
      <c r="H13" s="161">
        <v>1983</v>
      </c>
      <c r="I13" s="222" t="s">
        <v>197</v>
      </c>
      <c r="J13" s="165" t="s">
        <v>57</v>
      </c>
      <c r="K13" s="164">
        <v>67</v>
      </c>
      <c r="L13" s="279">
        <v>71</v>
      </c>
      <c r="M13" s="280">
        <v>76</v>
      </c>
      <c r="N13" s="280">
        <v>0</v>
      </c>
      <c r="O13" s="66">
        <f t="shared" si="1"/>
        <v>76</v>
      </c>
      <c r="P13" s="279">
        <v>106</v>
      </c>
      <c r="Q13" s="280">
        <v>112</v>
      </c>
      <c r="R13" s="280">
        <v>115</v>
      </c>
      <c r="S13" s="66">
        <f t="shared" si="2"/>
        <v>115</v>
      </c>
      <c r="T13" s="65">
        <f t="shared" si="7"/>
        <v>191</v>
      </c>
      <c r="U13" s="62" t="str">
        <f t="shared" si="0"/>
        <v>REG + 21</v>
      </c>
      <c r="V13" s="62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>SE M67</v>
      </c>
      <c r="W13" s="63">
        <f t="shared" si="3"/>
        <v>258.5567467922952</v>
      </c>
      <c r="X13" s="57"/>
      <c r="AA13" s="45"/>
      <c r="AB13" s="131">
        <f>T13-HLOOKUP(V13,Minimas!$C$3:$CD$12,2,FALSE)</f>
        <v>66</v>
      </c>
      <c r="AC13" s="131">
        <f>T13-HLOOKUP(V13,Minimas!$C$3:$CD$12,3,FALSE)</f>
        <v>46</v>
      </c>
      <c r="AD13" s="131">
        <f>T13-HLOOKUP(V13,Minimas!$C$3:$CD$12,4,FALSE)</f>
        <v>21</v>
      </c>
      <c r="AE13" s="131">
        <f>T13-HLOOKUP(V13,Minimas!$C$3:$CD$12,5,FALSE)</f>
        <v>-4</v>
      </c>
      <c r="AF13" s="131">
        <f>T13-HLOOKUP(V13,Minimas!$C$3:$CD$12,6,FALSE)</f>
        <v>-34</v>
      </c>
      <c r="AG13" s="131">
        <f>T13-HLOOKUP(V13,Minimas!$C$3:$CD$12,7,FALSE)</f>
        <v>-49</v>
      </c>
      <c r="AH13" s="131">
        <f>T13-HLOOKUP(V13,Minimas!$C$3:$CD$12,8,FALSE)</f>
        <v>-69</v>
      </c>
      <c r="AI13" s="131">
        <f>T13-HLOOKUP(V13,Minimas!$C$3:$CD$12,9,FALSE)</f>
        <v>-89</v>
      </c>
      <c r="AJ13" s="131">
        <f>T13-HLOOKUP(V13,Minimas!$C$3:$CD$12,10,FALSE)</f>
        <v>-104</v>
      </c>
      <c r="AK13" s="132" t="str">
        <f t="shared" si="4"/>
        <v>REG +</v>
      </c>
      <c r="AL13" s="45"/>
      <c r="AM13" s="45" t="str">
        <f t="shared" si="5"/>
        <v>REG +</v>
      </c>
      <c r="AN13" s="45">
        <f t="shared" si="6"/>
        <v>21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30" customHeight="1">
      <c r="B14" s="137"/>
      <c r="C14" s="158">
        <v>429785</v>
      </c>
      <c r="D14" s="166"/>
      <c r="E14" s="167" t="s">
        <v>50</v>
      </c>
      <c r="F14" s="168" t="s">
        <v>209</v>
      </c>
      <c r="G14" s="160" t="s">
        <v>210</v>
      </c>
      <c r="H14" s="169">
        <v>1998</v>
      </c>
      <c r="I14" s="170" t="s">
        <v>150</v>
      </c>
      <c r="J14" s="167" t="s">
        <v>57</v>
      </c>
      <c r="K14" s="164">
        <v>72.3</v>
      </c>
      <c r="L14" s="60">
        <v>-105</v>
      </c>
      <c r="M14" s="61">
        <v>-105</v>
      </c>
      <c r="N14" s="61">
        <v>-106</v>
      </c>
      <c r="O14" s="66">
        <f t="shared" si="1"/>
        <v>0</v>
      </c>
      <c r="P14" s="279">
        <v>115</v>
      </c>
      <c r="Q14" s="280">
        <v>122</v>
      </c>
      <c r="R14" s="61">
        <v>-126</v>
      </c>
      <c r="S14" s="66">
        <f t="shared" si="2"/>
        <v>122</v>
      </c>
      <c r="T14" s="65">
        <f t="shared" si="7"/>
        <v>0</v>
      </c>
      <c r="U14" s="62" t="str">
        <f t="shared" si="0"/>
        <v>DEB -135</v>
      </c>
      <c r="V14" s="62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>SE M73</v>
      </c>
      <c r="W14" s="63">
        <f t="shared" si="3"/>
        <v>0</v>
      </c>
      <c r="X14" s="57"/>
      <c r="AA14" s="45"/>
      <c r="AB14" s="131">
        <f>T14-HLOOKUP(V14,Minimas!$C$3:$CD$12,2,FALSE)</f>
        <v>-135</v>
      </c>
      <c r="AC14" s="131">
        <f>T14-HLOOKUP(V14,Minimas!$C$3:$CD$12,3,FALSE)</f>
        <v>-160</v>
      </c>
      <c r="AD14" s="131">
        <f>T14-HLOOKUP(V14,Minimas!$C$3:$CD$12,4,FALSE)</f>
        <v>-185</v>
      </c>
      <c r="AE14" s="131">
        <f>T14-HLOOKUP(V14,Minimas!$C$3:$CD$12,5,FALSE)</f>
        <v>-210</v>
      </c>
      <c r="AF14" s="131">
        <f>T14-HLOOKUP(V14,Minimas!$C$3:$CD$12,6,FALSE)</f>
        <v>-240</v>
      </c>
      <c r="AG14" s="131">
        <f>T14-HLOOKUP(V14,Minimas!$C$3:$CD$12,7,FALSE)</f>
        <v>-260</v>
      </c>
      <c r="AH14" s="131">
        <f>T14-HLOOKUP(V14,Minimas!$C$3:$CD$12,8,FALSE)</f>
        <v>-280</v>
      </c>
      <c r="AI14" s="131">
        <f>T14-HLOOKUP(V14,Minimas!$C$3:$CD$12,9,FALSE)</f>
        <v>-300</v>
      </c>
      <c r="AJ14" s="131">
        <f>T14-HLOOKUP(V14,Minimas!$C$3:$CD$12,10,FALSE)</f>
        <v>-315</v>
      </c>
      <c r="AK14" s="132" t="str">
        <f t="shared" si="4"/>
        <v>DEB</v>
      </c>
      <c r="AL14" s="45"/>
      <c r="AM14" s="45" t="str">
        <f t="shared" si="5"/>
        <v>DEB</v>
      </c>
      <c r="AN14" s="45">
        <f t="shared" si="6"/>
        <v>-135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30" customHeight="1">
      <c r="B15" s="137"/>
      <c r="C15" s="196"/>
      <c r="D15" s="177"/>
      <c r="E15" s="197"/>
      <c r="F15" s="173"/>
      <c r="G15" s="174"/>
      <c r="H15" s="175"/>
      <c r="I15" s="198"/>
      <c r="J15" s="163"/>
      <c r="K15" s="199"/>
      <c r="L15" s="60"/>
      <c r="M15" s="61"/>
      <c r="N15" s="61"/>
      <c r="O15" s="66"/>
      <c r="P15" s="60"/>
      <c r="Q15" s="61"/>
      <c r="R15" s="61"/>
      <c r="S15" s="66"/>
      <c r="T15" s="65"/>
      <c r="U15" s="62"/>
      <c r="V15" s="62"/>
      <c r="W15" s="63"/>
      <c r="X15" s="57"/>
      <c r="AA15" s="45"/>
      <c r="AB15" s="131" t="e">
        <f>T15-HLOOKUP(V15,Minimas!$C$3:$CD$12,2,FALSE)</f>
        <v>#N/A</v>
      </c>
      <c r="AC15" s="131" t="e">
        <f>T15-HLOOKUP(V15,Minimas!$C$3:$CD$12,3,FALSE)</f>
        <v>#N/A</v>
      </c>
      <c r="AD15" s="131" t="e">
        <f>T15-HLOOKUP(V15,Minimas!$C$3:$CD$12,4,FALSE)</f>
        <v>#N/A</v>
      </c>
      <c r="AE15" s="131" t="e">
        <f>T15-HLOOKUP(V15,Minimas!$C$3:$CD$12,5,FALSE)</f>
        <v>#N/A</v>
      </c>
      <c r="AF15" s="131" t="e">
        <f>T15-HLOOKUP(V15,Minimas!$C$3:$CD$12,6,FALSE)</f>
        <v>#N/A</v>
      </c>
      <c r="AG15" s="131" t="e">
        <f>T15-HLOOKUP(V15,Minimas!$C$3:$CD$12,7,FALSE)</f>
        <v>#N/A</v>
      </c>
      <c r="AH15" s="131" t="e">
        <f>T15-HLOOKUP(V15,Minimas!$C$3:$CD$12,8,FALSE)</f>
        <v>#N/A</v>
      </c>
      <c r="AI15" s="131" t="e">
        <f>T15-HLOOKUP(V15,Minimas!$C$3:$CD$12,9,FALSE)</f>
        <v>#N/A</v>
      </c>
      <c r="AJ15" s="131" t="e">
        <f>T15-HLOOKUP(V15,Minimas!$C$3:$CD$12,10,FALSE)</f>
        <v>#N/A</v>
      </c>
      <c r="AK15" s="132" t="str">
        <f t="shared" si="4"/>
        <v xml:space="preserve"> </v>
      </c>
      <c r="AL15" s="45"/>
      <c r="AM15" s="45" t="str">
        <f t="shared" si="5"/>
        <v xml:space="preserve"> </v>
      </c>
      <c r="AN15" s="45" t="str">
        <f t="shared" si="6"/>
        <v xml:space="preserve"> 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30" customHeight="1">
      <c r="B16" s="137"/>
      <c r="C16" s="158">
        <v>407294</v>
      </c>
      <c r="D16" s="166"/>
      <c r="E16" s="167" t="s">
        <v>50</v>
      </c>
      <c r="F16" s="168" t="s">
        <v>213</v>
      </c>
      <c r="G16" s="160" t="s">
        <v>214</v>
      </c>
      <c r="H16" s="169">
        <v>1981</v>
      </c>
      <c r="I16" s="170" t="s">
        <v>212</v>
      </c>
      <c r="J16" s="167" t="s">
        <v>57</v>
      </c>
      <c r="K16" s="164">
        <v>79.8</v>
      </c>
      <c r="L16" s="60">
        <v>-103</v>
      </c>
      <c r="M16" s="280">
        <v>103</v>
      </c>
      <c r="N16" s="280">
        <v>110</v>
      </c>
      <c r="O16" s="66">
        <f t="shared" si="1"/>
        <v>110</v>
      </c>
      <c r="P16" s="279">
        <v>128</v>
      </c>
      <c r="Q16" s="61">
        <v>-133</v>
      </c>
      <c r="R16" s="61">
        <v>-135</v>
      </c>
      <c r="S16" s="66">
        <f t="shared" si="2"/>
        <v>128</v>
      </c>
      <c r="T16" s="65">
        <f t="shared" si="7"/>
        <v>238</v>
      </c>
      <c r="U16" s="62" t="str">
        <f t="shared" si="0"/>
        <v>IRG + 18</v>
      </c>
      <c r="V16" s="62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>SE M81</v>
      </c>
      <c r="W16" s="63">
        <f t="shared" si="3"/>
        <v>291.52697551986194</v>
      </c>
      <c r="X16" s="57"/>
      <c r="AA16" s="45"/>
      <c r="AB16" s="131">
        <f>T16-HLOOKUP(V16,Minimas!$C$3:$CD$12,2,FALSE)</f>
        <v>93</v>
      </c>
      <c r="AC16" s="131">
        <f>T16-HLOOKUP(V16,Minimas!$C$3:$CD$12,3,FALSE)</f>
        <v>68</v>
      </c>
      <c r="AD16" s="131">
        <f>T16-HLOOKUP(V16,Minimas!$C$3:$CD$12,4,FALSE)</f>
        <v>43</v>
      </c>
      <c r="AE16" s="131">
        <f>T16-HLOOKUP(V16,Minimas!$C$3:$CD$12,5,FALSE)</f>
        <v>18</v>
      </c>
      <c r="AF16" s="131">
        <f>T16-HLOOKUP(V16,Minimas!$C$3:$CD$12,6,FALSE)</f>
        <v>-12</v>
      </c>
      <c r="AG16" s="131">
        <f>T16-HLOOKUP(V16,Minimas!$C$3:$CD$12,7,FALSE)</f>
        <v>-37</v>
      </c>
      <c r="AH16" s="131">
        <f>T16-HLOOKUP(V16,Minimas!$C$3:$CD$12,8,FALSE)</f>
        <v>-57</v>
      </c>
      <c r="AI16" s="131">
        <f>T16-HLOOKUP(V16,Minimas!$C$3:$CD$12,9,FALSE)</f>
        <v>-82</v>
      </c>
      <c r="AJ16" s="131">
        <f>T16-HLOOKUP(V16,Minimas!$C$3:$CD$12,10,FALSE)</f>
        <v>-97</v>
      </c>
      <c r="AK16" s="132" t="str">
        <f t="shared" si="4"/>
        <v>IRG +</v>
      </c>
      <c r="AL16" s="45"/>
      <c r="AM16" s="45" t="str">
        <f t="shared" si="5"/>
        <v>IRG +</v>
      </c>
      <c r="AN16" s="45">
        <f t="shared" si="6"/>
        <v>18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30" customHeight="1">
      <c r="B17" s="137"/>
      <c r="C17" s="158">
        <v>375932</v>
      </c>
      <c r="D17" s="165"/>
      <c r="E17" s="165" t="s">
        <v>50</v>
      </c>
      <c r="F17" s="159" t="s">
        <v>215</v>
      </c>
      <c r="G17" s="160" t="s">
        <v>216</v>
      </c>
      <c r="H17" s="161">
        <v>1989</v>
      </c>
      <c r="I17" s="222" t="s">
        <v>217</v>
      </c>
      <c r="J17" s="165" t="s">
        <v>57</v>
      </c>
      <c r="K17" s="164">
        <v>78.8</v>
      </c>
      <c r="L17" s="279">
        <v>87</v>
      </c>
      <c r="M17" s="280">
        <v>92</v>
      </c>
      <c r="N17" s="61">
        <v>-97</v>
      </c>
      <c r="O17" s="66">
        <f t="shared" si="1"/>
        <v>92</v>
      </c>
      <c r="P17" s="279">
        <v>123</v>
      </c>
      <c r="Q17" s="61">
        <v>-128</v>
      </c>
      <c r="R17" s="280">
        <v>128</v>
      </c>
      <c r="S17" s="66">
        <f t="shared" si="2"/>
        <v>128</v>
      </c>
      <c r="T17" s="65">
        <f t="shared" si="7"/>
        <v>220</v>
      </c>
      <c r="U17" s="62" t="str">
        <f t="shared" si="0"/>
        <v>IRG + 0</v>
      </c>
      <c r="V17" s="62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>SE M81</v>
      </c>
      <c r="W17" s="63">
        <f t="shared" si="3"/>
        <v>271.24782603185491</v>
      </c>
      <c r="X17" s="57"/>
      <c r="AA17" s="45"/>
      <c r="AB17" s="131">
        <f>T17-HLOOKUP(V17,Minimas!$C$3:$CD$12,2,FALSE)</f>
        <v>75</v>
      </c>
      <c r="AC17" s="131">
        <f>T17-HLOOKUP(V17,Minimas!$C$3:$CD$12,3,FALSE)</f>
        <v>50</v>
      </c>
      <c r="AD17" s="131">
        <f>T17-HLOOKUP(V17,Minimas!$C$3:$CD$12,4,FALSE)</f>
        <v>25</v>
      </c>
      <c r="AE17" s="131">
        <f>T17-HLOOKUP(V17,Minimas!$C$3:$CD$12,5,FALSE)</f>
        <v>0</v>
      </c>
      <c r="AF17" s="131">
        <f>T17-HLOOKUP(V17,Minimas!$C$3:$CD$12,6,FALSE)</f>
        <v>-30</v>
      </c>
      <c r="AG17" s="131">
        <f>T17-HLOOKUP(V17,Minimas!$C$3:$CD$12,7,FALSE)</f>
        <v>-55</v>
      </c>
      <c r="AH17" s="131">
        <f>T17-HLOOKUP(V17,Minimas!$C$3:$CD$12,8,FALSE)</f>
        <v>-75</v>
      </c>
      <c r="AI17" s="131">
        <f>T17-HLOOKUP(V17,Minimas!$C$3:$CD$12,9,FALSE)</f>
        <v>-100</v>
      </c>
      <c r="AJ17" s="131">
        <f>T17-HLOOKUP(V17,Minimas!$C$3:$CD$12,10,FALSE)</f>
        <v>-115</v>
      </c>
      <c r="AK17" s="132" t="str">
        <f t="shared" si="4"/>
        <v>IRG +</v>
      </c>
      <c r="AL17" s="45"/>
      <c r="AM17" s="45" t="str">
        <f t="shared" si="5"/>
        <v>IRG +</v>
      </c>
      <c r="AN17" s="45">
        <f t="shared" si="6"/>
        <v>0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5" customFormat="1" ht="30" customHeight="1">
      <c r="B18" s="137"/>
      <c r="C18" s="158">
        <v>436850</v>
      </c>
      <c r="D18" s="166"/>
      <c r="E18" s="167" t="s">
        <v>50</v>
      </c>
      <c r="F18" s="168" t="s">
        <v>218</v>
      </c>
      <c r="G18" s="160" t="s">
        <v>219</v>
      </c>
      <c r="H18" s="169">
        <v>1997</v>
      </c>
      <c r="I18" s="170" t="s">
        <v>220</v>
      </c>
      <c r="J18" s="167" t="s">
        <v>57</v>
      </c>
      <c r="K18" s="164">
        <v>79.3</v>
      </c>
      <c r="L18" s="279">
        <v>97</v>
      </c>
      <c r="M18" s="61">
        <v>-100</v>
      </c>
      <c r="N18" s="280">
        <v>102</v>
      </c>
      <c r="O18" s="66">
        <f t="shared" si="1"/>
        <v>102</v>
      </c>
      <c r="P18" s="279">
        <v>115</v>
      </c>
      <c r="Q18" s="280">
        <v>119</v>
      </c>
      <c r="R18" s="280">
        <v>123</v>
      </c>
      <c r="S18" s="66">
        <f t="shared" si="2"/>
        <v>123</v>
      </c>
      <c r="T18" s="65">
        <f t="shared" si="7"/>
        <v>225</v>
      </c>
      <c r="U18" s="62" t="str">
        <f t="shared" si="0"/>
        <v>IRG + 5</v>
      </c>
      <c r="V18" s="62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>SE M81</v>
      </c>
      <c r="W18" s="63">
        <f t="shared" si="3"/>
        <v>276.49996955287082</v>
      </c>
      <c r="X18" s="57"/>
      <c r="AA18" s="45"/>
      <c r="AB18" s="131">
        <f>T18-HLOOKUP(V18,Minimas!$C$3:$CD$12,2,FALSE)</f>
        <v>80</v>
      </c>
      <c r="AC18" s="131">
        <f>T18-HLOOKUP(V18,Minimas!$C$3:$CD$12,3,FALSE)</f>
        <v>55</v>
      </c>
      <c r="AD18" s="131">
        <f>T18-HLOOKUP(V18,Minimas!$C$3:$CD$12,4,FALSE)</f>
        <v>30</v>
      </c>
      <c r="AE18" s="131">
        <f>T18-HLOOKUP(V18,Minimas!$C$3:$CD$12,5,FALSE)</f>
        <v>5</v>
      </c>
      <c r="AF18" s="131">
        <f>T18-HLOOKUP(V18,Minimas!$C$3:$CD$12,6,FALSE)</f>
        <v>-25</v>
      </c>
      <c r="AG18" s="131">
        <f>T18-HLOOKUP(V18,Minimas!$C$3:$CD$12,7,FALSE)</f>
        <v>-50</v>
      </c>
      <c r="AH18" s="131">
        <f>T18-HLOOKUP(V18,Minimas!$C$3:$CD$12,8,FALSE)</f>
        <v>-70</v>
      </c>
      <c r="AI18" s="131">
        <f>T18-HLOOKUP(V18,Minimas!$C$3:$CD$12,9,FALSE)</f>
        <v>-95</v>
      </c>
      <c r="AJ18" s="131">
        <f>T18-HLOOKUP(V18,Minimas!$C$3:$CD$12,10,FALSE)</f>
        <v>-110</v>
      </c>
      <c r="AK18" s="132" t="str">
        <f t="shared" si="4"/>
        <v>IRG +</v>
      </c>
      <c r="AL18" s="45"/>
      <c r="AM18" s="45" t="str">
        <f t="shared" si="5"/>
        <v>IRG +</v>
      </c>
      <c r="AN18" s="45">
        <f t="shared" si="6"/>
        <v>5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</row>
    <row r="19" spans="1:124" s="5" customFormat="1" ht="30" customHeight="1">
      <c r="B19" s="137"/>
      <c r="C19" s="196"/>
      <c r="D19" s="177"/>
      <c r="E19" s="197"/>
      <c r="F19" s="173"/>
      <c r="G19" s="174"/>
      <c r="H19" s="175"/>
      <c r="I19" s="220"/>
      <c r="J19" s="163"/>
      <c r="K19" s="199"/>
      <c r="L19" s="60"/>
      <c r="M19" s="61"/>
      <c r="N19" s="61"/>
      <c r="O19" s="66"/>
      <c r="P19" s="60"/>
      <c r="Q19" s="61"/>
      <c r="R19" s="61"/>
      <c r="S19" s="66"/>
      <c r="T19" s="65"/>
      <c r="U19" s="62"/>
      <c r="V19" s="62"/>
      <c r="W19" s="63"/>
      <c r="X19" s="57"/>
      <c r="AA19" s="45"/>
      <c r="AB19" s="131" t="e">
        <f>T19-HLOOKUP(V19,Minimas!$C$3:$CD$12,2,FALSE)</f>
        <v>#N/A</v>
      </c>
      <c r="AC19" s="131" t="e">
        <f>T19-HLOOKUP(V19,Minimas!$C$3:$CD$12,3,FALSE)</f>
        <v>#N/A</v>
      </c>
      <c r="AD19" s="131" t="e">
        <f>T19-HLOOKUP(V19,Minimas!$C$3:$CD$12,4,FALSE)</f>
        <v>#N/A</v>
      </c>
      <c r="AE19" s="131" t="e">
        <f>T19-HLOOKUP(V19,Minimas!$C$3:$CD$12,5,FALSE)</f>
        <v>#N/A</v>
      </c>
      <c r="AF19" s="131" t="e">
        <f>T19-HLOOKUP(V19,Minimas!$C$3:$CD$12,6,FALSE)</f>
        <v>#N/A</v>
      </c>
      <c r="AG19" s="131" t="e">
        <f>T19-HLOOKUP(V19,Minimas!$C$3:$CD$12,7,FALSE)</f>
        <v>#N/A</v>
      </c>
      <c r="AH19" s="131" t="e">
        <f>T19-HLOOKUP(V19,Minimas!$C$3:$CD$12,8,FALSE)</f>
        <v>#N/A</v>
      </c>
      <c r="AI19" s="131" t="e">
        <f>T19-HLOOKUP(V19,Minimas!$C$3:$CD$12,9,FALSE)</f>
        <v>#N/A</v>
      </c>
      <c r="AJ19" s="131" t="e">
        <f>T19-HLOOKUP(V19,Minimas!$C$3:$CD$12,10,FALSE)</f>
        <v>#N/A</v>
      </c>
      <c r="AK19" s="132" t="str">
        <f t="shared" si="4"/>
        <v xml:space="preserve"> </v>
      </c>
      <c r="AL19" s="45"/>
      <c r="AM19" s="45" t="str">
        <f t="shared" si="5"/>
        <v xml:space="preserve"> </v>
      </c>
      <c r="AN19" s="45" t="str">
        <f t="shared" si="6"/>
        <v xml:space="preserve"> 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30" customHeight="1">
      <c r="B20" s="137"/>
      <c r="C20" s="158">
        <v>427890</v>
      </c>
      <c r="D20" s="166"/>
      <c r="E20" s="167" t="s">
        <v>50</v>
      </c>
      <c r="F20" s="168" t="s">
        <v>221</v>
      </c>
      <c r="G20" s="160" t="s">
        <v>222</v>
      </c>
      <c r="H20" s="169">
        <v>1991</v>
      </c>
      <c r="I20" s="170" t="s">
        <v>146</v>
      </c>
      <c r="J20" s="167" t="s">
        <v>57</v>
      </c>
      <c r="K20" s="164">
        <v>78.3</v>
      </c>
      <c r="L20" s="279">
        <v>90</v>
      </c>
      <c r="M20" s="61">
        <v>-95</v>
      </c>
      <c r="N20" s="61">
        <v>-98</v>
      </c>
      <c r="O20" s="66">
        <f t="shared" si="1"/>
        <v>90</v>
      </c>
      <c r="P20" s="279">
        <v>110</v>
      </c>
      <c r="Q20" s="61">
        <v>-115</v>
      </c>
      <c r="R20" s="61">
        <v>-115</v>
      </c>
      <c r="S20" s="66">
        <f t="shared" si="2"/>
        <v>110</v>
      </c>
      <c r="T20" s="65">
        <f t="shared" si="7"/>
        <v>200</v>
      </c>
      <c r="U20" s="62" t="str">
        <f t="shared" si="0"/>
        <v>REG + 5</v>
      </c>
      <c r="V20" s="62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>SE M81</v>
      </c>
      <c r="W20" s="63">
        <f t="shared" si="3"/>
        <v>247.41450794355325</v>
      </c>
      <c r="X20" s="57"/>
      <c r="AA20" s="45"/>
      <c r="AB20" s="131">
        <f>T20-HLOOKUP(V20,Minimas!$C$3:$CD$12,2,FALSE)</f>
        <v>55</v>
      </c>
      <c r="AC20" s="131">
        <f>T20-HLOOKUP(V20,Minimas!$C$3:$CD$12,3,FALSE)</f>
        <v>30</v>
      </c>
      <c r="AD20" s="131">
        <f>T20-HLOOKUP(V20,Minimas!$C$3:$CD$12,4,FALSE)</f>
        <v>5</v>
      </c>
      <c r="AE20" s="131">
        <f>T20-HLOOKUP(V20,Minimas!$C$3:$CD$12,5,FALSE)</f>
        <v>-20</v>
      </c>
      <c r="AF20" s="131">
        <f>T20-HLOOKUP(V20,Minimas!$C$3:$CD$12,6,FALSE)</f>
        <v>-50</v>
      </c>
      <c r="AG20" s="131">
        <f>T20-HLOOKUP(V20,Minimas!$C$3:$CD$12,7,FALSE)</f>
        <v>-75</v>
      </c>
      <c r="AH20" s="131">
        <f>T20-HLOOKUP(V20,Minimas!$C$3:$CD$12,8,FALSE)</f>
        <v>-95</v>
      </c>
      <c r="AI20" s="131">
        <f>T20-HLOOKUP(V20,Minimas!$C$3:$CD$12,9,FALSE)</f>
        <v>-120</v>
      </c>
      <c r="AJ20" s="131">
        <f>T20-HLOOKUP(V20,Minimas!$C$3:$CD$12,10,FALSE)</f>
        <v>-135</v>
      </c>
      <c r="AK20" s="132" t="str">
        <f t="shared" si="4"/>
        <v>REG +</v>
      </c>
      <c r="AL20" s="45"/>
      <c r="AM20" s="45" t="str">
        <f t="shared" si="5"/>
        <v>REG +</v>
      </c>
      <c r="AN20" s="45">
        <f t="shared" si="6"/>
        <v>5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30" customHeight="1">
      <c r="B21" s="137"/>
      <c r="C21" s="196"/>
      <c r="D21" s="177"/>
      <c r="E21" s="197"/>
      <c r="F21" s="173"/>
      <c r="G21" s="174"/>
      <c r="H21" s="175"/>
      <c r="I21" s="198"/>
      <c r="J21" s="163"/>
      <c r="K21" s="199"/>
      <c r="L21" s="60"/>
      <c r="M21" s="61"/>
      <c r="N21" s="61"/>
      <c r="O21" s="66"/>
      <c r="P21" s="60"/>
      <c r="Q21" s="61"/>
      <c r="R21" s="61"/>
      <c r="S21" s="66"/>
      <c r="T21" s="65"/>
      <c r="U21" s="62"/>
      <c r="V21" s="62"/>
      <c r="W21" s="63"/>
      <c r="X21" s="57"/>
      <c r="AA21" s="45"/>
      <c r="AB21" s="131" t="e">
        <f>T21-HLOOKUP(V21,Minimas!$C$3:$CD$12,2,FALSE)</f>
        <v>#N/A</v>
      </c>
      <c r="AC21" s="131" t="e">
        <f>T21-HLOOKUP(V21,Minimas!$C$3:$CD$12,3,FALSE)</f>
        <v>#N/A</v>
      </c>
      <c r="AD21" s="131" t="e">
        <f>T21-HLOOKUP(V21,Minimas!$C$3:$CD$12,4,FALSE)</f>
        <v>#N/A</v>
      </c>
      <c r="AE21" s="131" t="e">
        <f>T21-HLOOKUP(V21,Minimas!$C$3:$CD$12,5,FALSE)</f>
        <v>#N/A</v>
      </c>
      <c r="AF21" s="131" t="e">
        <f>T21-HLOOKUP(V21,Minimas!$C$3:$CD$12,6,FALSE)</f>
        <v>#N/A</v>
      </c>
      <c r="AG21" s="131" t="e">
        <f>T21-HLOOKUP(V21,Minimas!$C$3:$CD$12,7,FALSE)</f>
        <v>#N/A</v>
      </c>
      <c r="AH21" s="131" t="e">
        <f>T21-HLOOKUP(V21,Minimas!$C$3:$CD$12,8,FALSE)</f>
        <v>#N/A</v>
      </c>
      <c r="AI21" s="131" t="e">
        <f>T21-HLOOKUP(V21,Minimas!$C$3:$CD$12,9,FALSE)</f>
        <v>#N/A</v>
      </c>
      <c r="AJ21" s="131" t="e">
        <f>T21-HLOOKUP(V21,Minimas!$C$3:$CD$12,10,FALSE)</f>
        <v>#N/A</v>
      </c>
      <c r="AK21" s="132" t="str">
        <f t="shared" si="4"/>
        <v xml:space="preserve"> </v>
      </c>
      <c r="AL21" s="45"/>
      <c r="AM21" s="45" t="str">
        <f t="shared" si="5"/>
        <v xml:space="preserve"> </v>
      </c>
      <c r="AN21" s="45" t="str">
        <f t="shared" si="6"/>
        <v xml:space="preserve"> 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30" customHeight="1">
      <c r="B22" s="137"/>
      <c r="C22" s="158">
        <v>388662</v>
      </c>
      <c r="D22" s="165"/>
      <c r="E22" s="165" t="s">
        <v>50</v>
      </c>
      <c r="F22" s="159" t="s">
        <v>223</v>
      </c>
      <c r="G22" s="160" t="s">
        <v>224</v>
      </c>
      <c r="H22" s="161">
        <v>1976</v>
      </c>
      <c r="I22" s="222" t="s">
        <v>197</v>
      </c>
      <c r="J22" s="165" t="s">
        <v>57</v>
      </c>
      <c r="K22" s="164">
        <v>79.2</v>
      </c>
      <c r="L22" s="279">
        <v>92</v>
      </c>
      <c r="M22" s="61">
        <v>-97</v>
      </c>
      <c r="N22" s="61">
        <v>-97</v>
      </c>
      <c r="O22" s="66">
        <f t="shared" si="1"/>
        <v>92</v>
      </c>
      <c r="P22" s="60">
        <v>-110</v>
      </c>
      <c r="Q22" s="61">
        <v>-110</v>
      </c>
      <c r="R22" s="61">
        <v>-111</v>
      </c>
      <c r="S22" s="66">
        <f t="shared" si="2"/>
        <v>0</v>
      </c>
      <c r="T22" s="65">
        <f t="shared" si="7"/>
        <v>0</v>
      </c>
      <c r="U22" s="62" t="str">
        <f t="shared" si="0"/>
        <v>DEB -145</v>
      </c>
      <c r="V22" s="62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>SE M81</v>
      </c>
      <c r="W22" s="63">
        <f t="shared" si="3"/>
        <v>0</v>
      </c>
      <c r="X22" s="57"/>
      <c r="AA22" s="45"/>
      <c r="AB22" s="131">
        <f>T22-HLOOKUP(V22,Minimas!$C$3:$CD$12,2,FALSE)</f>
        <v>-145</v>
      </c>
      <c r="AC22" s="131">
        <f>T22-HLOOKUP(V22,Minimas!$C$3:$CD$12,3,FALSE)</f>
        <v>-170</v>
      </c>
      <c r="AD22" s="131">
        <f>T22-HLOOKUP(V22,Minimas!$C$3:$CD$12,4,FALSE)</f>
        <v>-195</v>
      </c>
      <c r="AE22" s="131">
        <f>T22-HLOOKUP(V22,Minimas!$C$3:$CD$12,5,FALSE)</f>
        <v>-220</v>
      </c>
      <c r="AF22" s="131">
        <f>T22-HLOOKUP(V22,Minimas!$C$3:$CD$12,6,FALSE)</f>
        <v>-250</v>
      </c>
      <c r="AG22" s="131">
        <f>T22-HLOOKUP(V22,Minimas!$C$3:$CD$12,7,FALSE)</f>
        <v>-275</v>
      </c>
      <c r="AH22" s="131">
        <f>T22-HLOOKUP(V22,Minimas!$C$3:$CD$12,8,FALSE)</f>
        <v>-295</v>
      </c>
      <c r="AI22" s="131">
        <f>T22-HLOOKUP(V22,Minimas!$C$3:$CD$12,9,FALSE)</f>
        <v>-320</v>
      </c>
      <c r="AJ22" s="131">
        <f>T22-HLOOKUP(V22,Minimas!$C$3:$CD$12,10,FALSE)</f>
        <v>-335</v>
      </c>
      <c r="AK22" s="132" t="str">
        <f t="shared" si="4"/>
        <v>DEB</v>
      </c>
      <c r="AL22" s="45"/>
      <c r="AM22" s="45" t="str">
        <f t="shared" si="5"/>
        <v>DEB</v>
      </c>
      <c r="AN22" s="45">
        <f t="shared" si="6"/>
        <v>-145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30" customHeight="1">
      <c r="B23" s="137"/>
      <c r="C23" s="158"/>
      <c r="D23" s="166"/>
      <c r="E23" s="167"/>
      <c r="F23" s="168"/>
      <c r="G23" s="160"/>
      <c r="H23" s="169"/>
      <c r="I23" s="170"/>
      <c r="J23" s="167"/>
      <c r="K23" s="164"/>
      <c r="L23" s="60"/>
      <c r="M23" s="61"/>
      <c r="N23" s="61"/>
      <c r="O23" s="66"/>
      <c r="P23" s="60"/>
      <c r="Q23" s="61"/>
      <c r="R23" s="61"/>
      <c r="S23" s="66"/>
      <c r="T23" s="65"/>
      <c r="U23" s="62"/>
      <c r="V23" s="62"/>
      <c r="W23" s="63"/>
      <c r="X23" s="57"/>
      <c r="AA23" s="45"/>
      <c r="AB23" s="131" t="e">
        <f>T23-HLOOKUP(V23,Minimas!$C$3:$CD$12,2,FALSE)</f>
        <v>#N/A</v>
      </c>
      <c r="AC23" s="131" t="e">
        <f>T23-HLOOKUP(V23,Minimas!$C$3:$CD$12,3,FALSE)</f>
        <v>#N/A</v>
      </c>
      <c r="AD23" s="131" t="e">
        <f>T23-HLOOKUP(V23,Minimas!$C$3:$CD$12,4,FALSE)</f>
        <v>#N/A</v>
      </c>
      <c r="AE23" s="131" t="e">
        <f>T23-HLOOKUP(V23,Minimas!$C$3:$CD$12,5,FALSE)</f>
        <v>#N/A</v>
      </c>
      <c r="AF23" s="131" t="e">
        <f>T23-HLOOKUP(V23,Minimas!$C$3:$CD$12,6,FALSE)</f>
        <v>#N/A</v>
      </c>
      <c r="AG23" s="131" t="e">
        <f>T23-HLOOKUP(V23,Minimas!$C$3:$CD$12,7,FALSE)</f>
        <v>#N/A</v>
      </c>
      <c r="AH23" s="131" t="e">
        <f>T23-HLOOKUP(V23,Minimas!$C$3:$CD$12,8,FALSE)</f>
        <v>#N/A</v>
      </c>
      <c r="AI23" s="131" t="e">
        <f>T23-HLOOKUP(V23,Minimas!$C$3:$CD$12,9,FALSE)</f>
        <v>#N/A</v>
      </c>
      <c r="AJ23" s="131" t="e">
        <f>T23-HLOOKUP(V23,Minimas!$C$3:$CD$12,10,FALSE)</f>
        <v>#N/A</v>
      </c>
      <c r="AK23" s="132" t="str">
        <f t="shared" si="4"/>
        <v xml:space="preserve"> </v>
      </c>
      <c r="AL23" s="45"/>
      <c r="AM23" s="45" t="str">
        <f t="shared" si="5"/>
        <v xml:space="preserve"> </v>
      </c>
      <c r="AN23" s="45" t="str">
        <f t="shared" si="6"/>
        <v xml:space="preserve"> 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5" customFormat="1" ht="30" customHeight="1" thickBot="1">
      <c r="B24" s="138"/>
      <c r="C24" s="183"/>
      <c r="D24" s="184"/>
      <c r="E24" s="183"/>
      <c r="F24" s="191"/>
      <c r="G24" s="191"/>
      <c r="H24" s="183"/>
      <c r="I24" s="192"/>
      <c r="J24" s="183"/>
      <c r="K24" s="183"/>
      <c r="L24" s="60"/>
      <c r="M24" s="61"/>
      <c r="N24" s="61"/>
      <c r="O24" s="66"/>
      <c r="P24" s="60"/>
      <c r="Q24" s="61"/>
      <c r="R24" s="61"/>
      <c r="S24" s="66"/>
      <c r="T24" s="65"/>
      <c r="U24" s="62"/>
      <c r="V24" s="62"/>
      <c r="W24" s="63"/>
      <c r="X24" s="57"/>
      <c r="AA24" s="45"/>
      <c r="AB24" s="131" t="e">
        <f>T24-HLOOKUP(V24,Minimas!$C$3:$CD$12,2,FALSE)</f>
        <v>#N/A</v>
      </c>
      <c r="AC24" s="131" t="e">
        <f>T24-HLOOKUP(V24,Minimas!$C$3:$CD$12,3,FALSE)</f>
        <v>#N/A</v>
      </c>
      <c r="AD24" s="131" t="e">
        <f>T24-HLOOKUP(V24,Minimas!$C$3:$CD$12,4,FALSE)</f>
        <v>#N/A</v>
      </c>
      <c r="AE24" s="131" t="e">
        <f>T24-HLOOKUP(V24,Minimas!$C$3:$CD$12,5,FALSE)</f>
        <v>#N/A</v>
      </c>
      <c r="AF24" s="131" t="e">
        <f>T24-HLOOKUP(V24,Minimas!$C$3:$CD$12,6,FALSE)</f>
        <v>#N/A</v>
      </c>
      <c r="AG24" s="131" t="e">
        <f>T24-HLOOKUP(V24,Minimas!$C$3:$CD$12,7,FALSE)</f>
        <v>#N/A</v>
      </c>
      <c r="AH24" s="131" t="e">
        <f>T24-HLOOKUP(V24,Minimas!$C$3:$CD$12,8,FALSE)</f>
        <v>#N/A</v>
      </c>
      <c r="AI24" s="131" t="e">
        <f>T24-HLOOKUP(V24,Minimas!$C$3:$CD$12,9,FALSE)</f>
        <v>#N/A</v>
      </c>
      <c r="AJ24" s="131" t="e">
        <f>T24-HLOOKUP(V24,Minimas!$C$3:$CD$12,10,FALSE)</f>
        <v>#N/A</v>
      </c>
      <c r="AK24" s="132" t="str">
        <f t="shared" si="4"/>
        <v xml:space="preserve"> </v>
      </c>
      <c r="AL24" s="45"/>
      <c r="AM24" s="45" t="str">
        <f t="shared" si="5"/>
        <v xml:space="preserve"> </v>
      </c>
      <c r="AN24" s="45" t="str">
        <f t="shared" si="6"/>
        <v xml:space="preserve"> 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</row>
    <row r="25" spans="1:124" s="13" customFormat="1" ht="22.5" customHeight="1">
      <c r="A25" s="12"/>
      <c r="B25" s="291" t="s">
        <v>16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3"/>
      <c r="N25" s="15"/>
      <c r="O25" s="118" t="s">
        <v>54</v>
      </c>
      <c r="P25" s="119" t="s">
        <v>17</v>
      </c>
      <c r="Q25" s="312" t="s">
        <v>259</v>
      </c>
      <c r="R25" s="312"/>
      <c r="S25" s="312"/>
      <c r="T25" s="312"/>
      <c r="U25" s="300" t="s">
        <v>56</v>
      </c>
      <c r="V25" s="300"/>
      <c r="W25" s="301"/>
    </row>
    <row r="26" spans="1:124" s="14" customFormat="1" ht="22.5" customHeight="1">
      <c r="A26" s="12"/>
      <c r="B26" s="294"/>
      <c r="C26" s="295"/>
      <c r="D26" s="295"/>
      <c r="E26" s="295"/>
      <c r="F26" s="295"/>
      <c r="G26" s="295"/>
      <c r="H26" s="295"/>
      <c r="I26" s="295"/>
      <c r="J26" s="295"/>
      <c r="K26" s="295"/>
      <c r="L26" s="296"/>
      <c r="N26" s="15"/>
      <c r="O26" s="120" t="s">
        <v>54</v>
      </c>
      <c r="P26" s="121" t="s">
        <v>18</v>
      </c>
      <c r="Q26" s="311" t="s">
        <v>257</v>
      </c>
      <c r="R26" s="311"/>
      <c r="S26" s="311"/>
      <c r="T26" s="311"/>
      <c r="U26" s="288" t="s">
        <v>56</v>
      </c>
      <c r="V26" s="288"/>
      <c r="W26" s="289"/>
    </row>
    <row r="27" spans="1:124" s="15" customFormat="1" ht="22.5" customHeight="1">
      <c r="A27" s="12"/>
      <c r="B27" s="294"/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O27" s="120" t="s">
        <v>54</v>
      </c>
      <c r="P27" s="121" t="s">
        <v>19</v>
      </c>
      <c r="Q27" s="311" t="s">
        <v>273</v>
      </c>
      <c r="R27" s="311"/>
      <c r="S27" s="311"/>
      <c r="T27" s="311"/>
      <c r="U27" s="288" t="s">
        <v>56</v>
      </c>
      <c r="V27" s="288"/>
      <c r="W27" s="289"/>
      <c r="X27" s="13"/>
    </row>
    <row r="28" spans="1:124" s="15" customFormat="1" ht="22.5" customHeight="1">
      <c r="A28" s="12"/>
      <c r="B28" s="294"/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O28" s="120" t="s">
        <v>54</v>
      </c>
      <c r="P28" s="121" t="s">
        <v>20</v>
      </c>
      <c r="Q28" s="311" t="s">
        <v>274</v>
      </c>
      <c r="R28" s="311"/>
      <c r="S28" s="311"/>
      <c r="T28" s="311"/>
      <c r="U28" s="288" t="s">
        <v>56</v>
      </c>
      <c r="V28" s="288"/>
      <c r="W28" s="289"/>
      <c r="X28" s="13"/>
    </row>
    <row r="29" spans="1:124" s="15" customFormat="1" ht="22.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5"/>
      <c r="L29" s="296"/>
      <c r="O29" s="120" t="s">
        <v>54</v>
      </c>
      <c r="P29" s="121" t="s">
        <v>21</v>
      </c>
      <c r="Q29" s="311" t="s">
        <v>55</v>
      </c>
      <c r="R29" s="311"/>
      <c r="S29" s="311"/>
      <c r="T29" s="311"/>
      <c r="U29" s="288" t="s">
        <v>56</v>
      </c>
      <c r="V29" s="288"/>
      <c r="W29" s="289"/>
      <c r="X29" s="13"/>
    </row>
    <row r="30" spans="1:124" ht="22.5" customHeight="1">
      <c r="A30" s="6"/>
      <c r="B30" s="294"/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M30" s="15"/>
      <c r="N30" s="15"/>
      <c r="O30" s="120" t="s">
        <v>54</v>
      </c>
      <c r="P30" s="121" t="s">
        <v>22</v>
      </c>
      <c r="Q30" s="311" t="s">
        <v>275</v>
      </c>
      <c r="R30" s="311"/>
      <c r="S30" s="311"/>
      <c r="T30" s="311"/>
      <c r="U30" s="288" t="s">
        <v>56</v>
      </c>
      <c r="V30" s="288"/>
      <c r="W30" s="289"/>
    </row>
    <row r="31" spans="1:124" ht="22.5" customHeight="1">
      <c r="A31" s="6"/>
      <c r="B31" s="294"/>
      <c r="C31" s="295"/>
      <c r="D31" s="295"/>
      <c r="E31" s="295"/>
      <c r="F31" s="295"/>
      <c r="G31" s="295"/>
      <c r="H31" s="295"/>
      <c r="I31" s="295"/>
      <c r="J31" s="295"/>
      <c r="K31" s="295"/>
      <c r="L31" s="296"/>
      <c r="M31" s="15"/>
      <c r="N31" s="15"/>
      <c r="O31" s="120" t="s">
        <v>54</v>
      </c>
      <c r="P31" s="121" t="s">
        <v>23</v>
      </c>
      <c r="Q31" s="311" t="s">
        <v>276</v>
      </c>
      <c r="R31" s="311"/>
      <c r="S31" s="311"/>
      <c r="T31" s="311"/>
      <c r="U31" s="288" t="s">
        <v>56</v>
      </c>
      <c r="V31" s="288"/>
      <c r="W31" s="289"/>
    </row>
    <row r="32" spans="1:124" ht="22.5" customHeight="1">
      <c r="A32" s="6"/>
      <c r="B32" s="297"/>
      <c r="C32" s="298"/>
      <c r="D32" s="298"/>
      <c r="E32" s="298"/>
      <c r="F32" s="298"/>
      <c r="G32" s="298"/>
      <c r="H32" s="298"/>
      <c r="I32" s="298"/>
      <c r="J32" s="298"/>
      <c r="K32" s="298"/>
      <c r="L32" s="299"/>
      <c r="M32" s="15"/>
      <c r="N32" s="15"/>
      <c r="O32" s="122" t="s">
        <v>54</v>
      </c>
      <c r="P32" s="123" t="s">
        <v>24</v>
      </c>
      <c r="Q32" s="313" t="s">
        <v>262</v>
      </c>
      <c r="R32" s="313"/>
      <c r="S32" s="313"/>
      <c r="T32" s="313"/>
      <c r="U32" s="302" t="s">
        <v>56</v>
      </c>
      <c r="V32" s="302"/>
      <c r="W32" s="303"/>
    </row>
    <row r="33" spans="1:24" s="15" customFormat="1" ht="10.15" customHeight="1">
      <c r="P33" s="12"/>
      <c r="X33" s="13"/>
    </row>
    <row r="34" spans="1:24">
      <c r="A34" s="6"/>
      <c r="O34" s="1"/>
    </row>
    <row r="35" spans="1:24">
      <c r="A35" s="6"/>
    </row>
  </sheetData>
  <mergeCells count="24">
    <mergeCell ref="Q30:T30"/>
    <mergeCell ref="U30:W30"/>
    <mergeCell ref="D2:K2"/>
    <mergeCell ref="N2:S2"/>
    <mergeCell ref="V2:W2"/>
    <mergeCell ref="D3:K3"/>
    <mergeCell ref="N3:S3"/>
    <mergeCell ref="V3:W3"/>
    <mergeCell ref="Q31:T31"/>
    <mergeCell ref="U31:W31"/>
    <mergeCell ref="F5:G5"/>
    <mergeCell ref="B25:L32"/>
    <mergeCell ref="Q25:T25"/>
    <mergeCell ref="U25:W25"/>
    <mergeCell ref="Q26:T26"/>
    <mergeCell ref="U26:W26"/>
    <mergeCell ref="Q27:T27"/>
    <mergeCell ref="U27:W27"/>
    <mergeCell ref="Q28:T28"/>
    <mergeCell ref="U28:W28"/>
    <mergeCell ref="Q32:T32"/>
    <mergeCell ref="U32:W32"/>
    <mergeCell ref="Q29:T29"/>
    <mergeCell ref="U29:W29"/>
  </mergeCells>
  <conditionalFormatting sqref="P7:R24 L7:N24">
    <cfRule type="cellIs" dxfId="11" priority="2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6" orientation="landscape" horizontalDpi="180" verticalDpi="18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5"/>
  <sheetViews>
    <sheetView zoomScale="62" zoomScaleNormal="62" workbookViewId="0">
      <selection activeCell="AP7" sqref="AP7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7.14062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/>
    <row r="2" spans="1:124" s="10" customFormat="1" ht="30" customHeight="1">
      <c r="B2" s="11"/>
      <c r="C2" s="46"/>
      <c r="D2" s="314" t="s">
        <v>138</v>
      </c>
      <c r="E2" s="315"/>
      <c r="F2" s="315"/>
      <c r="G2" s="315"/>
      <c r="H2" s="315"/>
      <c r="I2" s="315"/>
      <c r="J2" s="315"/>
      <c r="K2" s="315"/>
      <c r="L2" s="47"/>
      <c r="M2" s="48"/>
      <c r="N2" s="305" t="s">
        <v>6</v>
      </c>
      <c r="O2" s="305"/>
      <c r="P2" s="305"/>
      <c r="Q2" s="305"/>
      <c r="R2" s="305"/>
      <c r="S2" s="305"/>
      <c r="T2" s="48"/>
      <c r="U2" s="48"/>
      <c r="V2" s="305" t="s">
        <v>15</v>
      </c>
      <c r="W2" s="306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>
      <c r="B3" s="11"/>
      <c r="C3" s="46"/>
      <c r="D3" s="307" t="s">
        <v>139</v>
      </c>
      <c r="E3" s="308"/>
      <c r="F3" s="308"/>
      <c r="G3" s="308"/>
      <c r="H3" s="308"/>
      <c r="I3" s="308"/>
      <c r="J3" s="308"/>
      <c r="K3" s="308"/>
      <c r="L3" s="49"/>
      <c r="M3" s="49"/>
      <c r="N3" s="308" t="s">
        <v>140</v>
      </c>
      <c r="O3" s="308"/>
      <c r="P3" s="308"/>
      <c r="Q3" s="308"/>
      <c r="R3" s="308"/>
      <c r="S3" s="308"/>
      <c r="T3" s="49"/>
      <c r="U3" s="49"/>
      <c r="V3" s="309" t="s">
        <v>141</v>
      </c>
      <c r="W3" s="310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50" t="s">
        <v>9</v>
      </c>
      <c r="C5" s="147" t="s">
        <v>10</v>
      </c>
      <c r="D5" s="147" t="s">
        <v>7</v>
      </c>
      <c r="E5" s="147" t="s">
        <v>49</v>
      </c>
      <c r="F5" s="290" t="s">
        <v>0</v>
      </c>
      <c r="G5" s="290"/>
      <c r="H5" s="147" t="s">
        <v>12</v>
      </c>
      <c r="I5" s="147" t="s">
        <v>11</v>
      </c>
      <c r="J5" s="52" t="s">
        <v>5</v>
      </c>
      <c r="K5" s="53" t="s">
        <v>1</v>
      </c>
      <c r="L5" s="54">
        <v>1</v>
      </c>
      <c r="M5" s="55">
        <v>2</v>
      </c>
      <c r="N5" s="55">
        <v>3</v>
      </c>
      <c r="O5" s="64" t="s">
        <v>13</v>
      </c>
      <c r="P5" s="54">
        <v>1</v>
      </c>
      <c r="Q5" s="55">
        <v>2</v>
      </c>
      <c r="R5" s="55">
        <v>3</v>
      </c>
      <c r="S5" s="64" t="s">
        <v>14</v>
      </c>
      <c r="T5" s="69" t="s">
        <v>2</v>
      </c>
      <c r="U5" s="70" t="s">
        <v>3</v>
      </c>
      <c r="V5" s="70" t="s">
        <v>8</v>
      </c>
      <c r="W5" s="71" t="s">
        <v>4</v>
      </c>
      <c r="X5" s="56"/>
      <c r="Y5" s="17"/>
      <c r="Z5" s="17"/>
      <c r="AA5" s="44"/>
      <c r="AB5" s="128" t="s">
        <v>53</v>
      </c>
      <c r="AC5" s="128" t="s">
        <v>52</v>
      </c>
      <c r="AD5" s="128" t="s">
        <v>42</v>
      </c>
      <c r="AE5" s="128" t="s">
        <v>43</v>
      </c>
      <c r="AF5" s="128" t="s">
        <v>44</v>
      </c>
      <c r="AG5" s="128" t="s">
        <v>45</v>
      </c>
      <c r="AH5" s="128" t="s">
        <v>46</v>
      </c>
      <c r="AI5" s="128" t="s">
        <v>47</v>
      </c>
      <c r="AJ5" s="128" t="s">
        <v>48</v>
      </c>
      <c r="AK5" s="129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>
      <c r="A6" s="8"/>
      <c r="B6" s="80"/>
      <c r="C6" s="81"/>
      <c r="D6" s="82"/>
      <c r="E6" s="82"/>
      <c r="F6" s="83"/>
      <c r="G6" s="84"/>
      <c r="H6" s="85"/>
      <c r="I6" s="86"/>
      <c r="J6" s="87"/>
      <c r="K6" s="88"/>
      <c r="L6" s="89"/>
      <c r="M6" s="89"/>
      <c r="N6" s="89"/>
      <c r="O6" s="90"/>
      <c r="P6" s="89"/>
      <c r="Q6" s="89"/>
      <c r="R6" s="89"/>
      <c r="S6" s="90"/>
      <c r="T6" s="90"/>
      <c r="U6" s="91"/>
      <c r="V6" s="91"/>
      <c r="W6" s="91"/>
      <c r="X6" s="7"/>
      <c r="Y6" s="7"/>
      <c r="Z6" s="7"/>
      <c r="AA6" s="43"/>
      <c r="AB6" s="130" t="s">
        <v>40</v>
      </c>
      <c r="AC6" s="130" t="s">
        <v>41</v>
      </c>
      <c r="AD6" s="130" t="s">
        <v>42</v>
      </c>
      <c r="AE6" s="130" t="s">
        <v>43</v>
      </c>
      <c r="AF6" s="130" t="s">
        <v>44</v>
      </c>
      <c r="AG6" s="130" t="s">
        <v>45</v>
      </c>
      <c r="AH6" s="130" t="s">
        <v>46</v>
      </c>
      <c r="AI6" s="130" t="s">
        <v>47</v>
      </c>
      <c r="AJ6" s="130" t="s">
        <v>48</v>
      </c>
      <c r="AK6" s="130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0" customHeight="1">
      <c r="B7" s="136" t="s">
        <v>261</v>
      </c>
      <c r="C7" s="183">
        <v>429363</v>
      </c>
      <c r="D7" s="184"/>
      <c r="E7" s="183" t="s">
        <v>57</v>
      </c>
      <c r="F7" s="200" t="s">
        <v>179</v>
      </c>
      <c r="G7" s="200" t="s">
        <v>180</v>
      </c>
      <c r="H7" s="183">
        <v>1998</v>
      </c>
      <c r="I7" s="274" t="s">
        <v>147</v>
      </c>
      <c r="J7" s="183" t="s">
        <v>181</v>
      </c>
      <c r="K7" s="193">
        <v>62.9</v>
      </c>
      <c r="L7" s="278">
        <v>83</v>
      </c>
      <c r="M7" s="277">
        <v>-88</v>
      </c>
      <c r="N7" s="277">
        <v>-90</v>
      </c>
      <c r="O7" s="77">
        <f>IF(E7="","",IF(MAXA(L7:N7)&lt;=0,0,MAXA(L7:N7)))</f>
        <v>83</v>
      </c>
      <c r="P7" s="278">
        <v>103</v>
      </c>
      <c r="Q7" s="281">
        <v>107</v>
      </c>
      <c r="R7" s="281">
        <v>110</v>
      </c>
      <c r="S7" s="77">
        <f>IF(E7="","",IF(MAXA(P7:R7)&lt;=0,0,MAXA(P7:R7)))</f>
        <v>110</v>
      </c>
      <c r="T7" s="78">
        <f>IF(E7="","",IF(OR(O7=0,S7=0),0,O7+S7))</f>
        <v>193</v>
      </c>
      <c r="U7" s="62" t="str">
        <f t="shared" ref="U7:U23" si="0">+CONCATENATE(AM7," ",AN7)</f>
        <v>INTB + 18</v>
      </c>
      <c r="V7" s="62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SE F64</v>
      </c>
      <c r="W7" s="79">
        <f>IF(E7=" "," ",IF(E7="H",10^(0.75194503*LOG(K7/175.508)^2)*T7,IF(E7="F",10^(0.783497476* LOG(K7/153.655)^2)*T7,"")))</f>
        <v>253.18907459613209</v>
      </c>
      <c r="X7" s="57"/>
      <c r="AA7" s="45"/>
      <c r="AB7" s="131">
        <f>T7-HLOOKUP(V7,Minimas!$C$3:$CD$12,2,FALSE)</f>
        <v>123</v>
      </c>
      <c r="AC7" s="131">
        <f>T7-HLOOKUP(V7,Minimas!$C$3:$CD$12,3,FALSE)</f>
        <v>108</v>
      </c>
      <c r="AD7" s="131">
        <f>T7-HLOOKUP(V7,Minimas!$C$3:$CD$12,4,FALSE)</f>
        <v>93</v>
      </c>
      <c r="AE7" s="131">
        <f>T7-HLOOKUP(V7,Minimas!$C$3:$CD$12,5,FALSE)</f>
        <v>76</v>
      </c>
      <c r="AF7" s="131">
        <f>T7-HLOOKUP(V7,Minimas!$C$3:$CD$12,6,FALSE)</f>
        <v>56</v>
      </c>
      <c r="AG7" s="131">
        <f>T7-HLOOKUP(V7,Minimas!$C$3:$CD$12,7,FALSE)</f>
        <v>38</v>
      </c>
      <c r="AH7" s="131">
        <f>T7-HLOOKUP(V7,Minimas!$C$3:$CD$12,8,FALSE)</f>
        <v>18</v>
      </c>
      <c r="AI7" s="131">
        <f>T7-HLOOKUP(V7,Minimas!$C$3:$CD$12,9,FALSE)</f>
        <v>-2</v>
      </c>
      <c r="AJ7" s="131">
        <f>T7-HLOOKUP(V7,Minimas!$C$3:$CD$12,10,FALSE)</f>
        <v>-17</v>
      </c>
      <c r="AK7" s="132" t="str">
        <f>IF(E7=0," ",IF(AJ7&gt;=0,$AJ$5,IF(AI7&gt;=0,$AI$5,IF(AH7&gt;=0,$AH$5,IF(AG7&gt;=0,$AG$5,IF(AF7&gt;=0,$AF$5,IF(AE7&gt;=0,$AE$5,IF(AD7&gt;=0,$AD$5,IF(AC7&gt;=0,$AC$5,$AB$5)))))))))</f>
        <v>INTB +</v>
      </c>
      <c r="AL7" s="45"/>
      <c r="AM7" s="45" t="str">
        <f>IF(AK7="","",AK7)</f>
        <v>INTB +</v>
      </c>
      <c r="AN7" s="45">
        <f>IF(E7=0," ",IF(AJ7&gt;=0,AJ7,IF(AI7&gt;=0,AI7,IF(AH7&gt;=0,AH7,IF(AG7&gt;=0,AG7,IF(AF7&gt;=0,AF7,IF(AE7&gt;=0,AE7,IF(AD7&gt;=0,AD7,IF(AC7&gt;=0,AC7,AB7)))))))))</f>
        <v>18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0" customHeight="1">
      <c r="B8" s="137" t="s">
        <v>261</v>
      </c>
      <c r="C8" s="158">
        <v>433900</v>
      </c>
      <c r="D8" s="166"/>
      <c r="E8" s="167" t="s">
        <v>57</v>
      </c>
      <c r="F8" s="168" t="s">
        <v>182</v>
      </c>
      <c r="G8" s="160" t="s">
        <v>183</v>
      </c>
      <c r="H8" s="169">
        <v>1982</v>
      </c>
      <c r="I8" s="176" t="s">
        <v>165</v>
      </c>
      <c r="J8" s="167" t="s">
        <v>57</v>
      </c>
      <c r="K8" s="164">
        <v>63.1</v>
      </c>
      <c r="L8" s="60">
        <v>-57</v>
      </c>
      <c r="M8" s="280">
        <v>58</v>
      </c>
      <c r="N8" s="280">
        <v>61</v>
      </c>
      <c r="O8" s="66">
        <f t="shared" ref="O8:O23" si="1">IF(E8="","",IF(MAXA(L8:N8)&lt;=0,0,MAXA(L8:N8)))</f>
        <v>61</v>
      </c>
      <c r="P8" s="279">
        <v>74</v>
      </c>
      <c r="Q8" s="280">
        <v>77</v>
      </c>
      <c r="R8" s="280">
        <v>-80</v>
      </c>
      <c r="S8" s="66">
        <f t="shared" ref="S8:S23" si="2">IF(E8="","",IF(MAXA(P8:R8)&lt;=0,0,MAXA(P8:R8)))</f>
        <v>77</v>
      </c>
      <c r="T8" s="65">
        <f>IF(E8="","",IF(OR(O8=0,S8=0),0,O8+S8))</f>
        <v>138</v>
      </c>
      <c r="U8" s="62" t="str">
        <f t="shared" si="0"/>
        <v>FED + 1</v>
      </c>
      <c r="V8" s="62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SE F64</v>
      </c>
      <c r="W8" s="63">
        <f t="shared" ref="W8:W23" si="3">IF(E8=" "," ",IF(E8="H",10^(0.75194503*LOG(K8/175.508)^2)*T8,IF(E8="F",10^(0.783497476* LOG(K8/153.655)^2)*T8,"")))</f>
        <v>180.68837117706283</v>
      </c>
      <c r="X8" s="57"/>
      <c r="AA8" s="45"/>
      <c r="AB8" s="131">
        <f>T8-HLOOKUP(V8,Minimas!$C$3:$CD$12,2,FALSE)</f>
        <v>68</v>
      </c>
      <c r="AC8" s="131">
        <f>T8-HLOOKUP(V8,Minimas!$C$3:$CD$12,3,FALSE)</f>
        <v>53</v>
      </c>
      <c r="AD8" s="131">
        <f>T8-HLOOKUP(V8,Minimas!$C$3:$CD$12,4,FALSE)</f>
        <v>38</v>
      </c>
      <c r="AE8" s="131">
        <f>T8-HLOOKUP(V8,Minimas!$C$3:$CD$12,5,FALSE)</f>
        <v>21</v>
      </c>
      <c r="AF8" s="131">
        <f>T8-HLOOKUP(V8,Minimas!$C$3:$CD$12,6,FALSE)</f>
        <v>1</v>
      </c>
      <c r="AG8" s="131">
        <f>T8-HLOOKUP(V8,Minimas!$C$3:$CD$12,7,FALSE)</f>
        <v>-17</v>
      </c>
      <c r="AH8" s="131">
        <f>T8-HLOOKUP(V8,Minimas!$C$3:$CD$12,8,FALSE)</f>
        <v>-37</v>
      </c>
      <c r="AI8" s="131">
        <f>T8-HLOOKUP(V8,Minimas!$C$3:$CD$12,9,FALSE)</f>
        <v>-57</v>
      </c>
      <c r="AJ8" s="131">
        <f>T8-HLOOKUP(V8,Minimas!$C$3:$CD$12,10,FALSE)</f>
        <v>-72</v>
      </c>
      <c r="AK8" s="132" t="str">
        <f t="shared" ref="AK8:AK23" si="4">IF(E8=0," ",IF(AJ8&gt;=0,$AJ$5,IF(AI8&gt;=0,$AI$5,IF(AH8&gt;=0,$AH$5,IF(AG8&gt;=0,$AG$5,IF(AF8&gt;=0,$AF$5,IF(AE8&gt;=0,$AE$5,IF(AD8&gt;=0,$AD$5,IF(AC8&gt;=0,$AC$5,$AB$5)))))))))</f>
        <v>FED +</v>
      </c>
      <c r="AL8" s="45"/>
      <c r="AM8" s="45" t="str">
        <f t="shared" ref="AM8:AM23" si="5">IF(AK8="","",AK8)</f>
        <v>FED +</v>
      </c>
      <c r="AN8" s="45">
        <f t="shared" ref="AN8:AN23" si="6">IF(E8=0," ",IF(AJ8&gt;=0,AJ8,IF(AI8&gt;=0,AI8,IF(AH8&gt;=0,AH8,IF(AG8&gt;=0,AG8,IF(AF8&gt;=0,AF8,IF(AE8&gt;=0,AE8,IF(AD8&gt;=0,AD8,IF(AC8&gt;=0,AC8,AB8)))))))))</f>
        <v>1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0" customHeight="1">
      <c r="B9" s="137" t="s">
        <v>261</v>
      </c>
      <c r="C9" s="183">
        <v>392577</v>
      </c>
      <c r="D9" s="184"/>
      <c r="E9" s="183" t="s">
        <v>57</v>
      </c>
      <c r="F9" s="185" t="s">
        <v>184</v>
      </c>
      <c r="G9" s="185" t="s">
        <v>185</v>
      </c>
      <c r="H9" s="183">
        <v>1998</v>
      </c>
      <c r="I9" s="236" t="s">
        <v>147</v>
      </c>
      <c r="J9" s="183" t="s">
        <v>57</v>
      </c>
      <c r="K9" s="193">
        <v>67.599999999999994</v>
      </c>
      <c r="L9" s="279">
        <v>67</v>
      </c>
      <c r="M9" s="61">
        <v>-71</v>
      </c>
      <c r="N9" s="280">
        <v>71</v>
      </c>
      <c r="O9" s="66">
        <f t="shared" si="1"/>
        <v>71</v>
      </c>
      <c r="P9" s="279">
        <v>74</v>
      </c>
      <c r="Q9" s="280">
        <v>78</v>
      </c>
      <c r="R9" s="280">
        <v>81</v>
      </c>
      <c r="S9" s="66">
        <v>81</v>
      </c>
      <c r="T9" s="65">
        <f>IF(E9="","",IF(OR(O9=0,S9=0),0,O9+S9))</f>
        <v>152</v>
      </c>
      <c r="U9" s="62" t="str">
        <f t="shared" si="0"/>
        <v>FED + 10</v>
      </c>
      <c r="V9" s="62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SE F71</v>
      </c>
      <c r="W9" s="63">
        <f t="shared" si="3"/>
        <v>191.1947297308979</v>
      </c>
      <c r="X9" s="57"/>
      <c r="AA9" s="45"/>
      <c r="AB9" s="131">
        <f>T9-HLOOKUP(V9,Minimas!$C$3:$CD$12,2,FALSE)</f>
        <v>77</v>
      </c>
      <c r="AC9" s="131">
        <f>T9-HLOOKUP(V9,Minimas!$C$3:$CD$12,3,FALSE)</f>
        <v>62</v>
      </c>
      <c r="AD9" s="131">
        <f>T9-HLOOKUP(V9,Minimas!$C$3:$CD$12,4,FALSE)</f>
        <v>45</v>
      </c>
      <c r="AE9" s="131">
        <f>T9-HLOOKUP(V9,Minimas!$C$3:$CD$12,5,FALSE)</f>
        <v>30</v>
      </c>
      <c r="AF9" s="131">
        <f>T9-HLOOKUP(V9,Minimas!$C$3:$CD$12,6,FALSE)</f>
        <v>10</v>
      </c>
      <c r="AG9" s="131">
        <f>T9-HLOOKUP(V9,Minimas!$C$3:$CD$12,7,FALSE)</f>
        <v>-13</v>
      </c>
      <c r="AH9" s="131">
        <f>T9-HLOOKUP(V9,Minimas!$C$3:$CD$12,8,FALSE)</f>
        <v>-33</v>
      </c>
      <c r="AI9" s="131">
        <f>T9-HLOOKUP(V9,Minimas!$C$3:$CD$12,9,FALSE)</f>
        <v>-53</v>
      </c>
      <c r="AJ9" s="131">
        <f>T9-HLOOKUP(V9,Minimas!$C$3:$CD$12,10,FALSE)</f>
        <v>-73</v>
      </c>
      <c r="AK9" s="132" t="str">
        <f t="shared" si="4"/>
        <v>FED +</v>
      </c>
      <c r="AL9" s="45"/>
      <c r="AM9" s="45" t="str">
        <f t="shared" si="5"/>
        <v>FED +</v>
      </c>
      <c r="AN9" s="45">
        <f t="shared" si="6"/>
        <v>10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0" customHeight="1">
      <c r="B10" s="137" t="s">
        <v>261</v>
      </c>
      <c r="C10" s="183">
        <v>231757</v>
      </c>
      <c r="D10" s="184"/>
      <c r="E10" s="183" t="s">
        <v>57</v>
      </c>
      <c r="F10" s="185" t="s">
        <v>186</v>
      </c>
      <c r="G10" s="185" t="s">
        <v>187</v>
      </c>
      <c r="H10" s="183">
        <v>1995</v>
      </c>
      <c r="I10" s="236" t="s">
        <v>147</v>
      </c>
      <c r="J10" s="183" t="s">
        <v>57</v>
      </c>
      <c r="K10" s="193">
        <v>67</v>
      </c>
      <c r="L10" s="60">
        <v>-67</v>
      </c>
      <c r="M10" s="280">
        <v>67</v>
      </c>
      <c r="N10" s="61">
        <v>-71</v>
      </c>
      <c r="O10" s="66">
        <f t="shared" si="1"/>
        <v>67</v>
      </c>
      <c r="P10" s="279">
        <v>76</v>
      </c>
      <c r="Q10" s="280">
        <v>80</v>
      </c>
      <c r="R10" s="61">
        <v>-83</v>
      </c>
      <c r="S10" s="66">
        <f t="shared" si="2"/>
        <v>80</v>
      </c>
      <c r="T10" s="65">
        <f t="shared" ref="T10:T23" si="7">IF(E10="","",IF(OR(O10=0,S10=0),0,O10+S10))</f>
        <v>147</v>
      </c>
      <c r="U10" s="62" t="str">
        <f t="shared" si="0"/>
        <v>FED + 5</v>
      </c>
      <c r="V10" s="62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SE F71</v>
      </c>
      <c r="W10" s="63">
        <f t="shared" si="3"/>
        <v>185.83391922685041</v>
      </c>
      <c r="X10" s="57"/>
      <c r="AA10" s="45"/>
      <c r="AB10" s="131">
        <f>T10-HLOOKUP(V10,Minimas!$C$3:$CD$12,2,FALSE)</f>
        <v>72</v>
      </c>
      <c r="AC10" s="131">
        <f>T10-HLOOKUP(V10,Minimas!$C$3:$CD$12,3,FALSE)</f>
        <v>57</v>
      </c>
      <c r="AD10" s="131">
        <f>T10-HLOOKUP(V10,Minimas!$C$3:$CD$12,4,FALSE)</f>
        <v>40</v>
      </c>
      <c r="AE10" s="131">
        <f>T10-HLOOKUP(V10,Minimas!$C$3:$CD$12,5,FALSE)</f>
        <v>25</v>
      </c>
      <c r="AF10" s="131">
        <f>T10-HLOOKUP(V10,Minimas!$C$3:$CD$12,6,FALSE)</f>
        <v>5</v>
      </c>
      <c r="AG10" s="131">
        <f>T10-HLOOKUP(V10,Minimas!$C$3:$CD$12,7,FALSE)</f>
        <v>-18</v>
      </c>
      <c r="AH10" s="131">
        <f>T10-HLOOKUP(V10,Minimas!$C$3:$CD$12,8,FALSE)</f>
        <v>-38</v>
      </c>
      <c r="AI10" s="131">
        <f>T10-HLOOKUP(V10,Minimas!$C$3:$CD$12,9,FALSE)</f>
        <v>-58</v>
      </c>
      <c r="AJ10" s="131">
        <f>T10-HLOOKUP(V10,Minimas!$C$3:$CD$12,10,FALSE)</f>
        <v>-78</v>
      </c>
      <c r="AK10" s="132" t="str">
        <f t="shared" si="4"/>
        <v>FED +</v>
      </c>
      <c r="AL10" s="45"/>
      <c r="AM10" s="45" t="str">
        <f t="shared" si="5"/>
        <v>FED +</v>
      </c>
      <c r="AN10" s="45">
        <f t="shared" si="6"/>
        <v>5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48" customHeight="1">
      <c r="B11" s="137" t="s">
        <v>261</v>
      </c>
      <c r="C11" s="158">
        <v>447894</v>
      </c>
      <c r="D11" s="166"/>
      <c r="E11" s="167" t="s">
        <v>57</v>
      </c>
      <c r="F11" s="168" t="s">
        <v>188</v>
      </c>
      <c r="G11" s="160" t="s">
        <v>189</v>
      </c>
      <c r="H11" s="169">
        <v>1991</v>
      </c>
      <c r="I11" s="170" t="s">
        <v>165</v>
      </c>
      <c r="J11" s="167" t="s">
        <v>57</v>
      </c>
      <c r="K11" s="164">
        <v>68.900000000000006</v>
      </c>
      <c r="L11" s="279">
        <v>55</v>
      </c>
      <c r="M11" s="61">
        <v>-57</v>
      </c>
      <c r="N11" s="61">
        <v>-57</v>
      </c>
      <c r="O11" s="66">
        <f t="shared" si="1"/>
        <v>55</v>
      </c>
      <c r="P11" s="279">
        <v>75</v>
      </c>
      <c r="Q11" s="280">
        <v>78</v>
      </c>
      <c r="R11" s="61">
        <v>-81</v>
      </c>
      <c r="S11" s="66">
        <f t="shared" si="2"/>
        <v>78</v>
      </c>
      <c r="T11" s="65">
        <f t="shared" si="7"/>
        <v>133</v>
      </c>
      <c r="U11" s="62" t="str">
        <f t="shared" si="0"/>
        <v>IRG + 11</v>
      </c>
      <c r="V11" s="62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SE F71</v>
      </c>
      <c r="W11" s="63">
        <f t="shared" si="3"/>
        <v>165.54458525808278</v>
      </c>
      <c r="X11" s="57"/>
      <c r="AA11" s="45"/>
      <c r="AB11" s="131">
        <f>T11-HLOOKUP(V11,Minimas!$C$3:$CD$12,2,FALSE)</f>
        <v>58</v>
      </c>
      <c r="AC11" s="131">
        <f>T11-HLOOKUP(V11,Minimas!$C$3:$CD$12,3,FALSE)</f>
        <v>43</v>
      </c>
      <c r="AD11" s="131">
        <f>T11-HLOOKUP(V11,Minimas!$C$3:$CD$12,4,FALSE)</f>
        <v>26</v>
      </c>
      <c r="AE11" s="131">
        <f>T11-HLOOKUP(V11,Minimas!$C$3:$CD$12,5,FALSE)</f>
        <v>11</v>
      </c>
      <c r="AF11" s="131">
        <f>T11-HLOOKUP(V11,Minimas!$C$3:$CD$12,6,FALSE)</f>
        <v>-9</v>
      </c>
      <c r="AG11" s="131">
        <f>T11-HLOOKUP(V11,Minimas!$C$3:$CD$12,7,FALSE)</f>
        <v>-32</v>
      </c>
      <c r="AH11" s="131">
        <f>T11-HLOOKUP(V11,Minimas!$C$3:$CD$12,8,FALSE)</f>
        <v>-52</v>
      </c>
      <c r="AI11" s="131">
        <f>T11-HLOOKUP(V11,Minimas!$C$3:$CD$12,9,FALSE)</f>
        <v>-72</v>
      </c>
      <c r="AJ11" s="131">
        <f>T11-HLOOKUP(V11,Minimas!$C$3:$CD$12,10,FALSE)</f>
        <v>-92</v>
      </c>
      <c r="AK11" s="132" t="str">
        <f t="shared" si="4"/>
        <v>IRG +</v>
      </c>
      <c r="AL11" s="45"/>
      <c r="AM11" s="45" t="str">
        <f t="shared" si="5"/>
        <v>IRG +</v>
      </c>
      <c r="AN11" s="45">
        <f t="shared" si="6"/>
        <v>11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5" customFormat="1" ht="30" customHeight="1">
      <c r="B12" s="137" t="s">
        <v>261</v>
      </c>
      <c r="C12" s="158">
        <v>365254</v>
      </c>
      <c r="D12" s="201"/>
      <c r="E12" s="165" t="s">
        <v>57</v>
      </c>
      <c r="F12" s="159" t="s">
        <v>190</v>
      </c>
      <c r="G12" s="160" t="s">
        <v>191</v>
      </c>
      <c r="H12" s="161">
        <v>1998</v>
      </c>
      <c r="I12" s="162" t="s">
        <v>146</v>
      </c>
      <c r="J12" s="165" t="s">
        <v>57</v>
      </c>
      <c r="K12" s="164">
        <v>69.900000000000006</v>
      </c>
      <c r="L12" s="279">
        <v>56</v>
      </c>
      <c r="M12" s="280">
        <v>58</v>
      </c>
      <c r="N12" s="61">
        <v>-60</v>
      </c>
      <c r="O12" s="66">
        <f t="shared" si="1"/>
        <v>58</v>
      </c>
      <c r="P12" s="279">
        <v>66</v>
      </c>
      <c r="Q12" s="61">
        <v>-69</v>
      </c>
      <c r="R12" s="61">
        <v>-70</v>
      </c>
      <c r="S12" s="66">
        <f t="shared" si="2"/>
        <v>66</v>
      </c>
      <c r="T12" s="65">
        <f t="shared" si="7"/>
        <v>124</v>
      </c>
      <c r="U12" s="62" t="str">
        <f t="shared" si="0"/>
        <v>IRG + 2</v>
      </c>
      <c r="V12" s="62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SE F71</v>
      </c>
      <c r="W12" s="63">
        <f t="shared" si="3"/>
        <v>153.14398542441754</v>
      </c>
      <c r="X12" s="57"/>
      <c r="AA12" s="45"/>
      <c r="AB12" s="131">
        <f>T12-HLOOKUP(V12,Minimas!$C$3:$CD$12,2,FALSE)</f>
        <v>49</v>
      </c>
      <c r="AC12" s="131">
        <f>T12-HLOOKUP(V12,Minimas!$C$3:$CD$12,3,FALSE)</f>
        <v>34</v>
      </c>
      <c r="AD12" s="131">
        <f>T12-HLOOKUP(V12,Minimas!$C$3:$CD$12,4,FALSE)</f>
        <v>17</v>
      </c>
      <c r="AE12" s="131">
        <f>T12-HLOOKUP(V12,Minimas!$C$3:$CD$12,5,FALSE)</f>
        <v>2</v>
      </c>
      <c r="AF12" s="131">
        <f>T12-HLOOKUP(V12,Minimas!$C$3:$CD$12,6,FALSE)</f>
        <v>-18</v>
      </c>
      <c r="AG12" s="131">
        <f>T12-HLOOKUP(V12,Minimas!$C$3:$CD$12,7,FALSE)</f>
        <v>-41</v>
      </c>
      <c r="AH12" s="131">
        <f>T12-HLOOKUP(V12,Minimas!$C$3:$CD$12,8,FALSE)</f>
        <v>-61</v>
      </c>
      <c r="AI12" s="131">
        <f>T12-HLOOKUP(V12,Minimas!$C$3:$CD$12,9,FALSE)</f>
        <v>-81</v>
      </c>
      <c r="AJ12" s="131">
        <f>T12-HLOOKUP(V12,Minimas!$C$3:$CD$12,10,FALSE)</f>
        <v>-101</v>
      </c>
      <c r="AK12" s="132" t="str">
        <f t="shared" si="4"/>
        <v>IRG +</v>
      </c>
      <c r="AL12" s="45"/>
      <c r="AM12" s="45" t="str">
        <f t="shared" si="5"/>
        <v>IRG +</v>
      </c>
      <c r="AN12" s="45">
        <f t="shared" si="6"/>
        <v>2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5" customFormat="1" ht="0.75" customHeight="1">
      <c r="B13" s="137"/>
      <c r="C13" s="183"/>
      <c r="D13" s="183"/>
      <c r="E13" s="183"/>
      <c r="F13" s="185"/>
      <c r="G13" s="185"/>
      <c r="H13" s="183"/>
      <c r="I13" s="236"/>
      <c r="J13" s="183"/>
      <c r="K13" s="193"/>
      <c r="L13" s="279"/>
      <c r="M13" s="280"/>
      <c r="N13" s="61"/>
      <c r="O13" s="66"/>
      <c r="P13" s="279"/>
      <c r="Q13" s="61"/>
      <c r="R13" s="61"/>
      <c r="S13" s="66"/>
      <c r="T13" s="65"/>
      <c r="U13" s="62"/>
      <c r="V13" s="62"/>
      <c r="W13" s="63"/>
      <c r="X13" s="57"/>
      <c r="AA13" s="45"/>
      <c r="AB13" s="131"/>
      <c r="AC13" s="131"/>
      <c r="AD13" s="131"/>
      <c r="AE13" s="131"/>
      <c r="AF13" s="131"/>
      <c r="AG13" s="131"/>
      <c r="AH13" s="131"/>
      <c r="AI13" s="131"/>
      <c r="AJ13" s="131"/>
      <c r="AK13" s="132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30" customHeight="1">
      <c r="B14" s="137" t="s">
        <v>261</v>
      </c>
      <c r="C14" s="202">
        <v>442585</v>
      </c>
      <c r="D14" s="203"/>
      <c r="E14" s="204" t="s">
        <v>57</v>
      </c>
      <c r="F14" s="205" t="s">
        <v>192</v>
      </c>
      <c r="G14" s="206" t="s">
        <v>193</v>
      </c>
      <c r="H14" s="207">
        <v>1990</v>
      </c>
      <c r="I14" s="208" t="s">
        <v>194</v>
      </c>
      <c r="J14" s="203" t="s">
        <v>57</v>
      </c>
      <c r="K14" s="221">
        <v>74.5</v>
      </c>
      <c r="L14" s="279">
        <v>50</v>
      </c>
      <c r="M14" s="280">
        <v>53</v>
      </c>
      <c r="N14" s="280">
        <v>55</v>
      </c>
      <c r="O14" s="66">
        <f t="shared" si="1"/>
        <v>55</v>
      </c>
      <c r="P14" s="279">
        <v>65</v>
      </c>
      <c r="Q14" s="280">
        <v>70</v>
      </c>
      <c r="R14" s="280">
        <v>72</v>
      </c>
      <c r="S14" s="66">
        <f t="shared" si="2"/>
        <v>72</v>
      </c>
      <c r="T14" s="65">
        <f t="shared" si="7"/>
        <v>127</v>
      </c>
      <c r="U14" s="62" t="str">
        <f t="shared" si="0"/>
        <v>REG + 12</v>
      </c>
      <c r="V14" s="62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>SE F76</v>
      </c>
      <c r="W14" s="63">
        <f t="shared" si="3"/>
        <v>151.79087359675302</v>
      </c>
      <c r="X14" s="57"/>
      <c r="AA14" s="45"/>
      <c r="AB14" s="131">
        <f>T14-HLOOKUP(V14,Minimas!$C$3:$CD$12,2,FALSE)</f>
        <v>47</v>
      </c>
      <c r="AC14" s="131">
        <f>T14-HLOOKUP(V14,Minimas!$C$3:$CD$12,3,FALSE)</f>
        <v>32</v>
      </c>
      <c r="AD14" s="131">
        <f>T14-HLOOKUP(V14,Minimas!$C$3:$CD$12,4,FALSE)</f>
        <v>12</v>
      </c>
      <c r="AE14" s="131">
        <f>T14-HLOOKUP(V14,Minimas!$C$3:$CD$12,5,FALSE)</f>
        <v>-3</v>
      </c>
      <c r="AF14" s="131">
        <f>T14-HLOOKUP(V14,Minimas!$C$3:$CD$12,6,FALSE)</f>
        <v>-20</v>
      </c>
      <c r="AG14" s="131">
        <f>T14-HLOOKUP(V14,Minimas!$C$3:$CD$12,7,FALSE)</f>
        <v>-43</v>
      </c>
      <c r="AH14" s="131">
        <f>T14-HLOOKUP(V14,Minimas!$C$3:$CD$12,8,FALSE)</f>
        <v>-63</v>
      </c>
      <c r="AI14" s="131">
        <f>T14-HLOOKUP(V14,Minimas!$C$3:$CD$12,9,FALSE)</f>
        <v>-83</v>
      </c>
      <c r="AJ14" s="131">
        <f>T14-HLOOKUP(V14,Minimas!$C$3:$CD$12,10,FALSE)</f>
        <v>-98</v>
      </c>
      <c r="AK14" s="132" t="str">
        <f t="shared" si="4"/>
        <v>REG +</v>
      </c>
      <c r="AL14" s="45"/>
      <c r="AM14" s="45" t="str">
        <f t="shared" si="5"/>
        <v>REG +</v>
      </c>
      <c r="AN14" s="45">
        <f t="shared" si="6"/>
        <v>12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30" customHeight="1">
      <c r="B15" s="137" t="s">
        <v>261</v>
      </c>
      <c r="C15" s="183">
        <v>419250</v>
      </c>
      <c r="D15" s="183"/>
      <c r="E15" s="183" t="s">
        <v>57</v>
      </c>
      <c r="F15" s="185" t="s">
        <v>251</v>
      </c>
      <c r="G15" s="185" t="s">
        <v>252</v>
      </c>
      <c r="H15" s="183">
        <v>1991</v>
      </c>
      <c r="I15" s="236" t="s">
        <v>253</v>
      </c>
      <c r="J15" s="183" t="s">
        <v>57</v>
      </c>
      <c r="K15" s="193">
        <v>61.8</v>
      </c>
      <c r="L15" s="279">
        <v>65</v>
      </c>
      <c r="M15" s="61">
        <v>-68</v>
      </c>
      <c r="N15" s="61">
        <v>-70</v>
      </c>
      <c r="O15" s="66">
        <f t="shared" si="1"/>
        <v>65</v>
      </c>
      <c r="P15" s="279">
        <v>75</v>
      </c>
      <c r="Q15" s="61">
        <v>-78</v>
      </c>
      <c r="R15" s="61">
        <v>-78</v>
      </c>
      <c r="S15" s="66">
        <f t="shared" si="2"/>
        <v>75</v>
      </c>
      <c r="T15" s="65">
        <f t="shared" si="7"/>
        <v>140</v>
      </c>
      <c r="U15" s="62" t="str">
        <f t="shared" si="0"/>
        <v>FED + 3</v>
      </c>
      <c r="V15" s="62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>SE F64</v>
      </c>
      <c r="W15" s="63">
        <f t="shared" si="3"/>
        <v>185.66027619951726</v>
      </c>
      <c r="X15" s="57"/>
      <c r="AA15" s="45"/>
      <c r="AB15" s="131">
        <f>T15-HLOOKUP(V15,Minimas!$C$3:$CD$12,2,FALSE)</f>
        <v>70</v>
      </c>
      <c r="AC15" s="131">
        <f>T15-HLOOKUP(V15,Minimas!$C$3:$CD$12,3,FALSE)</f>
        <v>55</v>
      </c>
      <c r="AD15" s="131">
        <f>T15-HLOOKUP(V15,Minimas!$C$3:$CD$12,4,FALSE)</f>
        <v>40</v>
      </c>
      <c r="AE15" s="131">
        <f>T15-HLOOKUP(V15,Minimas!$C$3:$CD$12,5,FALSE)</f>
        <v>23</v>
      </c>
      <c r="AF15" s="131">
        <f>T15-HLOOKUP(V15,Minimas!$C$3:$CD$12,6,FALSE)</f>
        <v>3</v>
      </c>
      <c r="AG15" s="131">
        <f>T15-HLOOKUP(V15,Minimas!$C$3:$CD$12,7,FALSE)</f>
        <v>-15</v>
      </c>
      <c r="AH15" s="131">
        <f>T15-HLOOKUP(V15,Minimas!$C$3:$CD$12,8,FALSE)</f>
        <v>-35</v>
      </c>
      <c r="AI15" s="131">
        <f>T15-HLOOKUP(V15,Minimas!$C$3:$CD$12,9,FALSE)</f>
        <v>-55</v>
      </c>
      <c r="AJ15" s="131">
        <f>T15-HLOOKUP(V15,Minimas!$C$3:$CD$12,10,FALSE)</f>
        <v>-70</v>
      </c>
      <c r="AK15" s="132" t="str">
        <f t="shared" si="4"/>
        <v>FED +</v>
      </c>
      <c r="AL15" s="45"/>
      <c r="AM15" s="45" t="str">
        <f t="shared" si="5"/>
        <v>FED +</v>
      </c>
      <c r="AN15" s="45">
        <f t="shared" si="6"/>
        <v>3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30" customHeight="1">
      <c r="B16" s="137"/>
      <c r="C16" s="202"/>
      <c r="D16" s="203"/>
      <c r="E16" s="204"/>
      <c r="F16" s="205"/>
      <c r="G16" s="206"/>
      <c r="H16" s="207"/>
      <c r="I16" s="208"/>
      <c r="J16" s="203"/>
      <c r="K16" s="209"/>
      <c r="L16" s="60"/>
      <c r="M16" s="61"/>
      <c r="N16" s="61"/>
      <c r="O16" s="66" t="str">
        <f t="shared" si="1"/>
        <v/>
      </c>
      <c r="P16" s="60"/>
      <c r="Q16" s="61"/>
      <c r="R16" s="61"/>
      <c r="S16" s="66" t="str">
        <f t="shared" si="2"/>
        <v/>
      </c>
      <c r="T16" s="65" t="str">
        <f t="shared" si="7"/>
        <v/>
      </c>
      <c r="U16" s="62" t="str">
        <f t="shared" si="0"/>
        <v xml:space="preserve">   </v>
      </c>
      <c r="V16" s="62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 xml:space="preserve"> </v>
      </c>
      <c r="W16" s="63" t="str">
        <f t="shared" si="3"/>
        <v/>
      </c>
      <c r="X16" s="57"/>
      <c r="AA16" s="45"/>
      <c r="AB16" s="131" t="e">
        <f>T16-HLOOKUP(V16,Minimas!$C$3:$CD$12,2,FALSE)</f>
        <v>#VALUE!</v>
      </c>
      <c r="AC16" s="131" t="e">
        <f>T16-HLOOKUP(V16,Minimas!$C$3:$CD$12,3,FALSE)</f>
        <v>#VALUE!</v>
      </c>
      <c r="AD16" s="131" t="e">
        <f>T16-HLOOKUP(V16,Minimas!$C$3:$CD$12,4,FALSE)</f>
        <v>#VALUE!</v>
      </c>
      <c r="AE16" s="131" t="e">
        <f>T16-HLOOKUP(V16,Minimas!$C$3:$CD$12,5,FALSE)</f>
        <v>#VALUE!</v>
      </c>
      <c r="AF16" s="131" t="e">
        <f>T16-HLOOKUP(V16,Minimas!$C$3:$CD$12,6,FALSE)</f>
        <v>#VALUE!</v>
      </c>
      <c r="AG16" s="131" t="e">
        <f>T16-HLOOKUP(V16,Minimas!$C$3:$CD$12,7,FALSE)</f>
        <v>#VALUE!</v>
      </c>
      <c r="AH16" s="131" t="e">
        <f>T16-HLOOKUP(V16,Minimas!$C$3:$CD$12,8,FALSE)</f>
        <v>#VALUE!</v>
      </c>
      <c r="AI16" s="131" t="e">
        <f>T16-HLOOKUP(V16,Minimas!$C$3:$CD$12,9,FALSE)</f>
        <v>#VALUE!</v>
      </c>
      <c r="AJ16" s="131" t="e">
        <f>T16-HLOOKUP(V16,Minimas!$C$3:$CD$12,10,FALSE)</f>
        <v>#VALUE!</v>
      </c>
      <c r="AK16" s="132" t="str">
        <f t="shared" si="4"/>
        <v xml:space="preserve"> </v>
      </c>
      <c r="AL16" s="45"/>
      <c r="AM16" s="45" t="str">
        <f t="shared" si="5"/>
        <v xml:space="preserve"> </v>
      </c>
      <c r="AN16" s="45" t="str">
        <f t="shared" si="6"/>
        <v xml:space="preserve"> 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30" customHeight="1">
      <c r="B17" s="137" t="s">
        <v>261</v>
      </c>
      <c r="C17" s="183">
        <v>305873</v>
      </c>
      <c r="D17" s="184"/>
      <c r="E17" s="183" t="s">
        <v>50</v>
      </c>
      <c r="F17" s="191" t="s">
        <v>168</v>
      </c>
      <c r="G17" s="191" t="s">
        <v>169</v>
      </c>
      <c r="H17" s="183">
        <v>1999</v>
      </c>
      <c r="I17" s="192" t="s">
        <v>147</v>
      </c>
      <c r="J17" s="183" t="s">
        <v>57</v>
      </c>
      <c r="K17" s="193">
        <v>66.7</v>
      </c>
      <c r="L17" s="279">
        <v>95</v>
      </c>
      <c r="M17" s="280">
        <v>98</v>
      </c>
      <c r="N17" s="280">
        <v>100</v>
      </c>
      <c r="O17" s="66">
        <f t="shared" si="1"/>
        <v>100</v>
      </c>
      <c r="P17" s="279">
        <v>120</v>
      </c>
      <c r="Q17" s="280">
        <v>0</v>
      </c>
      <c r="R17" s="280">
        <v>0</v>
      </c>
      <c r="S17" s="66">
        <f t="shared" si="2"/>
        <v>120</v>
      </c>
      <c r="T17" s="65">
        <f t="shared" si="7"/>
        <v>220</v>
      </c>
      <c r="U17" s="62" t="str">
        <f t="shared" si="0"/>
        <v>NAT + 2</v>
      </c>
      <c r="V17" s="62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>U20 M67</v>
      </c>
      <c r="W17" s="63">
        <f t="shared" si="3"/>
        <v>298.65780447684546</v>
      </c>
      <c r="X17" s="57"/>
      <c r="AA17" s="45"/>
      <c r="AB17" s="131">
        <f>T17-HLOOKUP(V17,Minimas!$C$3:$CD$12,2,FALSE)</f>
        <v>115</v>
      </c>
      <c r="AC17" s="131">
        <f>T17-HLOOKUP(V17,Minimas!$C$3:$CD$12,3,FALSE)</f>
        <v>95</v>
      </c>
      <c r="AD17" s="131">
        <f>T17-HLOOKUP(V17,Minimas!$C$3:$CD$12,4,FALSE)</f>
        <v>70</v>
      </c>
      <c r="AE17" s="131">
        <f>T17-HLOOKUP(V17,Minimas!$C$3:$CD$12,5,FALSE)</f>
        <v>50</v>
      </c>
      <c r="AF17" s="131">
        <f>T17-HLOOKUP(V17,Minimas!$C$3:$CD$12,6,FALSE)</f>
        <v>30</v>
      </c>
      <c r="AG17" s="131">
        <f>T17-HLOOKUP(V17,Minimas!$C$3:$CD$12,7,FALSE)</f>
        <v>2</v>
      </c>
      <c r="AH17" s="131">
        <f>T17-HLOOKUP(V17,Minimas!$C$3:$CD$12,8,FALSE)</f>
        <v>-20</v>
      </c>
      <c r="AI17" s="131">
        <f>T17-HLOOKUP(V17,Minimas!$C$3:$CD$12,9,FALSE)</f>
        <v>-40</v>
      </c>
      <c r="AJ17" s="131">
        <f>T17-HLOOKUP(V17,Minimas!$C$3:$CD$12,10,FALSE)</f>
        <v>-75</v>
      </c>
      <c r="AK17" s="132" t="str">
        <f t="shared" si="4"/>
        <v>NAT +</v>
      </c>
      <c r="AL17" s="45"/>
      <c r="AM17" s="45" t="str">
        <f t="shared" si="5"/>
        <v>NAT +</v>
      </c>
      <c r="AN17" s="45">
        <f t="shared" si="6"/>
        <v>2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5" customFormat="1" ht="30" customHeight="1">
      <c r="B18" s="137" t="s">
        <v>261</v>
      </c>
      <c r="C18" s="183">
        <v>365343</v>
      </c>
      <c r="D18" s="184"/>
      <c r="E18" s="183" t="s">
        <v>50</v>
      </c>
      <c r="F18" s="191" t="s">
        <v>142</v>
      </c>
      <c r="G18" s="191" t="s">
        <v>170</v>
      </c>
      <c r="H18" s="183">
        <v>2001</v>
      </c>
      <c r="I18" s="192" t="s">
        <v>147</v>
      </c>
      <c r="J18" s="183" t="s">
        <v>57</v>
      </c>
      <c r="K18" s="193">
        <v>66.400000000000006</v>
      </c>
      <c r="L18" s="279">
        <v>98</v>
      </c>
      <c r="M18" s="280">
        <v>101</v>
      </c>
      <c r="N18" s="280">
        <v>103</v>
      </c>
      <c r="O18" s="66">
        <f t="shared" si="1"/>
        <v>103</v>
      </c>
      <c r="P18" s="279">
        <v>124</v>
      </c>
      <c r="Q18" s="280">
        <v>129</v>
      </c>
      <c r="R18" s="280">
        <v>132</v>
      </c>
      <c r="S18" s="66">
        <f t="shared" si="2"/>
        <v>132</v>
      </c>
      <c r="T18" s="65">
        <f t="shared" si="7"/>
        <v>235</v>
      </c>
      <c r="U18" s="62" t="str">
        <f t="shared" si="0"/>
        <v>NAT + 17</v>
      </c>
      <c r="V18" s="62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>U20 M67</v>
      </c>
      <c r="W18" s="63">
        <f t="shared" si="3"/>
        <v>319.93298597677108</v>
      </c>
      <c r="X18" s="57"/>
      <c r="AA18" s="45"/>
      <c r="AB18" s="131">
        <f>T18-HLOOKUP(V18,Minimas!$C$3:$CD$12,2,FALSE)</f>
        <v>130</v>
      </c>
      <c r="AC18" s="131">
        <f>T18-HLOOKUP(V18,Minimas!$C$3:$CD$12,3,FALSE)</f>
        <v>110</v>
      </c>
      <c r="AD18" s="131">
        <f>T18-HLOOKUP(V18,Minimas!$C$3:$CD$12,4,FALSE)</f>
        <v>85</v>
      </c>
      <c r="AE18" s="131">
        <f>T18-HLOOKUP(V18,Minimas!$C$3:$CD$12,5,FALSE)</f>
        <v>65</v>
      </c>
      <c r="AF18" s="131">
        <f>T18-HLOOKUP(V18,Minimas!$C$3:$CD$12,6,FALSE)</f>
        <v>45</v>
      </c>
      <c r="AG18" s="131">
        <f>T18-HLOOKUP(V18,Minimas!$C$3:$CD$12,7,FALSE)</f>
        <v>17</v>
      </c>
      <c r="AH18" s="131">
        <f>T18-HLOOKUP(V18,Minimas!$C$3:$CD$12,8,FALSE)</f>
        <v>-5</v>
      </c>
      <c r="AI18" s="131">
        <f>T18-HLOOKUP(V18,Minimas!$C$3:$CD$12,9,FALSE)</f>
        <v>-25</v>
      </c>
      <c r="AJ18" s="131">
        <f>T18-HLOOKUP(V18,Minimas!$C$3:$CD$12,10,FALSE)</f>
        <v>-60</v>
      </c>
      <c r="AK18" s="132" t="str">
        <f t="shared" si="4"/>
        <v>NAT +</v>
      </c>
      <c r="AL18" s="45"/>
      <c r="AM18" s="45" t="str">
        <f t="shared" si="5"/>
        <v>NAT +</v>
      </c>
      <c r="AN18" s="45">
        <f t="shared" si="6"/>
        <v>17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</row>
    <row r="19" spans="1:124" s="5" customFormat="1" ht="30" hidden="1" customHeight="1">
      <c r="B19" s="137"/>
      <c r="C19" s="145"/>
      <c r="D19" s="140"/>
      <c r="E19" s="143"/>
      <c r="F19" s="151"/>
      <c r="G19" s="58"/>
      <c r="H19" s="152"/>
      <c r="I19" s="154"/>
      <c r="J19" s="153"/>
      <c r="K19" s="194"/>
      <c r="L19" s="60"/>
      <c r="M19" s="61"/>
      <c r="N19" s="61"/>
      <c r="O19" s="66"/>
      <c r="P19" s="60"/>
      <c r="Q19" s="61"/>
      <c r="R19" s="61"/>
      <c r="S19" s="66"/>
      <c r="T19" s="65"/>
      <c r="U19" s="62"/>
      <c r="V19" s="62"/>
      <c r="W19" s="63"/>
      <c r="X19" s="57"/>
      <c r="AA19" s="45"/>
      <c r="AB19" s="131"/>
      <c r="AC19" s="131"/>
      <c r="AD19" s="131"/>
      <c r="AE19" s="131"/>
      <c r="AF19" s="131"/>
      <c r="AG19" s="131"/>
      <c r="AH19" s="131"/>
      <c r="AI19" s="131"/>
      <c r="AJ19" s="131"/>
      <c r="AK19" s="132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30" customHeight="1">
      <c r="B20" s="137" t="s">
        <v>261</v>
      </c>
      <c r="C20" s="158">
        <v>416679</v>
      </c>
      <c r="D20" s="166"/>
      <c r="E20" s="167" t="s">
        <v>50</v>
      </c>
      <c r="F20" s="168" t="s">
        <v>171</v>
      </c>
      <c r="G20" s="160" t="s">
        <v>172</v>
      </c>
      <c r="H20" s="169">
        <v>2001</v>
      </c>
      <c r="I20" s="176" t="s">
        <v>146</v>
      </c>
      <c r="J20" s="167" t="s">
        <v>57</v>
      </c>
      <c r="K20" s="164">
        <v>70.5</v>
      </c>
      <c r="L20" s="60">
        <v>-75</v>
      </c>
      <c r="M20" s="280">
        <v>75</v>
      </c>
      <c r="N20" s="280">
        <v>80</v>
      </c>
      <c r="O20" s="66">
        <f t="shared" si="1"/>
        <v>80</v>
      </c>
      <c r="P20" s="279">
        <v>92</v>
      </c>
      <c r="Q20" s="61">
        <v>-96</v>
      </c>
      <c r="R20" s="61">
        <v>-100</v>
      </c>
      <c r="S20" s="66">
        <f t="shared" si="2"/>
        <v>92</v>
      </c>
      <c r="T20" s="65">
        <f t="shared" si="7"/>
        <v>172</v>
      </c>
      <c r="U20" s="62" t="str">
        <f t="shared" si="0"/>
        <v>REG + 12</v>
      </c>
      <c r="V20" s="62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>U20 M73</v>
      </c>
      <c r="W20" s="63">
        <f t="shared" si="3"/>
        <v>225.68862305815628</v>
      </c>
      <c r="X20" s="57"/>
      <c r="AA20" s="45"/>
      <c r="AB20" s="131">
        <f>T20-HLOOKUP(V20,Minimas!$C$3:$CD$12,2,FALSE)</f>
        <v>52</v>
      </c>
      <c r="AC20" s="131">
        <f>T20-HLOOKUP(V20,Minimas!$C$3:$CD$12,3,FALSE)</f>
        <v>32</v>
      </c>
      <c r="AD20" s="131">
        <f>T20-HLOOKUP(V20,Minimas!$C$3:$CD$12,4,FALSE)</f>
        <v>12</v>
      </c>
      <c r="AE20" s="131">
        <f>T20-HLOOKUP(V20,Minimas!$C$3:$CD$12,5,FALSE)</f>
        <v>-8</v>
      </c>
      <c r="AF20" s="131">
        <f>T20-HLOOKUP(V20,Minimas!$C$3:$CD$12,6,FALSE)</f>
        <v>-28</v>
      </c>
      <c r="AG20" s="131">
        <f>T20-HLOOKUP(V20,Minimas!$C$3:$CD$12,7,FALSE)</f>
        <v>-58</v>
      </c>
      <c r="AH20" s="131">
        <f>T20-HLOOKUP(V20,Minimas!$C$3:$CD$12,8,FALSE)</f>
        <v>-78</v>
      </c>
      <c r="AI20" s="131">
        <f>T20-HLOOKUP(V20,Minimas!$C$3:$CD$12,9,FALSE)</f>
        <v>-103</v>
      </c>
      <c r="AJ20" s="131">
        <f>T20-HLOOKUP(V20,Minimas!$C$3:$CD$12,10,FALSE)</f>
        <v>-143</v>
      </c>
      <c r="AK20" s="132" t="str">
        <f t="shared" si="4"/>
        <v>REG +</v>
      </c>
      <c r="AL20" s="45"/>
      <c r="AM20" s="45" t="str">
        <f t="shared" si="5"/>
        <v>REG +</v>
      </c>
      <c r="AN20" s="45">
        <f t="shared" si="6"/>
        <v>12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30" customHeight="1">
      <c r="B21" s="137" t="s">
        <v>261</v>
      </c>
      <c r="C21" s="183">
        <v>295872</v>
      </c>
      <c r="D21" s="184"/>
      <c r="E21" s="183" t="s">
        <v>50</v>
      </c>
      <c r="F21" s="191" t="s">
        <v>173</v>
      </c>
      <c r="G21" s="191" t="s">
        <v>174</v>
      </c>
      <c r="H21" s="183">
        <v>1999</v>
      </c>
      <c r="I21" s="192" t="s">
        <v>147</v>
      </c>
      <c r="J21" s="183" t="s">
        <v>57</v>
      </c>
      <c r="K21" s="195">
        <v>82.8</v>
      </c>
      <c r="L21" s="60">
        <v>-95</v>
      </c>
      <c r="M21" s="280">
        <v>98</v>
      </c>
      <c r="N21" s="61">
        <v>-102</v>
      </c>
      <c r="O21" s="66">
        <f t="shared" si="1"/>
        <v>98</v>
      </c>
      <c r="P21" s="279">
        <v>120</v>
      </c>
      <c r="Q21" s="280">
        <v>125</v>
      </c>
      <c r="R21" s="61">
        <v>-130</v>
      </c>
      <c r="S21" s="66">
        <f t="shared" si="2"/>
        <v>125</v>
      </c>
      <c r="T21" s="65">
        <f t="shared" si="7"/>
        <v>223</v>
      </c>
      <c r="U21" s="62" t="str">
        <f t="shared" si="0"/>
        <v>IRG + 23</v>
      </c>
      <c r="V21" s="62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>U20 M89</v>
      </c>
      <c r="W21" s="63">
        <f t="shared" si="3"/>
        <v>268.13241662122238</v>
      </c>
      <c r="X21" s="57"/>
      <c r="AA21" s="45"/>
      <c r="AB21" s="131">
        <f>T21-HLOOKUP(V21,Minimas!$C$3:$CD$12,2,FALSE)</f>
        <v>88</v>
      </c>
      <c r="AC21" s="131">
        <f>T21-HLOOKUP(V21,Minimas!$C$3:$CD$12,3,FALSE)</f>
        <v>63</v>
      </c>
      <c r="AD21" s="131">
        <f>T21-HLOOKUP(V21,Minimas!$C$3:$CD$12,4,FALSE)</f>
        <v>43</v>
      </c>
      <c r="AE21" s="131">
        <f>T21-HLOOKUP(V21,Minimas!$C$3:$CD$12,5,FALSE)</f>
        <v>23</v>
      </c>
      <c r="AF21" s="131">
        <f>T21-HLOOKUP(V21,Minimas!$C$3:$CD$12,6,FALSE)</f>
        <v>-2</v>
      </c>
      <c r="AG21" s="131">
        <f>T21-HLOOKUP(V21,Minimas!$C$3:$CD$12,7,FALSE)</f>
        <v>-32</v>
      </c>
      <c r="AH21" s="131">
        <f>T21-HLOOKUP(V21,Minimas!$C$3:$CD$12,8,FALSE)</f>
        <v>-62</v>
      </c>
      <c r="AI21" s="131">
        <f>T21-HLOOKUP(V21,Minimas!$C$3:$CD$12,9,FALSE)</f>
        <v>-87</v>
      </c>
      <c r="AJ21" s="131">
        <f>T21-HLOOKUP(V21,Minimas!$C$3:$CD$12,10,FALSE)</f>
        <v>-137</v>
      </c>
      <c r="AK21" s="132" t="str">
        <f t="shared" si="4"/>
        <v>IRG +</v>
      </c>
      <c r="AL21" s="45"/>
      <c r="AM21" s="45" t="str">
        <f t="shared" si="5"/>
        <v>IRG +</v>
      </c>
      <c r="AN21" s="45">
        <f t="shared" si="6"/>
        <v>23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30" customHeight="1">
      <c r="B22" s="137" t="s">
        <v>261</v>
      </c>
      <c r="C22" s="158">
        <v>444433</v>
      </c>
      <c r="D22" s="166"/>
      <c r="E22" s="167" t="s">
        <v>50</v>
      </c>
      <c r="F22" s="168" t="s">
        <v>175</v>
      </c>
      <c r="G22" s="160" t="s">
        <v>176</v>
      </c>
      <c r="H22" s="169">
        <v>1999</v>
      </c>
      <c r="I22" s="176" t="s">
        <v>165</v>
      </c>
      <c r="J22" s="167" t="s">
        <v>57</v>
      </c>
      <c r="K22" s="164">
        <v>85</v>
      </c>
      <c r="L22" s="279">
        <v>85</v>
      </c>
      <c r="M22" s="280">
        <v>89</v>
      </c>
      <c r="N22" s="280">
        <v>92</v>
      </c>
      <c r="O22" s="66">
        <f t="shared" si="1"/>
        <v>92</v>
      </c>
      <c r="P22" s="279">
        <v>110</v>
      </c>
      <c r="Q22" s="61">
        <v>-114</v>
      </c>
      <c r="R22" s="280">
        <v>115</v>
      </c>
      <c r="S22" s="66">
        <f t="shared" si="2"/>
        <v>115</v>
      </c>
      <c r="T22" s="65">
        <f t="shared" si="7"/>
        <v>207</v>
      </c>
      <c r="U22" s="62" t="str">
        <f t="shared" si="0"/>
        <v>IRG + 7</v>
      </c>
      <c r="V22" s="62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>U20 M89</v>
      </c>
      <c r="W22" s="63">
        <f t="shared" si="3"/>
        <v>245.7674162368225</v>
      </c>
      <c r="X22" s="57"/>
      <c r="AA22" s="45"/>
      <c r="AB22" s="131">
        <f>T22-HLOOKUP(V22,Minimas!$C$3:$CD$12,2,FALSE)</f>
        <v>72</v>
      </c>
      <c r="AC22" s="131">
        <f>T22-HLOOKUP(V22,Minimas!$C$3:$CD$12,3,FALSE)</f>
        <v>47</v>
      </c>
      <c r="AD22" s="131">
        <f>T22-HLOOKUP(V22,Minimas!$C$3:$CD$12,4,FALSE)</f>
        <v>27</v>
      </c>
      <c r="AE22" s="131">
        <f>T22-HLOOKUP(V22,Minimas!$C$3:$CD$12,5,FALSE)</f>
        <v>7</v>
      </c>
      <c r="AF22" s="131">
        <f>T22-HLOOKUP(V22,Minimas!$C$3:$CD$12,6,FALSE)</f>
        <v>-18</v>
      </c>
      <c r="AG22" s="131">
        <f>T22-HLOOKUP(V22,Minimas!$C$3:$CD$12,7,FALSE)</f>
        <v>-48</v>
      </c>
      <c r="AH22" s="131">
        <f>T22-HLOOKUP(V22,Minimas!$C$3:$CD$12,8,FALSE)</f>
        <v>-78</v>
      </c>
      <c r="AI22" s="131">
        <f>T22-HLOOKUP(V22,Minimas!$C$3:$CD$12,9,FALSE)</f>
        <v>-103</v>
      </c>
      <c r="AJ22" s="131">
        <f>T22-HLOOKUP(V22,Minimas!$C$3:$CD$12,10,FALSE)</f>
        <v>-153</v>
      </c>
      <c r="AK22" s="132" t="str">
        <f t="shared" si="4"/>
        <v>IRG +</v>
      </c>
      <c r="AL22" s="45"/>
      <c r="AM22" s="45" t="str">
        <f t="shared" si="5"/>
        <v>IRG +</v>
      </c>
      <c r="AN22" s="45">
        <f t="shared" si="6"/>
        <v>7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30" customHeight="1" thickBot="1">
      <c r="B23" s="138" t="s">
        <v>261</v>
      </c>
      <c r="C23" s="196">
        <v>443410</v>
      </c>
      <c r="D23" s="177"/>
      <c r="E23" s="197" t="s">
        <v>50</v>
      </c>
      <c r="F23" s="173" t="s">
        <v>177</v>
      </c>
      <c r="G23" s="174" t="s">
        <v>178</v>
      </c>
      <c r="H23" s="175">
        <v>1999</v>
      </c>
      <c r="I23" s="198" t="s">
        <v>153</v>
      </c>
      <c r="J23" s="163" t="s">
        <v>57</v>
      </c>
      <c r="K23" s="199">
        <v>94.4</v>
      </c>
      <c r="L23" s="279">
        <v>100</v>
      </c>
      <c r="M23" s="280">
        <v>107</v>
      </c>
      <c r="N23" s="61">
        <v>-112</v>
      </c>
      <c r="O23" s="66">
        <f t="shared" si="1"/>
        <v>107</v>
      </c>
      <c r="P23" s="279">
        <v>125</v>
      </c>
      <c r="Q23" s="280">
        <v>132</v>
      </c>
      <c r="R23" s="61">
        <v>-140</v>
      </c>
      <c r="S23" s="66">
        <f t="shared" si="2"/>
        <v>132</v>
      </c>
      <c r="T23" s="65">
        <f t="shared" si="7"/>
        <v>239</v>
      </c>
      <c r="U23" s="62" t="str">
        <f t="shared" si="0"/>
        <v>FED + 9</v>
      </c>
      <c r="V23" s="62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>U20 M96</v>
      </c>
      <c r="W23" s="63">
        <f t="shared" si="3"/>
        <v>270.98229780405592</v>
      </c>
      <c r="X23" s="57"/>
      <c r="AA23" s="45"/>
      <c r="AB23" s="131">
        <f>T23-HLOOKUP(V23,Minimas!$C$3:$CD$12,2,FALSE)</f>
        <v>99</v>
      </c>
      <c r="AC23" s="131">
        <f>T23-HLOOKUP(V23,Minimas!$C$3:$CD$12,3,FALSE)</f>
        <v>74</v>
      </c>
      <c r="AD23" s="131">
        <f>T23-HLOOKUP(V23,Minimas!$C$3:$CD$12,4,FALSE)</f>
        <v>54</v>
      </c>
      <c r="AE23" s="131">
        <f>T23-HLOOKUP(V23,Minimas!$C$3:$CD$12,5,FALSE)</f>
        <v>29</v>
      </c>
      <c r="AF23" s="131">
        <f>T23-HLOOKUP(V23,Minimas!$C$3:$CD$12,6,FALSE)</f>
        <v>9</v>
      </c>
      <c r="AG23" s="131">
        <f>T23-HLOOKUP(V23,Minimas!$C$3:$CD$12,7,FALSE)</f>
        <v>-21</v>
      </c>
      <c r="AH23" s="131">
        <f>T23-HLOOKUP(V23,Minimas!$C$3:$CD$12,8,FALSE)</f>
        <v>-51</v>
      </c>
      <c r="AI23" s="131">
        <f>T23-HLOOKUP(V23,Minimas!$C$3:$CD$12,9,FALSE)</f>
        <v>-76</v>
      </c>
      <c r="AJ23" s="131">
        <f>T23-HLOOKUP(V23,Minimas!$C$3:$CD$12,10,FALSE)</f>
        <v>-121</v>
      </c>
      <c r="AK23" s="132" t="str">
        <f t="shared" si="4"/>
        <v>FED +</v>
      </c>
      <c r="AL23" s="45"/>
      <c r="AM23" s="45" t="str">
        <f t="shared" si="5"/>
        <v>FED +</v>
      </c>
      <c r="AN23" s="45">
        <f t="shared" si="6"/>
        <v>9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9" customFormat="1" ht="5.0999999999999996" customHeight="1">
      <c r="A24" s="8"/>
      <c r="B24" s="106"/>
      <c r="C24" s="107"/>
      <c r="D24" s="108"/>
      <c r="E24" s="108"/>
      <c r="F24" s="109"/>
      <c r="G24" s="110"/>
      <c r="H24" s="111"/>
      <c r="I24" s="112"/>
      <c r="J24" s="113"/>
      <c r="K24" s="114"/>
      <c r="L24" s="115"/>
      <c r="M24" s="115"/>
      <c r="N24" s="115"/>
      <c r="O24" s="116"/>
      <c r="P24" s="115"/>
      <c r="Q24" s="115"/>
      <c r="R24" s="115"/>
      <c r="S24" s="116"/>
      <c r="T24" s="116"/>
      <c r="U24" s="117"/>
      <c r="V24" s="109"/>
      <c r="W24" s="109"/>
      <c r="X24" s="7"/>
      <c r="Y24" s="7"/>
      <c r="Z24" s="7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</row>
    <row r="25" spans="1:124" s="13" customFormat="1" ht="22.5" customHeight="1">
      <c r="A25" s="12"/>
      <c r="B25" s="291" t="s">
        <v>16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3"/>
      <c r="N25" s="15"/>
      <c r="O25" s="118" t="s">
        <v>54</v>
      </c>
      <c r="P25" s="119" t="s">
        <v>17</v>
      </c>
      <c r="Q25" s="312" t="s">
        <v>266</v>
      </c>
      <c r="R25" s="312"/>
      <c r="S25" s="312"/>
      <c r="T25" s="312"/>
      <c r="U25" s="300" t="s">
        <v>56</v>
      </c>
      <c r="V25" s="300"/>
      <c r="W25" s="301"/>
    </row>
    <row r="26" spans="1:124" s="14" customFormat="1" ht="22.5" customHeight="1">
      <c r="A26" s="12"/>
      <c r="B26" s="294"/>
      <c r="C26" s="295"/>
      <c r="D26" s="295"/>
      <c r="E26" s="295"/>
      <c r="F26" s="295"/>
      <c r="G26" s="295"/>
      <c r="H26" s="295"/>
      <c r="I26" s="295"/>
      <c r="J26" s="295"/>
      <c r="K26" s="295"/>
      <c r="L26" s="296"/>
      <c r="N26" s="15"/>
      <c r="O26" s="120" t="s">
        <v>54</v>
      </c>
      <c r="P26" s="121" t="s">
        <v>18</v>
      </c>
      <c r="Q26" s="311" t="s">
        <v>267</v>
      </c>
      <c r="R26" s="311"/>
      <c r="S26" s="311"/>
      <c r="T26" s="311"/>
      <c r="U26" s="288" t="s">
        <v>56</v>
      </c>
      <c r="V26" s="288"/>
      <c r="W26" s="289"/>
    </row>
    <row r="27" spans="1:124" s="15" customFormat="1" ht="22.5" customHeight="1">
      <c r="A27" s="12"/>
      <c r="B27" s="294"/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O27" s="120" t="s">
        <v>54</v>
      </c>
      <c r="P27" s="121" t="s">
        <v>19</v>
      </c>
      <c r="Q27" s="311" t="s">
        <v>268</v>
      </c>
      <c r="R27" s="311"/>
      <c r="S27" s="311"/>
      <c r="T27" s="311"/>
      <c r="U27" s="288" t="s">
        <v>56</v>
      </c>
      <c r="V27" s="288"/>
      <c r="W27" s="289"/>
      <c r="X27" s="13"/>
    </row>
    <row r="28" spans="1:124" s="15" customFormat="1" ht="22.5" customHeight="1">
      <c r="A28" s="12"/>
      <c r="B28" s="294"/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O28" s="120" t="s">
        <v>54</v>
      </c>
      <c r="P28" s="121" t="s">
        <v>20</v>
      </c>
      <c r="Q28" s="311" t="s">
        <v>269</v>
      </c>
      <c r="R28" s="311"/>
      <c r="S28" s="311"/>
      <c r="T28" s="311"/>
      <c r="U28" s="288" t="s">
        <v>56</v>
      </c>
      <c r="V28" s="288"/>
      <c r="W28" s="289"/>
      <c r="X28" s="13"/>
    </row>
    <row r="29" spans="1:124" s="15" customFormat="1" ht="22.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5"/>
      <c r="L29" s="296"/>
      <c r="O29" s="120" t="s">
        <v>54</v>
      </c>
      <c r="P29" s="121" t="s">
        <v>21</v>
      </c>
      <c r="Q29" s="311" t="s">
        <v>55</v>
      </c>
      <c r="R29" s="311"/>
      <c r="S29" s="311"/>
      <c r="T29" s="311"/>
      <c r="U29" s="288" t="s">
        <v>56</v>
      </c>
      <c r="V29" s="288"/>
      <c r="W29" s="289"/>
      <c r="X29" s="13"/>
    </row>
    <row r="30" spans="1:124" ht="22.5" customHeight="1">
      <c r="A30" s="6"/>
      <c r="B30" s="294"/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M30" s="15"/>
      <c r="N30" s="15"/>
      <c r="O30" s="120" t="s">
        <v>54</v>
      </c>
      <c r="P30" s="121" t="s">
        <v>22</v>
      </c>
      <c r="Q30" s="311" t="s">
        <v>270</v>
      </c>
      <c r="R30" s="311"/>
      <c r="S30" s="311"/>
      <c r="T30" s="311"/>
      <c r="U30" s="288" t="s">
        <v>56</v>
      </c>
      <c r="V30" s="288"/>
      <c r="W30" s="289"/>
    </row>
    <row r="31" spans="1:124" ht="22.5" customHeight="1">
      <c r="A31" s="6"/>
      <c r="B31" s="294"/>
      <c r="C31" s="295"/>
      <c r="D31" s="295"/>
      <c r="E31" s="295"/>
      <c r="F31" s="295"/>
      <c r="G31" s="295"/>
      <c r="H31" s="295"/>
      <c r="I31" s="295"/>
      <c r="J31" s="295"/>
      <c r="K31" s="295"/>
      <c r="L31" s="296"/>
      <c r="M31" s="15"/>
      <c r="N31" s="15"/>
      <c r="O31" s="120" t="s">
        <v>54</v>
      </c>
      <c r="P31" s="121" t="s">
        <v>23</v>
      </c>
      <c r="Q31" s="311" t="s">
        <v>259</v>
      </c>
      <c r="R31" s="311"/>
      <c r="S31" s="311"/>
      <c r="T31" s="311"/>
      <c r="U31" s="288" t="s">
        <v>56</v>
      </c>
      <c r="V31" s="288"/>
      <c r="W31" s="289"/>
    </row>
    <row r="32" spans="1:124" ht="22.5" customHeight="1">
      <c r="A32" s="6"/>
      <c r="B32" s="297"/>
      <c r="C32" s="298"/>
      <c r="D32" s="298"/>
      <c r="E32" s="298"/>
      <c r="F32" s="298"/>
      <c r="G32" s="298"/>
      <c r="H32" s="298"/>
      <c r="I32" s="298"/>
      <c r="J32" s="298"/>
      <c r="K32" s="298"/>
      <c r="L32" s="299"/>
      <c r="M32" s="15"/>
      <c r="N32" s="15"/>
      <c r="O32" s="122" t="s">
        <v>54</v>
      </c>
      <c r="P32" s="123" t="s">
        <v>24</v>
      </c>
      <c r="Q32" s="313" t="s">
        <v>262</v>
      </c>
      <c r="R32" s="313"/>
      <c r="S32" s="313"/>
      <c r="T32" s="313"/>
      <c r="U32" s="302" t="s">
        <v>56</v>
      </c>
      <c r="V32" s="302"/>
      <c r="W32" s="303"/>
    </row>
    <row r="33" spans="1:24" s="15" customFormat="1" ht="10.15" customHeight="1">
      <c r="P33" s="12"/>
      <c r="X33" s="13"/>
    </row>
    <row r="34" spans="1:24">
      <c r="A34" s="6"/>
      <c r="O34" s="1"/>
    </row>
    <row r="35" spans="1:24">
      <c r="A35" s="6"/>
    </row>
  </sheetData>
  <mergeCells count="24">
    <mergeCell ref="Q30:T30"/>
    <mergeCell ref="U30:W30"/>
    <mergeCell ref="D2:K2"/>
    <mergeCell ref="N2:S2"/>
    <mergeCell ref="V2:W2"/>
    <mergeCell ref="D3:K3"/>
    <mergeCell ref="N3:S3"/>
    <mergeCell ref="V3:W3"/>
    <mergeCell ref="Q31:T31"/>
    <mergeCell ref="U31:W31"/>
    <mergeCell ref="F5:G5"/>
    <mergeCell ref="B25:L32"/>
    <mergeCell ref="Q25:T25"/>
    <mergeCell ref="U25:W25"/>
    <mergeCell ref="Q26:T26"/>
    <mergeCell ref="U26:W26"/>
    <mergeCell ref="Q27:T27"/>
    <mergeCell ref="U27:W27"/>
    <mergeCell ref="Q28:T28"/>
    <mergeCell ref="U28:W28"/>
    <mergeCell ref="Q32:T32"/>
    <mergeCell ref="U32:W32"/>
    <mergeCell ref="Q29:T29"/>
    <mergeCell ref="U29:W29"/>
  </mergeCells>
  <conditionalFormatting sqref="L7:N18 P7:R18">
    <cfRule type="cellIs" dxfId="10" priority="2" operator="lessThan">
      <formula>0</formula>
    </cfRule>
  </conditionalFormatting>
  <conditionalFormatting sqref="P19:R23 L19:N23">
    <cfRule type="cellIs" dxfId="9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5" orientation="landscape" horizontalDpi="180" verticalDpi="18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T38"/>
  <sheetViews>
    <sheetView zoomScale="60" zoomScaleNormal="60" workbookViewId="0">
      <selection activeCell="AP21" sqref="AP21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12.140625" style="1" customWidth="1"/>
    <col min="4" max="5" width="6.7109375" style="1" customWidth="1"/>
    <col min="6" max="6" width="27.28515625" style="1" customWidth="1"/>
    <col min="7" max="7" width="18.28515625" style="1" customWidth="1"/>
    <col min="8" max="8" width="9.28515625" style="1" customWidth="1"/>
    <col min="9" max="9" width="27.140625" style="1" customWidth="1"/>
    <col min="10" max="10" width="5.7109375" style="2" bestFit="1" customWidth="1"/>
    <col min="11" max="11" width="10.4257812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/>
    <row r="2" spans="1:124" s="10" customFormat="1" ht="30" customHeight="1">
      <c r="B2" s="11"/>
      <c r="C2" s="46"/>
      <c r="D2" s="304" t="s">
        <v>138</v>
      </c>
      <c r="E2" s="305"/>
      <c r="F2" s="305"/>
      <c r="G2" s="305"/>
      <c r="H2" s="305"/>
      <c r="I2" s="305"/>
      <c r="J2" s="305"/>
      <c r="K2" s="305"/>
      <c r="L2" s="47"/>
      <c r="M2" s="48"/>
      <c r="N2" s="305" t="s">
        <v>6</v>
      </c>
      <c r="O2" s="305"/>
      <c r="P2" s="305"/>
      <c r="Q2" s="305"/>
      <c r="R2" s="305"/>
      <c r="S2" s="305"/>
      <c r="T2" s="48"/>
      <c r="U2" s="48"/>
      <c r="V2" s="305" t="s">
        <v>15</v>
      </c>
      <c r="W2" s="306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>
      <c r="B3" s="11"/>
      <c r="C3" s="46"/>
      <c r="D3" s="307" t="s">
        <v>265</v>
      </c>
      <c r="E3" s="308"/>
      <c r="F3" s="308"/>
      <c r="G3" s="308"/>
      <c r="H3" s="308"/>
      <c r="I3" s="308"/>
      <c r="J3" s="308"/>
      <c r="K3" s="308"/>
      <c r="L3" s="49"/>
      <c r="M3" s="49"/>
      <c r="N3" s="308" t="s">
        <v>140</v>
      </c>
      <c r="O3" s="308"/>
      <c r="P3" s="308"/>
      <c r="Q3" s="308"/>
      <c r="R3" s="308"/>
      <c r="S3" s="308"/>
      <c r="T3" s="49"/>
      <c r="U3" s="49"/>
      <c r="V3" s="309">
        <v>43526</v>
      </c>
      <c r="W3" s="310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50" t="s">
        <v>9</v>
      </c>
      <c r="C5" s="51" t="s">
        <v>10</v>
      </c>
      <c r="D5" s="51" t="s">
        <v>7</v>
      </c>
      <c r="E5" s="51" t="s">
        <v>49</v>
      </c>
      <c r="F5" s="290" t="s">
        <v>0</v>
      </c>
      <c r="G5" s="290"/>
      <c r="H5" s="51" t="s">
        <v>12</v>
      </c>
      <c r="I5" s="51" t="s">
        <v>11</v>
      </c>
      <c r="J5" s="52" t="s">
        <v>5</v>
      </c>
      <c r="K5" s="53" t="s">
        <v>1</v>
      </c>
      <c r="L5" s="54">
        <v>1</v>
      </c>
      <c r="M5" s="55">
        <v>2</v>
      </c>
      <c r="N5" s="55">
        <v>3</v>
      </c>
      <c r="O5" s="64" t="s">
        <v>13</v>
      </c>
      <c r="P5" s="54">
        <v>1</v>
      </c>
      <c r="Q5" s="55">
        <v>2</v>
      </c>
      <c r="R5" s="55">
        <v>3</v>
      </c>
      <c r="S5" s="64" t="s">
        <v>14</v>
      </c>
      <c r="T5" s="69" t="s">
        <v>2</v>
      </c>
      <c r="U5" s="70" t="s">
        <v>3</v>
      </c>
      <c r="V5" s="70" t="s">
        <v>8</v>
      </c>
      <c r="W5" s="71" t="s">
        <v>4</v>
      </c>
      <c r="X5" s="56"/>
      <c r="Y5" s="17"/>
      <c r="Z5" s="17"/>
      <c r="AA5" s="44"/>
      <c r="AB5" s="128" t="s">
        <v>53</v>
      </c>
      <c r="AC5" s="128" t="s">
        <v>52</v>
      </c>
      <c r="AD5" s="128" t="s">
        <v>42</v>
      </c>
      <c r="AE5" s="128" t="s">
        <v>43</v>
      </c>
      <c r="AF5" s="128" t="s">
        <v>44</v>
      </c>
      <c r="AG5" s="128" t="s">
        <v>45</v>
      </c>
      <c r="AH5" s="128" t="s">
        <v>46</v>
      </c>
      <c r="AI5" s="128" t="s">
        <v>47</v>
      </c>
      <c r="AJ5" s="128" t="s">
        <v>48</v>
      </c>
      <c r="AK5" s="129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>
      <c r="A6" s="8"/>
      <c r="B6" s="80"/>
      <c r="C6" s="81"/>
      <c r="D6" s="82"/>
      <c r="E6" s="82"/>
      <c r="F6" s="83"/>
      <c r="G6" s="84"/>
      <c r="H6" s="85"/>
      <c r="I6" s="86"/>
      <c r="J6" s="87"/>
      <c r="K6" s="88"/>
      <c r="L6" s="89"/>
      <c r="M6" s="89"/>
      <c r="N6" s="89"/>
      <c r="O6" s="90"/>
      <c r="P6" s="89"/>
      <c r="Q6" s="89"/>
      <c r="R6" s="89"/>
      <c r="S6" s="90"/>
      <c r="T6" s="90"/>
      <c r="U6" s="91"/>
      <c r="V6" s="91"/>
      <c r="W6" s="91"/>
      <c r="X6" s="7"/>
      <c r="Y6" s="7"/>
      <c r="Z6" s="7"/>
      <c r="AA6" s="43"/>
      <c r="AB6" s="130" t="s">
        <v>40</v>
      </c>
      <c r="AC6" s="130" t="s">
        <v>41</v>
      </c>
      <c r="AD6" s="130" t="s">
        <v>42</v>
      </c>
      <c r="AE6" s="130" t="s">
        <v>43</v>
      </c>
      <c r="AF6" s="130" t="s">
        <v>44</v>
      </c>
      <c r="AG6" s="130" t="s">
        <v>45</v>
      </c>
      <c r="AH6" s="130" t="s">
        <v>46</v>
      </c>
      <c r="AI6" s="130" t="s">
        <v>47</v>
      </c>
      <c r="AJ6" s="130" t="s">
        <v>48</v>
      </c>
      <c r="AK6" s="130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28.5" customHeight="1">
      <c r="B7" s="136" t="s">
        <v>261</v>
      </c>
      <c r="C7" s="238">
        <v>360579</v>
      </c>
      <c r="D7" s="239"/>
      <c r="E7" s="239" t="s">
        <v>57</v>
      </c>
      <c r="F7" s="179" t="s">
        <v>151</v>
      </c>
      <c r="G7" s="180" t="s">
        <v>152</v>
      </c>
      <c r="H7" s="181">
        <v>2003</v>
      </c>
      <c r="I7" s="235" t="s">
        <v>153</v>
      </c>
      <c r="J7" s="239" t="s">
        <v>57</v>
      </c>
      <c r="K7" s="240">
        <v>59</v>
      </c>
      <c r="L7" s="278">
        <v>57</v>
      </c>
      <c r="M7" s="277">
        <v>-60</v>
      </c>
      <c r="N7" s="277">
        <v>-61</v>
      </c>
      <c r="O7" s="241">
        <f>IF(E7="","",IF(MAXA(L7:N7)&lt;=0,0,MAXA(L7:N7)))</f>
        <v>57</v>
      </c>
      <c r="P7" s="278">
        <v>68</v>
      </c>
      <c r="Q7" s="277">
        <v>-71</v>
      </c>
      <c r="R7" s="76">
        <v>-73</v>
      </c>
      <c r="S7" s="241">
        <f>IF(E7="","",IF(MAXA(P7:R7)&lt;=0,0,MAXA(P7:R7)))</f>
        <v>68</v>
      </c>
      <c r="T7" s="242">
        <f>IF(E7="","",IF(OR(O7=0,S7=0),0,O7+S7))</f>
        <v>125</v>
      </c>
      <c r="U7" s="243" t="str">
        <f t="shared" ref="U7:U12" si="0">+CONCATENATE(AM7," ",AN7)</f>
        <v>INTB + 0</v>
      </c>
      <c r="V7" s="243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U17 F59</v>
      </c>
      <c r="W7" s="244">
        <f>IF(E7=" "," ",IF(E7="H",10^(0.75194503*LOG(K7/175.508)^2)*T7,IF(E7="F",10^(0.783497476* LOG(K7/153.655)^2)*T7,"")))</f>
        <v>170.72613152948011</v>
      </c>
      <c r="X7" s="57"/>
      <c r="AA7" s="45"/>
      <c r="AB7" s="131">
        <f>T7-HLOOKUP(V7,Minimas!$C$3:$CD$12,2,FALSE)</f>
        <v>75</v>
      </c>
      <c r="AC7" s="131">
        <f>T7-HLOOKUP(V7,Minimas!$C$3:$CD$12,3,FALSE)</f>
        <v>65</v>
      </c>
      <c r="AD7" s="131">
        <f>T7-HLOOKUP(V7,Minimas!$C$3:$CD$12,4,FALSE)</f>
        <v>55</v>
      </c>
      <c r="AE7" s="131">
        <f>T7-HLOOKUP(V7,Minimas!$C$3:$CD$12,5,FALSE)</f>
        <v>43</v>
      </c>
      <c r="AF7" s="131">
        <f>T7-HLOOKUP(V7,Minimas!$C$3:$CD$12,6,FALSE)</f>
        <v>28</v>
      </c>
      <c r="AG7" s="131">
        <f>T7-HLOOKUP(V7,Minimas!$C$3:$CD$12,7,FALSE)</f>
        <v>15</v>
      </c>
      <c r="AH7" s="131">
        <f>T7-HLOOKUP(V7,Minimas!$C$3:$CD$12,8,FALSE)</f>
        <v>0</v>
      </c>
      <c r="AI7" s="131">
        <f>T7-HLOOKUP(V7,Minimas!$C$3:$CD$12,9,FALSE)</f>
        <v>-15</v>
      </c>
      <c r="AJ7" s="131">
        <f>T7-HLOOKUP(V7,Minimas!$C$3:$CD$12,10,FALSE)</f>
        <v>-75</v>
      </c>
      <c r="AK7" s="132" t="str">
        <f>IF(E7=0," ",IF(AJ7&gt;=0,$AJ$5,IF(AI7&gt;=0,$AI$5,IF(AH7&gt;=0,$AH$5,IF(AG7&gt;=0,$AG$5,IF(AF7&gt;=0,$AF$5,IF(AE7&gt;=0,$AE$5,IF(AD7&gt;=0,$AD$5,IF(AC7&gt;=0,$AC$5,$AB$5)))))))))</f>
        <v>INTB +</v>
      </c>
      <c r="AL7" s="45"/>
      <c r="AM7" s="45" t="str">
        <f>IF(AK7="","",AK7)</f>
        <v>INTB +</v>
      </c>
      <c r="AN7" s="45">
        <f>IF(E7=0," ",IF(AJ7&gt;=0,AJ7,IF(AI7&gt;=0,AI7,IF(AH7&gt;=0,AH7,IF(AG7&gt;=0,AG7,IF(AF7&gt;=0,AF7,IF(AE7&gt;=0,AE7,IF(AD7&gt;=0,AD7,IF(AC7&gt;=0,AC7,AB7)))))))))</f>
        <v>0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0" hidden="1" customHeight="1">
      <c r="B8" s="137"/>
      <c r="C8" s="245"/>
      <c r="D8" s="246"/>
      <c r="E8" s="247"/>
      <c r="F8" s="248"/>
      <c r="G8" s="219"/>
      <c r="H8" s="249"/>
      <c r="I8" s="250"/>
      <c r="J8" s="247"/>
      <c r="K8" s="251"/>
      <c r="L8" s="60"/>
      <c r="M8" s="61"/>
      <c r="N8" s="61"/>
      <c r="O8" s="252"/>
      <c r="P8" s="60"/>
      <c r="Q8" s="61"/>
      <c r="R8" s="61"/>
      <c r="S8" s="252"/>
      <c r="T8" s="253"/>
      <c r="U8" s="243"/>
      <c r="V8" s="243"/>
      <c r="W8" s="254"/>
      <c r="X8" s="57"/>
      <c r="AA8" s="45"/>
      <c r="AB8" s="131" t="e">
        <f>T8-HLOOKUP(V8,Minimas!$C$3:$CD$12,2,FALSE)</f>
        <v>#N/A</v>
      </c>
      <c r="AC8" s="131" t="e">
        <f>T8-HLOOKUP(V8,Minimas!$C$3:$CD$12,3,FALSE)</f>
        <v>#N/A</v>
      </c>
      <c r="AD8" s="131" t="e">
        <f>T8-HLOOKUP(V8,Minimas!$C$3:$CD$12,4,FALSE)</f>
        <v>#N/A</v>
      </c>
      <c r="AE8" s="131" t="e">
        <f>T8-HLOOKUP(V8,Minimas!$C$3:$CD$12,5,FALSE)</f>
        <v>#N/A</v>
      </c>
      <c r="AF8" s="131" t="e">
        <f>T8-HLOOKUP(V8,Minimas!$C$3:$CD$12,6,FALSE)</f>
        <v>#N/A</v>
      </c>
      <c r="AG8" s="131" t="e">
        <f>T8-HLOOKUP(V8,Minimas!$C$3:$CD$12,7,FALSE)</f>
        <v>#N/A</v>
      </c>
      <c r="AH8" s="131" t="e">
        <f>T8-HLOOKUP(V8,Minimas!$C$3:$CD$12,8,FALSE)</f>
        <v>#N/A</v>
      </c>
      <c r="AI8" s="131" t="e">
        <f>T8-HLOOKUP(V8,Minimas!$C$3:$CD$12,9,FALSE)</f>
        <v>#N/A</v>
      </c>
      <c r="AJ8" s="131" t="e">
        <f>T8-HLOOKUP(V8,Minimas!$C$3:$CD$12,10,FALSE)</f>
        <v>#N/A</v>
      </c>
      <c r="AK8" s="132" t="str">
        <f t="shared" ref="AK8:AK19" si="1">IF(E8=0," ",IF(AJ8&gt;=0,$AJ$5,IF(AI8&gt;=0,$AI$5,IF(AH8&gt;=0,$AH$5,IF(AG8&gt;=0,$AG$5,IF(AF8&gt;=0,$AF$5,IF(AE8&gt;=0,$AE$5,IF(AD8&gt;=0,$AD$5,IF(AC8&gt;=0,$AC$5,$AB$5)))))))))</f>
        <v xml:space="preserve"> </v>
      </c>
      <c r="AL8" s="45"/>
      <c r="AM8" s="45" t="str">
        <f t="shared" ref="AM8:AM10" si="2">IF(AK8="","",AK8)</f>
        <v xml:space="preserve"> </v>
      </c>
      <c r="AN8" s="45" t="str">
        <f t="shared" ref="AN8:AN10" si="3">IF(E8=0," ",IF(AJ8&gt;=0,AJ8,IF(AI8&gt;=0,AI8,IF(AH8&gt;=0,AH8,IF(AG8&gt;=0,AG8,IF(AF8&gt;=0,AF8,IF(AE8&gt;=0,AE8,IF(AD8&gt;=0,AD8,IF(AC8&gt;=0,AC8,AB8)))))))))</f>
        <v xml:space="preserve"> 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0" customHeight="1">
      <c r="B9" s="137" t="s">
        <v>261</v>
      </c>
      <c r="C9" s="245">
        <v>385815</v>
      </c>
      <c r="D9" s="246"/>
      <c r="E9" s="247" t="s">
        <v>57</v>
      </c>
      <c r="F9" s="248" t="s">
        <v>156</v>
      </c>
      <c r="G9" s="219" t="s">
        <v>157</v>
      </c>
      <c r="H9" s="249">
        <v>1999</v>
      </c>
      <c r="I9" s="250" t="s">
        <v>146</v>
      </c>
      <c r="J9" s="247" t="s">
        <v>57</v>
      </c>
      <c r="K9" s="251">
        <v>53</v>
      </c>
      <c r="L9" s="60">
        <v>-45</v>
      </c>
      <c r="M9" s="280">
        <v>45</v>
      </c>
      <c r="N9" s="280">
        <v>48</v>
      </c>
      <c r="O9" s="252">
        <f t="shared" ref="O9:O19" si="4">IF(E9="","",IF(MAXA(L9:N9)&lt;=0,0,MAXA(L9:N9)))</f>
        <v>48</v>
      </c>
      <c r="P9" s="279">
        <v>53</v>
      </c>
      <c r="Q9" s="280">
        <v>55</v>
      </c>
      <c r="R9" s="280">
        <v>57</v>
      </c>
      <c r="S9" s="252">
        <f t="shared" ref="S9:S12" si="5">IF(E9="","",IF(MAXA(P9:R9)&lt;=0,0,MAXA(P9:R9)))</f>
        <v>57</v>
      </c>
      <c r="T9" s="253">
        <f>IF(E9="","",IF(OR(O9=0,S9=0),0,O9+S9))</f>
        <v>105</v>
      </c>
      <c r="U9" s="243" t="str">
        <f t="shared" si="0"/>
        <v>FED + 2</v>
      </c>
      <c r="V9" s="243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U20 F55</v>
      </c>
      <c r="W9" s="254">
        <f t="shared" ref="W9:W12" si="6">IF(E9=" "," ",IF(E9="H",10^(0.75194503*LOG(K9/175.508)^2)*T9,IF(E9="F",10^(0.783497476* LOG(K9/153.655)^2)*T9,"")))</f>
        <v>154.38967668007317</v>
      </c>
      <c r="X9" s="57"/>
      <c r="AA9" s="45"/>
      <c r="AB9" s="131">
        <f>T9-HLOOKUP(V9,Minimas!$C$3:$CD$12,2,FALSE)</f>
        <v>55</v>
      </c>
      <c r="AC9" s="131">
        <f>T9-HLOOKUP(V9,Minimas!$C$3:$CD$12,3,FALSE)</f>
        <v>43</v>
      </c>
      <c r="AD9" s="131">
        <f>T9-HLOOKUP(V9,Minimas!$C$3:$CD$12,4,FALSE)</f>
        <v>30</v>
      </c>
      <c r="AE9" s="131">
        <f>T9-HLOOKUP(V9,Minimas!$C$3:$CD$12,5,FALSE)</f>
        <v>18</v>
      </c>
      <c r="AF9" s="131">
        <f>T9-HLOOKUP(V9,Minimas!$C$3:$CD$12,6,FALSE)</f>
        <v>2</v>
      </c>
      <c r="AG9" s="131">
        <f>T9-HLOOKUP(V9,Minimas!$C$3:$CD$12,7,FALSE)</f>
        <v>-13</v>
      </c>
      <c r="AH9" s="131">
        <f>T9-HLOOKUP(V9,Minimas!$C$3:$CD$12,8,FALSE)</f>
        <v>-33</v>
      </c>
      <c r="AI9" s="131">
        <f>T9-HLOOKUP(V9,Minimas!$C$3:$CD$12,9,FALSE)</f>
        <v>-55</v>
      </c>
      <c r="AJ9" s="131">
        <f>T9-HLOOKUP(V9,Minimas!$C$3:$CD$12,10,FALSE)</f>
        <v>-85</v>
      </c>
      <c r="AK9" s="132" t="str">
        <f t="shared" si="1"/>
        <v>FED +</v>
      </c>
      <c r="AL9" s="45"/>
      <c r="AM9" s="45" t="str">
        <f t="shared" si="2"/>
        <v>FED +</v>
      </c>
      <c r="AN9" s="45">
        <f t="shared" si="3"/>
        <v>2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0" customHeight="1">
      <c r="B10" s="137" t="s">
        <v>261</v>
      </c>
      <c r="C10" s="245">
        <v>429786</v>
      </c>
      <c r="D10" s="185"/>
      <c r="E10" s="186" t="s">
        <v>57</v>
      </c>
      <c r="F10" s="255" t="s">
        <v>209</v>
      </c>
      <c r="G10" s="255" t="s">
        <v>260</v>
      </c>
      <c r="H10" s="186">
        <v>2001</v>
      </c>
      <c r="I10" s="256" t="s">
        <v>153</v>
      </c>
      <c r="J10" s="186" t="s">
        <v>57</v>
      </c>
      <c r="K10" s="257">
        <v>57.8</v>
      </c>
      <c r="L10" s="60">
        <v>-45</v>
      </c>
      <c r="M10" s="61">
        <v>-45</v>
      </c>
      <c r="N10" s="61">
        <v>-45</v>
      </c>
      <c r="O10" s="252">
        <f t="shared" si="4"/>
        <v>0</v>
      </c>
      <c r="P10" s="279">
        <v>55</v>
      </c>
      <c r="Q10" s="280">
        <v>59</v>
      </c>
      <c r="R10" s="61">
        <v>-62</v>
      </c>
      <c r="S10" s="252">
        <f t="shared" si="5"/>
        <v>59</v>
      </c>
      <c r="T10" s="253">
        <f t="shared" ref="T10" si="7">IF(E10="","",IF(OR(O10=0,S10=0),0,O10+S10))</f>
        <v>0</v>
      </c>
      <c r="U10" s="243" t="str">
        <f t="shared" si="0"/>
        <v>DEB -55</v>
      </c>
      <c r="V10" s="243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U20 F59</v>
      </c>
      <c r="W10" s="254">
        <f t="shared" si="6"/>
        <v>0</v>
      </c>
      <c r="X10" s="57"/>
      <c r="AA10" s="45"/>
      <c r="AB10" s="131">
        <f>T10-HLOOKUP(V10,Minimas!$C$3:$CD$12,2,FALSE)</f>
        <v>-55</v>
      </c>
      <c r="AC10" s="131">
        <f>T10-HLOOKUP(V10,Minimas!$C$3:$CD$12,3,FALSE)</f>
        <v>-70</v>
      </c>
      <c r="AD10" s="131">
        <f>T10-HLOOKUP(V10,Minimas!$C$3:$CD$12,4,FALSE)</f>
        <v>-82</v>
      </c>
      <c r="AE10" s="131">
        <f>T10-HLOOKUP(V10,Minimas!$C$3:$CD$12,5,FALSE)</f>
        <v>-95</v>
      </c>
      <c r="AF10" s="131">
        <f>T10-HLOOKUP(V10,Minimas!$C$3:$CD$12,6,FALSE)</f>
        <v>-110</v>
      </c>
      <c r="AG10" s="131">
        <f>T10-HLOOKUP(V10,Minimas!$C$3:$CD$12,7,FALSE)</f>
        <v>-125</v>
      </c>
      <c r="AH10" s="131">
        <f>T10-HLOOKUP(V10,Minimas!$C$3:$CD$12,8,FALSE)</f>
        <v>-145</v>
      </c>
      <c r="AI10" s="131">
        <f>T10-HLOOKUP(V10,Minimas!$C$3:$CD$12,9,FALSE)</f>
        <v>-165</v>
      </c>
      <c r="AJ10" s="131">
        <f>T10-HLOOKUP(V10,Minimas!$C$3:$CD$12,10,FALSE)</f>
        <v>-200</v>
      </c>
      <c r="AK10" s="132" t="str">
        <f t="shared" si="1"/>
        <v>DEB</v>
      </c>
      <c r="AL10" s="45"/>
      <c r="AM10" s="45" t="str">
        <f t="shared" si="2"/>
        <v>DEB</v>
      </c>
      <c r="AN10" s="45">
        <f t="shared" si="3"/>
        <v>-55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30" customHeight="1">
      <c r="B11" s="137" t="s">
        <v>261</v>
      </c>
      <c r="C11" s="245">
        <v>397293</v>
      </c>
      <c r="D11" s="246"/>
      <c r="E11" s="247" t="s">
        <v>57</v>
      </c>
      <c r="F11" s="248" t="s">
        <v>158</v>
      </c>
      <c r="G11" s="219" t="s">
        <v>159</v>
      </c>
      <c r="H11" s="249">
        <v>2001</v>
      </c>
      <c r="I11" s="258" t="s">
        <v>146</v>
      </c>
      <c r="J11" s="247" t="s">
        <v>57</v>
      </c>
      <c r="K11" s="251">
        <v>62.6</v>
      </c>
      <c r="L11" s="279">
        <v>58</v>
      </c>
      <c r="M11" s="280">
        <v>60</v>
      </c>
      <c r="N11" s="280">
        <v>62</v>
      </c>
      <c r="O11" s="252">
        <f t="shared" si="4"/>
        <v>62</v>
      </c>
      <c r="P11" s="60">
        <v>-70</v>
      </c>
      <c r="Q11" s="280">
        <v>70</v>
      </c>
      <c r="R11" s="280">
        <v>73</v>
      </c>
      <c r="S11" s="252">
        <f t="shared" si="5"/>
        <v>73</v>
      </c>
      <c r="T11" s="253">
        <f t="shared" ref="T11:T12" si="8">IF(E11="","",IF(OR(O11=0,S11=0),0,O11+S11))</f>
        <v>135</v>
      </c>
      <c r="U11" s="243" t="str">
        <f t="shared" si="0"/>
        <v>NAT + 0</v>
      </c>
      <c r="V11" s="243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U20 F64</v>
      </c>
      <c r="W11" s="254">
        <f t="shared" si="6"/>
        <v>177.61794697817652</v>
      </c>
      <c r="X11" s="57"/>
      <c r="AA11" s="45"/>
      <c r="AB11" s="131">
        <f>T11-HLOOKUP(V11,Minimas!$C$3:$CD$12,2,FALSE)</f>
        <v>75</v>
      </c>
      <c r="AC11" s="131">
        <f>T11-HLOOKUP(V11,Minimas!$C$3:$CD$12,3,FALSE)</f>
        <v>60</v>
      </c>
      <c r="AD11" s="131">
        <f>T11-HLOOKUP(V11,Minimas!$C$3:$CD$12,4,FALSE)</f>
        <v>45</v>
      </c>
      <c r="AE11" s="131">
        <f>T11-HLOOKUP(V11,Minimas!$C$3:$CD$12,5,FALSE)</f>
        <v>30</v>
      </c>
      <c r="AF11" s="131">
        <f>T11-HLOOKUP(V11,Minimas!$C$3:$CD$12,6,FALSE)</f>
        <v>17</v>
      </c>
      <c r="AG11" s="131">
        <f>T11-HLOOKUP(V11,Minimas!$C$3:$CD$12,7,FALSE)</f>
        <v>0</v>
      </c>
      <c r="AH11" s="131">
        <f>T11-HLOOKUP(V11,Minimas!$C$3:$CD$12,8,FALSE)</f>
        <v>-20</v>
      </c>
      <c r="AI11" s="131">
        <f>T11-HLOOKUP(V11,Minimas!$C$3:$CD$12,9,FALSE)</f>
        <v>-40</v>
      </c>
      <c r="AJ11" s="131">
        <f>T11-HLOOKUP(V11,Minimas!$C$3:$CD$12,10,FALSE)</f>
        <v>-75</v>
      </c>
      <c r="AK11" s="132" t="str">
        <f t="shared" si="1"/>
        <v>NAT +</v>
      </c>
      <c r="AL11" s="45"/>
      <c r="AM11" s="45" t="str">
        <f t="shared" ref="AM11:AM19" si="9">IF(AK11="","",AK11)</f>
        <v>NAT +</v>
      </c>
      <c r="AN11" s="45">
        <f t="shared" ref="AN11:AN19" si="10">IF(E11=0," ",IF(AJ11&gt;=0,AJ11,IF(AI11&gt;=0,AI11,IF(AH11&gt;=0,AH11,IF(AG11&gt;=0,AG11,IF(AF11&gt;=0,AF11,IF(AE11&gt;=0,AE11,IF(AD11&gt;=0,AD11,IF(AC11&gt;=0,AC11,AB11)))))))))</f>
        <v>0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5" customFormat="1" ht="27.75" customHeight="1">
      <c r="B12" s="137" t="s">
        <v>261</v>
      </c>
      <c r="C12" s="238">
        <v>443414</v>
      </c>
      <c r="D12" s="259"/>
      <c r="E12" s="178" t="s">
        <v>57</v>
      </c>
      <c r="F12" s="179" t="s">
        <v>160</v>
      </c>
      <c r="G12" s="180" t="s">
        <v>161</v>
      </c>
      <c r="H12" s="181">
        <v>2001</v>
      </c>
      <c r="I12" s="182" t="s">
        <v>153</v>
      </c>
      <c r="J12" s="239" t="s">
        <v>57</v>
      </c>
      <c r="K12" s="240">
        <v>64</v>
      </c>
      <c r="L12" s="60">
        <v>-43</v>
      </c>
      <c r="M12" s="61">
        <v>-43</v>
      </c>
      <c r="N12" s="61">
        <v>-45</v>
      </c>
      <c r="O12" s="252">
        <f t="shared" si="4"/>
        <v>0</v>
      </c>
      <c r="P12" s="279">
        <v>48</v>
      </c>
      <c r="Q12" s="61">
        <v>-51</v>
      </c>
      <c r="R12" s="61">
        <v>-51</v>
      </c>
      <c r="S12" s="252">
        <f t="shared" si="5"/>
        <v>48</v>
      </c>
      <c r="T12" s="253">
        <f t="shared" si="8"/>
        <v>0</v>
      </c>
      <c r="U12" s="243" t="str">
        <f t="shared" si="0"/>
        <v>DEB -60</v>
      </c>
      <c r="V12" s="243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U20 F64</v>
      </c>
      <c r="W12" s="254">
        <f t="shared" si="6"/>
        <v>0</v>
      </c>
      <c r="X12" s="57"/>
      <c r="AA12" s="45"/>
      <c r="AB12" s="131">
        <f>T12-HLOOKUP(V12,Minimas!$C$3:$CD$12,2,FALSE)</f>
        <v>-60</v>
      </c>
      <c r="AC12" s="131">
        <f>T12-HLOOKUP(V12,Minimas!$C$3:$CD$12,3,FALSE)</f>
        <v>-75</v>
      </c>
      <c r="AD12" s="131">
        <f>T12-HLOOKUP(V12,Minimas!$C$3:$CD$12,4,FALSE)</f>
        <v>-90</v>
      </c>
      <c r="AE12" s="131">
        <f>T12-HLOOKUP(V12,Minimas!$C$3:$CD$12,5,FALSE)</f>
        <v>-105</v>
      </c>
      <c r="AF12" s="131">
        <f>T12-HLOOKUP(V12,Minimas!$C$3:$CD$12,6,FALSE)</f>
        <v>-118</v>
      </c>
      <c r="AG12" s="131">
        <f>T12-HLOOKUP(V12,Minimas!$C$3:$CD$12,7,FALSE)</f>
        <v>-135</v>
      </c>
      <c r="AH12" s="131">
        <f>T12-HLOOKUP(V12,Minimas!$C$3:$CD$12,8,FALSE)</f>
        <v>-155</v>
      </c>
      <c r="AI12" s="131">
        <f>T12-HLOOKUP(V12,Minimas!$C$3:$CD$12,9,FALSE)</f>
        <v>-175</v>
      </c>
      <c r="AJ12" s="131">
        <f>T12-HLOOKUP(V12,Minimas!$C$3:$CD$12,10,FALSE)</f>
        <v>-210</v>
      </c>
      <c r="AK12" s="132" t="str">
        <f t="shared" si="1"/>
        <v>DEB</v>
      </c>
      <c r="AL12" s="45"/>
      <c r="AM12" s="45" t="str">
        <f t="shared" si="9"/>
        <v>DEB</v>
      </c>
      <c r="AN12" s="45">
        <f t="shared" si="10"/>
        <v>-60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5" customFormat="1" ht="26.25" customHeight="1">
      <c r="B13" s="137" t="s">
        <v>261</v>
      </c>
      <c r="C13" s="260">
        <v>508512</v>
      </c>
      <c r="D13" s="261"/>
      <c r="E13" s="262" t="s">
        <v>57</v>
      </c>
      <c r="F13" s="276" t="s">
        <v>163</v>
      </c>
      <c r="G13" s="275" t="s">
        <v>164</v>
      </c>
      <c r="H13" s="263">
        <v>2001</v>
      </c>
      <c r="I13" s="264" t="s">
        <v>165</v>
      </c>
      <c r="J13" s="265" t="s">
        <v>57</v>
      </c>
      <c r="K13" s="266">
        <v>65.400000000000006</v>
      </c>
      <c r="L13" s="279">
        <v>42</v>
      </c>
      <c r="M13" s="280">
        <v>45</v>
      </c>
      <c r="N13" s="280">
        <v>47</v>
      </c>
      <c r="O13" s="252">
        <f t="shared" si="4"/>
        <v>47</v>
      </c>
      <c r="P13" s="279">
        <v>60</v>
      </c>
      <c r="Q13" s="280">
        <v>65</v>
      </c>
      <c r="R13" s="61">
        <v>-70</v>
      </c>
      <c r="S13" s="252">
        <f t="shared" ref="S13:S19" si="11">IF(E13="","",IF(MAXA(P13:R13)&lt;=0,0,MAXA(P13:R13)))</f>
        <v>65</v>
      </c>
      <c r="T13" s="253">
        <f t="shared" ref="T13:T19" si="12">IF(E13="","",IF(OR(O13=0,S13=0),0,O13+S13))</f>
        <v>112</v>
      </c>
      <c r="U13" s="243" t="str">
        <f t="shared" ref="U13:U19" si="13">+CONCATENATE(AM13," ",AN13)</f>
        <v>IRG + 2</v>
      </c>
      <c r="V13" s="243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>U20 F71</v>
      </c>
      <c r="W13" s="254">
        <f t="shared" ref="W13:W19" si="14">IF(E13=" "," ",IF(E13="H",10^(0.75194503*LOG(K13/175.508)^2)*T13,IF(E13="F",10^(0.783497476* LOG(K13/153.655)^2)*T13,"")))</f>
        <v>143.56261077440038</v>
      </c>
      <c r="X13" s="57"/>
      <c r="AA13" s="45"/>
      <c r="AB13" s="131">
        <f>T13-HLOOKUP(V13,Minimas!$C$3:$CD$12,2,FALSE)</f>
        <v>47</v>
      </c>
      <c r="AC13" s="131">
        <f>T13-HLOOKUP(V13,Minimas!$C$3:$CD$12,3,FALSE)</f>
        <v>32</v>
      </c>
      <c r="AD13" s="131">
        <f>T13-HLOOKUP(V13,Minimas!$C$3:$CD$12,4,FALSE)</f>
        <v>17</v>
      </c>
      <c r="AE13" s="131">
        <f>T13-HLOOKUP(V13,Minimas!$C$3:$CD$12,5,FALSE)</f>
        <v>2</v>
      </c>
      <c r="AF13" s="131">
        <f>T13-HLOOKUP(V13,Minimas!$C$3:$CD$12,6,FALSE)</f>
        <v>-11</v>
      </c>
      <c r="AG13" s="131">
        <f>T13-HLOOKUP(V13,Minimas!$C$3:$CD$12,7,FALSE)</f>
        <v>-30</v>
      </c>
      <c r="AH13" s="131">
        <f>T13-HLOOKUP(V13,Minimas!$C$3:$CD$12,8,FALSE)</f>
        <v>-50</v>
      </c>
      <c r="AI13" s="131">
        <f>T13-HLOOKUP(V13,Minimas!$C$3:$CD$12,9,FALSE)</f>
        <v>-70</v>
      </c>
      <c r="AJ13" s="131">
        <f>T13-HLOOKUP(V13,Minimas!$C$3:$CD$12,10,FALSE)</f>
        <v>-113</v>
      </c>
      <c r="AK13" s="132" t="str">
        <f t="shared" si="1"/>
        <v>IRG +</v>
      </c>
      <c r="AL13" s="45"/>
      <c r="AM13" s="45" t="str">
        <f t="shared" si="9"/>
        <v>IRG +</v>
      </c>
      <c r="AN13" s="45">
        <f t="shared" si="10"/>
        <v>2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28.5" customHeight="1">
      <c r="B14" s="137" t="s">
        <v>261</v>
      </c>
      <c r="C14" s="267">
        <v>415787</v>
      </c>
      <c r="D14" s="190"/>
      <c r="E14" s="268" t="s">
        <v>57</v>
      </c>
      <c r="F14" s="187" t="s">
        <v>166</v>
      </c>
      <c r="G14" s="188" t="s">
        <v>167</v>
      </c>
      <c r="H14" s="189">
        <v>2000</v>
      </c>
      <c r="I14" s="237" t="s">
        <v>147</v>
      </c>
      <c r="J14" s="268" t="s">
        <v>57</v>
      </c>
      <c r="K14" s="269">
        <v>75.400000000000006</v>
      </c>
      <c r="L14" s="279">
        <v>55</v>
      </c>
      <c r="M14" s="280">
        <v>59</v>
      </c>
      <c r="N14" s="61">
        <v>-62</v>
      </c>
      <c r="O14" s="252">
        <f t="shared" si="4"/>
        <v>59</v>
      </c>
      <c r="P14" s="279">
        <v>70</v>
      </c>
      <c r="Q14" s="61">
        <v>-75</v>
      </c>
      <c r="R14" s="61">
        <v>-78</v>
      </c>
      <c r="S14" s="252">
        <f t="shared" si="11"/>
        <v>70</v>
      </c>
      <c r="T14" s="253">
        <f t="shared" si="12"/>
        <v>129</v>
      </c>
      <c r="U14" s="243" t="str">
        <f t="shared" si="13"/>
        <v>FED + 2</v>
      </c>
      <c r="V14" s="243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>U20 F76</v>
      </c>
      <c r="W14" s="254">
        <f t="shared" si="14"/>
        <v>153.2793895587175</v>
      </c>
      <c r="X14" s="57"/>
      <c r="AA14" s="45"/>
      <c r="AB14" s="131">
        <f>T14-HLOOKUP(V14,Minimas!$C$3:$CD$12,2,FALSE)</f>
        <v>59</v>
      </c>
      <c r="AC14" s="131">
        <f>T14-HLOOKUP(V14,Minimas!$C$3:$CD$12,3,FALSE)</f>
        <v>44</v>
      </c>
      <c r="AD14" s="131">
        <f>T14-HLOOKUP(V14,Minimas!$C$3:$CD$12,4,FALSE)</f>
        <v>29</v>
      </c>
      <c r="AE14" s="131">
        <f>T14-HLOOKUP(V14,Minimas!$C$3:$CD$12,5,FALSE)</f>
        <v>14</v>
      </c>
      <c r="AF14" s="131">
        <f>T14-HLOOKUP(V14,Minimas!$C$3:$CD$12,6,FALSE)</f>
        <v>2</v>
      </c>
      <c r="AG14" s="131">
        <f>T14-HLOOKUP(V14,Minimas!$C$3:$CD$12,7,FALSE)</f>
        <v>-18</v>
      </c>
      <c r="AH14" s="131">
        <f>T14-HLOOKUP(V14,Minimas!$C$3:$CD$12,8,FALSE)</f>
        <v>-38</v>
      </c>
      <c r="AI14" s="131">
        <f>T14-HLOOKUP(V14,Minimas!$C$3:$CD$12,9,FALSE)</f>
        <v>-58</v>
      </c>
      <c r="AJ14" s="131">
        <f>T14-HLOOKUP(V14,Minimas!$C$3:$CD$12,10,FALSE)</f>
        <v>-96</v>
      </c>
      <c r="AK14" s="132" t="str">
        <f t="shared" si="1"/>
        <v>FED +</v>
      </c>
      <c r="AL14" s="45"/>
      <c r="AM14" s="45" t="str">
        <f t="shared" si="9"/>
        <v>FED +</v>
      </c>
      <c r="AN14" s="45">
        <f t="shared" si="10"/>
        <v>2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28.5" customHeight="1">
      <c r="B15" s="137"/>
      <c r="C15" s="267"/>
      <c r="D15" s="190"/>
      <c r="E15" s="268"/>
      <c r="F15" s="187"/>
      <c r="G15" s="188"/>
      <c r="H15" s="189"/>
      <c r="I15" s="237"/>
      <c r="J15" s="268"/>
      <c r="K15" s="269"/>
      <c r="L15" s="282"/>
      <c r="M15" s="283"/>
      <c r="N15" s="283"/>
      <c r="O15" s="252"/>
      <c r="P15" s="282"/>
      <c r="Q15" s="61"/>
      <c r="R15" s="61"/>
      <c r="S15" s="252"/>
      <c r="T15" s="253"/>
      <c r="U15" s="243"/>
      <c r="V15" s="243"/>
      <c r="W15" s="254"/>
      <c r="X15" s="57"/>
      <c r="AA15" s="45"/>
      <c r="AB15" s="131"/>
      <c r="AC15" s="131"/>
      <c r="AD15" s="131"/>
      <c r="AE15" s="131"/>
      <c r="AF15" s="131"/>
      <c r="AG15" s="131"/>
      <c r="AH15" s="131"/>
      <c r="AI15" s="131"/>
      <c r="AJ15" s="131"/>
      <c r="AK15" s="132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30" customHeight="1">
      <c r="B16" s="137" t="s">
        <v>261</v>
      </c>
      <c r="C16" s="245">
        <v>376233</v>
      </c>
      <c r="D16" s="270"/>
      <c r="E16" s="271" t="s">
        <v>50</v>
      </c>
      <c r="F16" s="272" t="s">
        <v>142</v>
      </c>
      <c r="G16" s="219" t="s">
        <v>143</v>
      </c>
      <c r="H16" s="273">
        <v>2004</v>
      </c>
      <c r="I16" s="222" t="s">
        <v>147</v>
      </c>
      <c r="J16" s="239" t="s">
        <v>57</v>
      </c>
      <c r="K16" s="251">
        <v>47.8</v>
      </c>
      <c r="L16" s="279">
        <v>55</v>
      </c>
      <c r="M16" s="280">
        <v>58</v>
      </c>
      <c r="N16" s="280">
        <v>60</v>
      </c>
      <c r="O16" s="252">
        <f t="shared" si="4"/>
        <v>60</v>
      </c>
      <c r="P16" s="279">
        <v>70</v>
      </c>
      <c r="Q16" s="280">
        <v>74</v>
      </c>
      <c r="R16" s="61">
        <v>-77</v>
      </c>
      <c r="S16" s="252">
        <f t="shared" si="11"/>
        <v>74</v>
      </c>
      <c r="T16" s="253">
        <f t="shared" si="12"/>
        <v>134</v>
      </c>
      <c r="U16" s="243" t="str">
        <f t="shared" si="13"/>
        <v>INTB + 4</v>
      </c>
      <c r="V16" s="243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>U15 M49</v>
      </c>
      <c r="W16" s="254">
        <f t="shared" si="14"/>
        <v>232.82690796025332</v>
      </c>
      <c r="X16" s="57"/>
      <c r="AA16" s="45"/>
      <c r="AB16" s="131">
        <f>T16-HLOOKUP(V16,Minimas!$C$3:$CD$12,2,FALSE)</f>
        <v>94</v>
      </c>
      <c r="AC16" s="131">
        <f>T16-HLOOKUP(V16,Minimas!$C$3:$CD$12,3,FALSE)</f>
        <v>79</v>
      </c>
      <c r="AD16" s="131">
        <f>T16-HLOOKUP(V16,Minimas!$C$3:$CD$12,4,FALSE)</f>
        <v>64</v>
      </c>
      <c r="AE16" s="131">
        <f>T16-HLOOKUP(V16,Minimas!$C$3:$CD$12,5,FALSE)</f>
        <v>49</v>
      </c>
      <c r="AF16" s="131">
        <f>T16-HLOOKUP(V16,Minimas!$C$3:$CD$12,6,FALSE)</f>
        <v>34</v>
      </c>
      <c r="AG16" s="131">
        <f>T16-HLOOKUP(V16,Minimas!$C$3:$CD$12,7,FALSE)</f>
        <v>19</v>
      </c>
      <c r="AH16" s="131">
        <f>T16-HLOOKUP(V16,Minimas!$C$3:$CD$12,8,FALSE)</f>
        <v>4</v>
      </c>
      <c r="AI16" s="131">
        <f>T16-HLOOKUP(V16,Minimas!$C$3:$CD$12,9,FALSE)</f>
        <v>-11</v>
      </c>
      <c r="AJ16" s="131">
        <f>T16-HLOOKUP(V16,Minimas!$C$3:$CD$12,10,FALSE)</f>
        <v>-141</v>
      </c>
      <c r="AK16" s="132" t="str">
        <f t="shared" si="1"/>
        <v>INTB +</v>
      </c>
      <c r="AL16" s="45"/>
      <c r="AM16" s="45" t="str">
        <f t="shared" si="9"/>
        <v>INTB +</v>
      </c>
      <c r="AN16" s="45">
        <f t="shared" si="10"/>
        <v>4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30" customHeight="1">
      <c r="B17" s="137" t="s">
        <v>261</v>
      </c>
      <c r="C17" s="260">
        <v>448331</v>
      </c>
      <c r="D17" s="261"/>
      <c r="E17" s="262" t="s">
        <v>50</v>
      </c>
      <c r="F17" s="276" t="s">
        <v>144</v>
      </c>
      <c r="G17" s="275" t="s">
        <v>145</v>
      </c>
      <c r="H17" s="263">
        <v>2004</v>
      </c>
      <c r="I17" s="264" t="s">
        <v>146</v>
      </c>
      <c r="J17" s="265" t="s">
        <v>57</v>
      </c>
      <c r="K17" s="266">
        <v>54.8</v>
      </c>
      <c r="L17" s="60">
        <v>-43</v>
      </c>
      <c r="M17" s="280">
        <v>43</v>
      </c>
      <c r="N17" s="280">
        <v>45</v>
      </c>
      <c r="O17" s="252">
        <f t="shared" si="4"/>
        <v>45</v>
      </c>
      <c r="P17" s="279">
        <v>53</v>
      </c>
      <c r="Q17" s="280">
        <v>55</v>
      </c>
      <c r="R17" s="280">
        <v>58</v>
      </c>
      <c r="S17" s="252">
        <f t="shared" si="11"/>
        <v>58</v>
      </c>
      <c r="T17" s="253">
        <f t="shared" si="12"/>
        <v>103</v>
      </c>
      <c r="U17" s="243" t="str">
        <f t="shared" si="13"/>
        <v>IRG + 3</v>
      </c>
      <c r="V17" s="243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>U15 M55</v>
      </c>
      <c r="W17" s="254">
        <f t="shared" si="14"/>
        <v>160.32245797893779</v>
      </c>
      <c r="X17" s="57"/>
      <c r="AA17" s="45"/>
      <c r="AB17" s="131">
        <f>T17-HLOOKUP(V17,Minimas!$C$3:$CD$12,2,FALSE)</f>
        <v>48</v>
      </c>
      <c r="AC17" s="131">
        <f>T17-HLOOKUP(V17,Minimas!$C$3:$CD$12,3,FALSE)</f>
        <v>33</v>
      </c>
      <c r="AD17" s="131">
        <f>T17-HLOOKUP(V17,Minimas!$C$3:$CD$12,4,FALSE)</f>
        <v>18</v>
      </c>
      <c r="AE17" s="131">
        <f>T17-HLOOKUP(V17,Minimas!$C$3:$CD$12,5,FALSE)</f>
        <v>3</v>
      </c>
      <c r="AF17" s="131">
        <f>T17-HLOOKUP(V17,Minimas!$C$3:$CD$12,6,FALSE)</f>
        <v>-12</v>
      </c>
      <c r="AG17" s="131">
        <f>T17-HLOOKUP(V17,Minimas!$C$3:$CD$12,7,FALSE)</f>
        <v>-27</v>
      </c>
      <c r="AH17" s="131">
        <f>T17-HLOOKUP(V17,Minimas!$C$3:$CD$12,8,FALSE)</f>
        <v>-47</v>
      </c>
      <c r="AI17" s="131">
        <f>T17-HLOOKUP(V17,Minimas!$C$3:$CD$12,9,FALSE)</f>
        <v>-67</v>
      </c>
      <c r="AJ17" s="131">
        <f>T17-HLOOKUP(V17,Minimas!$C$3:$CD$12,10,FALSE)</f>
        <v>-172</v>
      </c>
      <c r="AK17" s="132" t="str">
        <f t="shared" si="1"/>
        <v>IRG +</v>
      </c>
      <c r="AL17" s="45"/>
      <c r="AM17" s="45" t="str">
        <f t="shared" si="9"/>
        <v>IRG +</v>
      </c>
      <c r="AN17" s="45">
        <f t="shared" si="10"/>
        <v>3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5" customFormat="1" ht="30" customHeight="1">
      <c r="B18" s="137" t="s">
        <v>261</v>
      </c>
      <c r="C18" s="245">
        <v>433690</v>
      </c>
      <c r="D18" s="271"/>
      <c r="E18" s="271" t="s">
        <v>50</v>
      </c>
      <c r="F18" s="272" t="s">
        <v>254</v>
      </c>
      <c r="G18" s="219" t="s">
        <v>255</v>
      </c>
      <c r="H18" s="273">
        <v>2003</v>
      </c>
      <c r="I18" s="171" t="s">
        <v>147</v>
      </c>
      <c r="J18" s="271" t="s">
        <v>57</v>
      </c>
      <c r="K18" s="251">
        <v>64.5</v>
      </c>
      <c r="L18" s="279">
        <v>56</v>
      </c>
      <c r="M18" s="280">
        <v>61</v>
      </c>
      <c r="N18" s="61">
        <v>-65</v>
      </c>
      <c r="O18" s="252">
        <f t="shared" si="4"/>
        <v>61</v>
      </c>
      <c r="P18" s="279">
        <v>76</v>
      </c>
      <c r="Q18" s="280">
        <v>81</v>
      </c>
      <c r="R18" s="280">
        <v>85</v>
      </c>
      <c r="S18" s="252">
        <f t="shared" si="11"/>
        <v>85</v>
      </c>
      <c r="T18" s="253">
        <f t="shared" si="12"/>
        <v>146</v>
      </c>
      <c r="U18" s="243" t="str">
        <f t="shared" si="13"/>
        <v>REG + 16</v>
      </c>
      <c r="V18" s="243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>U17 M67</v>
      </c>
      <c r="W18" s="254">
        <f t="shared" si="14"/>
        <v>202.51993812373894</v>
      </c>
      <c r="X18" s="57"/>
      <c r="AA18" s="45"/>
      <c r="AB18" s="131">
        <f>T18-HLOOKUP(V18,Minimas!$C$3:$CD$12,2,FALSE)</f>
        <v>56</v>
      </c>
      <c r="AC18" s="131">
        <f>T18-HLOOKUP(V18,Minimas!$C$3:$CD$12,3,FALSE)</f>
        <v>36</v>
      </c>
      <c r="AD18" s="131">
        <f>T18-HLOOKUP(V18,Minimas!$C$3:$CD$12,4,FALSE)</f>
        <v>16</v>
      </c>
      <c r="AE18" s="131">
        <f>T18-HLOOKUP(V18,Minimas!$C$3:$CD$12,5,FALSE)</f>
        <v>-4</v>
      </c>
      <c r="AF18" s="131">
        <f>T18-HLOOKUP(V18,Minimas!$C$3:$CD$12,6,FALSE)</f>
        <v>-24</v>
      </c>
      <c r="AG18" s="131">
        <f>T18-HLOOKUP(V18,Minimas!$C$3:$CD$12,7,FALSE)</f>
        <v>-44</v>
      </c>
      <c r="AH18" s="131">
        <f>T18-HLOOKUP(V18,Minimas!$C$3:$CD$12,8,FALSE)</f>
        <v>-64</v>
      </c>
      <c r="AI18" s="131">
        <f>T18-HLOOKUP(V18,Minimas!$C$3:$CD$12,9,FALSE)</f>
        <v>-84</v>
      </c>
      <c r="AJ18" s="131">
        <f>T18-HLOOKUP(V18,Minimas!$C$3:$CD$12,10,FALSE)</f>
        <v>-149</v>
      </c>
      <c r="AK18" s="132" t="str">
        <f t="shared" si="1"/>
        <v>REG +</v>
      </c>
      <c r="AL18" s="45"/>
      <c r="AM18" s="45" t="str">
        <f t="shared" si="9"/>
        <v>REG +</v>
      </c>
      <c r="AN18" s="45">
        <f t="shared" si="10"/>
        <v>16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</row>
    <row r="19" spans="1:124" s="5" customFormat="1" ht="30" customHeight="1">
      <c r="B19" s="137" t="s">
        <v>261</v>
      </c>
      <c r="C19" s="245">
        <v>443623</v>
      </c>
      <c r="D19" s="246"/>
      <c r="E19" s="247" t="s">
        <v>50</v>
      </c>
      <c r="F19" s="248" t="s">
        <v>148</v>
      </c>
      <c r="G19" s="219" t="s">
        <v>149</v>
      </c>
      <c r="H19" s="249">
        <v>2003</v>
      </c>
      <c r="I19" s="250" t="s">
        <v>153</v>
      </c>
      <c r="J19" s="247" t="s">
        <v>57</v>
      </c>
      <c r="K19" s="251">
        <v>94.5</v>
      </c>
      <c r="L19" s="60">
        <v>-70</v>
      </c>
      <c r="M19" s="61">
        <v>-70</v>
      </c>
      <c r="N19" s="61">
        <v>-70</v>
      </c>
      <c r="O19" s="252">
        <f t="shared" si="4"/>
        <v>0</v>
      </c>
      <c r="P19" s="60">
        <v>0</v>
      </c>
      <c r="Q19" s="61">
        <v>0</v>
      </c>
      <c r="R19" s="61">
        <v>0</v>
      </c>
      <c r="S19" s="252">
        <f t="shared" si="11"/>
        <v>0</v>
      </c>
      <c r="T19" s="253">
        <f t="shared" si="12"/>
        <v>0</v>
      </c>
      <c r="U19" s="243" t="str">
        <f t="shared" si="13"/>
        <v>DEB -120</v>
      </c>
      <c r="V19" s="243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>U17 M96</v>
      </c>
      <c r="W19" s="254">
        <f t="shared" si="14"/>
        <v>0</v>
      </c>
      <c r="X19" s="57"/>
      <c r="AA19" s="45"/>
      <c r="AB19" s="131">
        <f>T19-HLOOKUP(V19,Minimas!$C$3:$CD$12,2,FALSE)</f>
        <v>-120</v>
      </c>
      <c r="AC19" s="131">
        <f>T19-HLOOKUP(V19,Minimas!$C$3:$CD$12,3,FALSE)</f>
        <v>-140</v>
      </c>
      <c r="AD19" s="131">
        <f>T19-HLOOKUP(V19,Minimas!$C$3:$CD$12,4,FALSE)</f>
        <v>-165</v>
      </c>
      <c r="AE19" s="131">
        <f>T19-HLOOKUP(V19,Minimas!$C$3:$CD$12,5,FALSE)</f>
        <v>-185</v>
      </c>
      <c r="AF19" s="131">
        <f>T19-HLOOKUP(V19,Minimas!$C$3:$CD$12,6,FALSE)</f>
        <v>-205</v>
      </c>
      <c r="AG19" s="131">
        <f>T19-HLOOKUP(V19,Minimas!$C$3:$CD$12,7,FALSE)</f>
        <v>-225</v>
      </c>
      <c r="AH19" s="131">
        <f>T19-HLOOKUP(V19,Minimas!$C$3:$CD$12,8,FALSE)</f>
        <v>-250</v>
      </c>
      <c r="AI19" s="131">
        <f>T19-HLOOKUP(V19,Minimas!$C$3:$CD$12,9,FALSE)</f>
        <v>-280</v>
      </c>
      <c r="AJ19" s="131">
        <f>T19-HLOOKUP(V19,Minimas!$C$3:$CD$12,10,FALSE)</f>
        <v>-360</v>
      </c>
      <c r="AK19" s="132" t="str">
        <f t="shared" si="1"/>
        <v>DEB</v>
      </c>
      <c r="AL19" s="45"/>
      <c r="AM19" s="45" t="str">
        <f t="shared" si="9"/>
        <v>DEB</v>
      </c>
      <c r="AN19" s="45">
        <f t="shared" si="10"/>
        <v>-120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30" customHeight="1">
      <c r="B20" s="137"/>
      <c r="C20" s="183"/>
      <c r="D20" s="184"/>
      <c r="E20" s="183"/>
      <c r="F20" s="191"/>
      <c r="G20" s="191"/>
      <c r="H20" s="183"/>
      <c r="I20" s="192"/>
      <c r="J20" s="183"/>
      <c r="K20" s="193"/>
      <c r="L20" s="60"/>
      <c r="M20" s="61"/>
      <c r="N20" s="61"/>
      <c r="O20" s="66" t="str">
        <f t="shared" ref="O20:O26" si="15">IF(E20="","",IF(MAXA(L20:N20)&lt;=0,0,MAXA(L20:N20)))</f>
        <v/>
      </c>
      <c r="P20" s="60"/>
      <c r="Q20" s="61"/>
      <c r="R20" s="61"/>
      <c r="S20" s="66" t="str">
        <f t="shared" ref="S20:S26" si="16">IF(E20="","",IF(MAXA(P20:R20)&lt;=0,0,MAXA(P20:R20)))</f>
        <v/>
      </c>
      <c r="T20" s="65" t="str">
        <f t="shared" ref="T20:T26" si="17">IF(E20="","",IF(OR(O20=0,S20=0),0,O20+S20))</f>
        <v/>
      </c>
      <c r="U20" s="62" t="str">
        <f t="shared" ref="U20:U26" si="18">+CONCATENATE(AM20," ",AN20)</f>
        <v xml:space="preserve">   </v>
      </c>
      <c r="V20" s="62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 xml:space="preserve"> </v>
      </c>
      <c r="W20" s="63" t="str">
        <f t="shared" ref="W20:W26" si="19">IF(E20=" "," ",IF(E20="H",10^(0.75194503*LOG(K20/175.508)^2)*T20,IF(E20="F",10^(0.783497476* LOG(K20/153.655)^2)*T20,"")))</f>
        <v/>
      </c>
      <c r="X20" s="57"/>
      <c r="AA20" s="45"/>
      <c r="AB20" s="131" t="e">
        <f>T20-HLOOKUP(V20,Minimas!$C$3:$CD$12,2,FALSE)</f>
        <v>#VALUE!</v>
      </c>
      <c r="AC20" s="131" t="e">
        <f>T20-HLOOKUP(V20,Minimas!$C$3:$CD$12,3,FALSE)</f>
        <v>#VALUE!</v>
      </c>
      <c r="AD20" s="131" t="e">
        <f>T20-HLOOKUP(V20,Minimas!$C$3:$CD$12,4,FALSE)</f>
        <v>#VALUE!</v>
      </c>
      <c r="AE20" s="131" t="e">
        <f>T20-HLOOKUP(V20,Minimas!$C$3:$CD$12,5,FALSE)</f>
        <v>#VALUE!</v>
      </c>
      <c r="AF20" s="131" t="e">
        <f>T20-HLOOKUP(V20,Minimas!$C$3:$CD$12,6,FALSE)</f>
        <v>#VALUE!</v>
      </c>
      <c r="AG20" s="131" t="e">
        <f>T20-HLOOKUP(V20,Minimas!$C$3:$CD$12,7,FALSE)</f>
        <v>#VALUE!</v>
      </c>
      <c r="AH20" s="131" t="e">
        <f>T20-HLOOKUP(V20,Minimas!$C$3:$CD$12,8,FALSE)</f>
        <v>#VALUE!</v>
      </c>
      <c r="AI20" s="131" t="e">
        <f>T20-HLOOKUP(V20,Minimas!$C$3:$CD$12,9,FALSE)</f>
        <v>#VALUE!</v>
      </c>
      <c r="AJ20" s="131" t="e">
        <f>T20-HLOOKUP(V20,Minimas!$C$3:$CD$12,10,FALSE)</f>
        <v>#VALUE!</v>
      </c>
      <c r="AK20" s="132" t="str">
        <f t="shared" ref="AK20:AK26" si="20">IF(E20=0," ",IF(AJ20&gt;=0,$AJ$5,IF(AI20&gt;=0,$AI$5,IF(AH20&gt;=0,$AH$5,IF(AG20&gt;=0,$AG$5,IF(AF20&gt;=0,$AF$5,IF(AE20&gt;=0,$AE$5,IF(AD20&gt;=0,$AD$5,IF(AC20&gt;=0,$AC$5,$AB$5)))))))))</f>
        <v xml:space="preserve"> </v>
      </c>
      <c r="AL20" s="45"/>
      <c r="AM20" s="45" t="str">
        <f t="shared" ref="AM20:AM26" si="21">IF(AK20="","",AK20)</f>
        <v xml:space="preserve"> </v>
      </c>
      <c r="AN20" s="45" t="str">
        <f t="shared" ref="AN20:AN26" si="22">IF(E20=0," ",IF(AJ20&gt;=0,AJ20,IF(AI20&gt;=0,AI20,IF(AH20&gt;=0,AH20,IF(AG20&gt;=0,AG20,IF(AF20&gt;=0,AF20,IF(AE20&gt;=0,AE20,IF(AD20&gt;=0,AD20,IF(AC20&gt;=0,AC20,AB20)))))))))</f>
        <v xml:space="preserve"> 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30" customHeight="1">
      <c r="B21" s="137"/>
      <c r="C21" s="183"/>
      <c r="D21" s="184"/>
      <c r="E21" s="183"/>
      <c r="F21" s="191"/>
      <c r="G21" s="191"/>
      <c r="H21" s="183"/>
      <c r="I21" s="192"/>
      <c r="J21" s="183"/>
      <c r="K21" s="193"/>
      <c r="L21" s="60"/>
      <c r="M21" s="61"/>
      <c r="N21" s="61"/>
      <c r="O21" s="66" t="str">
        <f t="shared" si="15"/>
        <v/>
      </c>
      <c r="P21" s="60"/>
      <c r="Q21" s="61"/>
      <c r="R21" s="61"/>
      <c r="S21" s="66" t="str">
        <f t="shared" si="16"/>
        <v/>
      </c>
      <c r="T21" s="65" t="str">
        <f t="shared" si="17"/>
        <v/>
      </c>
      <c r="U21" s="62" t="str">
        <f t="shared" si="18"/>
        <v xml:space="preserve">   </v>
      </c>
      <c r="V21" s="62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 xml:space="preserve"> </v>
      </c>
      <c r="W21" s="63" t="str">
        <f t="shared" si="19"/>
        <v/>
      </c>
      <c r="X21" s="57"/>
      <c r="AA21" s="45"/>
      <c r="AB21" s="131" t="e">
        <f>T21-HLOOKUP(V21,Minimas!$C$3:$CD$12,2,FALSE)</f>
        <v>#VALUE!</v>
      </c>
      <c r="AC21" s="131" t="e">
        <f>T21-HLOOKUP(V21,Minimas!$C$3:$CD$12,3,FALSE)</f>
        <v>#VALUE!</v>
      </c>
      <c r="AD21" s="131" t="e">
        <f>T21-HLOOKUP(V21,Minimas!$C$3:$CD$12,4,FALSE)</f>
        <v>#VALUE!</v>
      </c>
      <c r="AE21" s="131" t="e">
        <f>T21-HLOOKUP(V21,Minimas!$C$3:$CD$12,5,FALSE)</f>
        <v>#VALUE!</v>
      </c>
      <c r="AF21" s="131" t="e">
        <f>T21-HLOOKUP(V21,Minimas!$C$3:$CD$12,6,FALSE)</f>
        <v>#VALUE!</v>
      </c>
      <c r="AG21" s="131" t="e">
        <f>T21-HLOOKUP(V21,Minimas!$C$3:$CD$12,7,FALSE)</f>
        <v>#VALUE!</v>
      </c>
      <c r="AH21" s="131" t="e">
        <f>T21-HLOOKUP(V21,Minimas!$C$3:$CD$12,8,FALSE)</f>
        <v>#VALUE!</v>
      </c>
      <c r="AI21" s="131" t="e">
        <f>T21-HLOOKUP(V21,Minimas!$C$3:$CD$12,9,FALSE)</f>
        <v>#VALUE!</v>
      </c>
      <c r="AJ21" s="131" t="e">
        <f>T21-HLOOKUP(V21,Minimas!$C$3:$CD$12,10,FALSE)</f>
        <v>#VALUE!</v>
      </c>
      <c r="AK21" s="132" t="str">
        <f t="shared" si="20"/>
        <v xml:space="preserve"> </v>
      </c>
      <c r="AL21" s="45"/>
      <c r="AM21" s="45" t="str">
        <f t="shared" si="21"/>
        <v xml:space="preserve"> </v>
      </c>
      <c r="AN21" s="45" t="str">
        <f t="shared" si="22"/>
        <v xml:space="preserve"> 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30" customHeight="1">
      <c r="B22" s="137"/>
      <c r="C22" s="145"/>
      <c r="D22" s="140"/>
      <c r="E22" s="143"/>
      <c r="F22" s="151"/>
      <c r="G22" s="58"/>
      <c r="H22" s="152"/>
      <c r="I22" s="154"/>
      <c r="J22" s="153"/>
      <c r="K22" s="194"/>
      <c r="L22" s="60"/>
      <c r="M22" s="61"/>
      <c r="N22" s="61"/>
      <c r="O22" s="66" t="str">
        <f t="shared" si="15"/>
        <v/>
      </c>
      <c r="P22" s="60"/>
      <c r="Q22" s="61"/>
      <c r="R22" s="61"/>
      <c r="S22" s="66" t="str">
        <f t="shared" si="16"/>
        <v/>
      </c>
      <c r="T22" s="65" t="str">
        <f t="shared" si="17"/>
        <v/>
      </c>
      <c r="U22" s="62" t="str">
        <f t="shared" si="18"/>
        <v xml:space="preserve">   </v>
      </c>
      <c r="V22" s="62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 xml:space="preserve"> </v>
      </c>
      <c r="W22" s="63" t="str">
        <f t="shared" si="19"/>
        <v/>
      </c>
      <c r="X22" s="57"/>
      <c r="AA22" s="45"/>
      <c r="AB22" s="131" t="e">
        <f>T22-HLOOKUP(V22,Minimas!$C$3:$CD$12,2,FALSE)</f>
        <v>#VALUE!</v>
      </c>
      <c r="AC22" s="131" t="e">
        <f>T22-HLOOKUP(V22,Minimas!$C$3:$CD$12,3,FALSE)</f>
        <v>#VALUE!</v>
      </c>
      <c r="AD22" s="131" t="e">
        <f>T22-HLOOKUP(V22,Minimas!$C$3:$CD$12,4,FALSE)</f>
        <v>#VALUE!</v>
      </c>
      <c r="AE22" s="131" t="e">
        <f>T22-HLOOKUP(V22,Minimas!$C$3:$CD$12,5,FALSE)</f>
        <v>#VALUE!</v>
      </c>
      <c r="AF22" s="131" t="e">
        <f>T22-HLOOKUP(V22,Minimas!$C$3:$CD$12,6,FALSE)</f>
        <v>#VALUE!</v>
      </c>
      <c r="AG22" s="131" t="e">
        <f>T22-HLOOKUP(V22,Minimas!$C$3:$CD$12,7,FALSE)</f>
        <v>#VALUE!</v>
      </c>
      <c r="AH22" s="131" t="e">
        <f>T22-HLOOKUP(V22,Minimas!$C$3:$CD$12,8,FALSE)</f>
        <v>#VALUE!</v>
      </c>
      <c r="AI22" s="131" t="e">
        <f>T22-HLOOKUP(V22,Minimas!$C$3:$CD$12,9,FALSE)</f>
        <v>#VALUE!</v>
      </c>
      <c r="AJ22" s="131" t="e">
        <f>T22-HLOOKUP(V22,Minimas!$C$3:$CD$12,10,FALSE)</f>
        <v>#VALUE!</v>
      </c>
      <c r="AK22" s="132" t="str">
        <f t="shared" si="20"/>
        <v xml:space="preserve"> </v>
      </c>
      <c r="AL22" s="45"/>
      <c r="AM22" s="45" t="str">
        <f t="shared" si="21"/>
        <v xml:space="preserve"> </v>
      </c>
      <c r="AN22" s="45" t="str">
        <f t="shared" si="22"/>
        <v xml:space="preserve"> 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30" customHeight="1">
      <c r="B23" s="137"/>
      <c r="C23" s="158"/>
      <c r="D23" s="166"/>
      <c r="E23" s="167"/>
      <c r="F23" s="168"/>
      <c r="G23" s="160"/>
      <c r="H23" s="169"/>
      <c r="I23" s="176"/>
      <c r="J23" s="167"/>
      <c r="K23" s="164"/>
      <c r="L23" s="60"/>
      <c r="M23" s="61"/>
      <c r="N23" s="61"/>
      <c r="O23" s="66" t="str">
        <f t="shared" si="15"/>
        <v/>
      </c>
      <c r="P23" s="60"/>
      <c r="Q23" s="61"/>
      <c r="R23" s="61"/>
      <c r="S23" s="66" t="str">
        <f t="shared" si="16"/>
        <v/>
      </c>
      <c r="T23" s="65" t="str">
        <f t="shared" si="17"/>
        <v/>
      </c>
      <c r="U23" s="62" t="str">
        <f t="shared" si="18"/>
        <v xml:space="preserve">   </v>
      </c>
      <c r="V23" s="62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 xml:space="preserve"> </v>
      </c>
      <c r="W23" s="63" t="str">
        <f t="shared" si="19"/>
        <v/>
      </c>
      <c r="X23" s="57"/>
      <c r="AA23" s="45"/>
      <c r="AB23" s="131" t="e">
        <f>T23-HLOOKUP(V23,Minimas!$C$3:$CD$12,2,FALSE)</f>
        <v>#VALUE!</v>
      </c>
      <c r="AC23" s="131" t="e">
        <f>T23-HLOOKUP(V23,Minimas!$C$3:$CD$12,3,FALSE)</f>
        <v>#VALUE!</v>
      </c>
      <c r="AD23" s="131" t="e">
        <f>T23-HLOOKUP(V23,Minimas!$C$3:$CD$12,4,FALSE)</f>
        <v>#VALUE!</v>
      </c>
      <c r="AE23" s="131" t="e">
        <f>T23-HLOOKUP(V23,Minimas!$C$3:$CD$12,5,FALSE)</f>
        <v>#VALUE!</v>
      </c>
      <c r="AF23" s="131" t="e">
        <f>T23-HLOOKUP(V23,Minimas!$C$3:$CD$12,6,FALSE)</f>
        <v>#VALUE!</v>
      </c>
      <c r="AG23" s="131" t="e">
        <f>T23-HLOOKUP(V23,Minimas!$C$3:$CD$12,7,FALSE)</f>
        <v>#VALUE!</v>
      </c>
      <c r="AH23" s="131" t="e">
        <f>T23-HLOOKUP(V23,Minimas!$C$3:$CD$12,8,FALSE)</f>
        <v>#VALUE!</v>
      </c>
      <c r="AI23" s="131" t="e">
        <f>T23-HLOOKUP(V23,Minimas!$C$3:$CD$12,9,FALSE)</f>
        <v>#VALUE!</v>
      </c>
      <c r="AJ23" s="131" t="e">
        <f>T23-HLOOKUP(V23,Minimas!$C$3:$CD$12,10,FALSE)</f>
        <v>#VALUE!</v>
      </c>
      <c r="AK23" s="132" t="str">
        <f t="shared" si="20"/>
        <v xml:space="preserve"> </v>
      </c>
      <c r="AL23" s="45"/>
      <c r="AM23" s="45" t="str">
        <f t="shared" si="21"/>
        <v xml:space="preserve"> </v>
      </c>
      <c r="AN23" s="45" t="str">
        <f t="shared" si="22"/>
        <v xml:space="preserve"> 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5" customFormat="1" ht="30" customHeight="1">
      <c r="B24" s="137"/>
      <c r="C24" s="183"/>
      <c r="D24" s="184"/>
      <c r="E24" s="183"/>
      <c r="F24" s="191"/>
      <c r="G24" s="191"/>
      <c r="H24" s="183"/>
      <c r="I24" s="192"/>
      <c r="J24" s="183"/>
      <c r="K24" s="195"/>
      <c r="L24" s="60"/>
      <c r="M24" s="61"/>
      <c r="N24" s="61"/>
      <c r="O24" s="66" t="str">
        <f t="shared" ref="O24:O25" si="23">IF(E24="","",IF(MAXA(L24:N24)&lt;=0,0,MAXA(L24:N24)))</f>
        <v/>
      </c>
      <c r="P24" s="60"/>
      <c r="Q24" s="61"/>
      <c r="R24" s="61"/>
      <c r="S24" s="66" t="str">
        <f t="shared" ref="S24:S25" si="24">IF(E24="","",IF(MAXA(P24:R24)&lt;=0,0,MAXA(P24:R24)))</f>
        <v/>
      </c>
      <c r="T24" s="65" t="str">
        <f t="shared" ref="T24:T25" si="25">IF(E24="","",IF(OR(O24=0,S24=0),0,O24+S24))</f>
        <v/>
      </c>
      <c r="U24" s="62" t="str">
        <f t="shared" ref="U24:U25" si="26">+CONCATENATE(AM24," ",AN24)</f>
        <v xml:space="preserve">   </v>
      </c>
      <c r="V24" s="62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 xml:space="preserve"> </v>
      </c>
      <c r="W24" s="63" t="str">
        <f t="shared" ref="W24:W25" si="27">IF(E24=" "," ",IF(E24="H",10^(0.75194503*LOG(K24/175.508)^2)*T24,IF(E24="F",10^(0.783497476* LOG(K24/153.655)^2)*T24,"")))</f>
        <v/>
      </c>
      <c r="X24" s="57"/>
      <c r="AA24" s="45"/>
      <c r="AB24" s="131" t="e">
        <f>T24-HLOOKUP(V24,Minimas!$C$3:$CD$12,2,FALSE)</f>
        <v>#VALUE!</v>
      </c>
      <c r="AC24" s="131" t="e">
        <f>T24-HLOOKUP(V24,Minimas!$C$3:$CD$12,3,FALSE)</f>
        <v>#VALUE!</v>
      </c>
      <c r="AD24" s="131" t="e">
        <f>T24-HLOOKUP(V24,Minimas!$C$3:$CD$12,4,FALSE)</f>
        <v>#VALUE!</v>
      </c>
      <c r="AE24" s="131" t="e">
        <f>T24-HLOOKUP(V24,Minimas!$C$3:$CD$12,5,FALSE)</f>
        <v>#VALUE!</v>
      </c>
      <c r="AF24" s="131" t="e">
        <f>T24-HLOOKUP(V24,Minimas!$C$3:$CD$12,6,FALSE)</f>
        <v>#VALUE!</v>
      </c>
      <c r="AG24" s="131" t="e">
        <f>T24-HLOOKUP(V24,Minimas!$C$3:$CD$12,7,FALSE)</f>
        <v>#VALUE!</v>
      </c>
      <c r="AH24" s="131" t="e">
        <f>T24-HLOOKUP(V24,Minimas!$C$3:$CD$12,8,FALSE)</f>
        <v>#VALUE!</v>
      </c>
      <c r="AI24" s="131" t="e">
        <f>T24-HLOOKUP(V24,Minimas!$C$3:$CD$12,9,FALSE)</f>
        <v>#VALUE!</v>
      </c>
      <c r="AJ24" s="131" t="e">
        <f>T24-HLOOKUP(V24,Minimas!$C$3:$CD$12,10,FALSE)</f>
        <v>#VALUE!</v>
      </c>
      <c r="AK24" s="132" t="str">
        <f t="shared" ref="AK24:AK25" si="28">IF(E24=0," ",IF(AJ24&gt;=0,$AJ$5,IF(AI24&gt;=0,$AI$5,IF(AH24&gt;=0,$AH$5,IF(AG24&gt;=0,$AG$5,IF(AF24&gt;=0,$AF$5,IF(AE24&gt;=0,$AE$5,IF(AD24&gt;=0,$AD$5,IF(AC24&gt;=0,$AC$5,$AB$5)))))))))</f>
        <v xml:space="preserve"> </v>
      </c>
      <c r="AL24" s="45"/>
      <c r="AM24" s="45" t="str">
        <f t="shared" ref="AM24:AM25" si="29">IF(AK24="","",AK24)</f>
        <v xml:space="preserve"> </v>
      </c>
      <c r="AN24" s="45" t="str">
        <f t="shared" ref="AN24:AN25" si="30">IF(E24=0," ",IF(AJ24&gt;=0,AJ24,IF(AI24&gt;=0,AI24,IF(AH24&gt;=0,AH24,IF(AG24&gt;=0,AG24,IF(AF24&gt;=0,AF24,IF(AE24&gt;=0,AE24,IF(AD24&gt;=0,AD24,IF(AC24&gt;=0,AC24,AB24)))))))))</f>
        <v xml:space="preserve"> 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</row>
    <row r="25" spans="1:124" s="5" customFormat="1" ht="30" customHeight="1">
      <c r="B25" s="137"/>
      <c r="C25" s="158"/>
      <c r="D25" s="166"/>
      <c r="E25" s="167"/>
      <c r="F25" s="168"/>
      <c r="G25" s="160"/>
      <c r="H25" s="169"/>
      <c r="I25" s="176"/>
      <c r="J25" s="167"/>
      <c r="K25" s="164"/>
      <c r="L25" s="60"/>
      <c r="M25" s="61"/>
      <c r="N25" s="61"/>
      <c r="O25" s="66" t="str">
        <f t="shared" si="23"/>
        <v/>
      </c>
      <c r="P25" s="60"/>
      <c r="Q25" s="61"/>
      <c r="R25" s="61"/>
      <c r="S25" s="66" t="str">
        <f t="shared" si="24"/>
        <v/>
      </c>
      <c r="T25" s="65" t="str">
        <f t="shared" si="25"/>
        <v/>
      </c>
      <c r="U25" s="62" t="str">
        <f t="shared" si="26"/>
        <v xml:space="preserve">   </v>
      </c>
      <c r="V25" s="62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 xml:space="preserve"> </v>
      </c>
      <c r="W25" s="63" t="str">
        <f t="shared" si="27"/>
        <v/>
      </c>
      <c r="X25" s="57"/>
      <c r="AA25" s="45"/>
      <c r="AB25" s="131" t="e">
        <f>T25-HLOOKUP(V25,Minimas!$C$3:$CD$12,2,FALSE)</f>
        <v>#VALUE!</v>
      </c>
      <c r="AC25" s="131" t="e">
        <f>T25-HLOOKUP(V25,Minimas!$C$3:$CD$12,3,FALSE)</f>
        <v>#VALUE!</v>
      </c>
      <c r="AD25" s="131" t="e">
        <f>T25-HLOOKUP(V25,Minimas!$C$3:$CD$12,4,FALSE)</f>
        <v>#VALUE!</v>
      </c>
      <c r="AE25" s="131" t="e">
        <f>T25-HLOOKUP(V25,Minimas!$C$3:$CD$12,5,FALSE)</f>
        <v>#VALUE!</v>
      </c>
      <c r="AF25" s="131" t="e">
        <f>T25-HLOOKUP(V25,Minimas!$C$3:$CD$12,6,FALSE)</f>
        <v>#VALUE!</v>
      </c>
      <c r="AG25" s="131" t="e">
        <f>T25-HLOOKUP(V25,Minimas!$C$3:$CD$12,7,FALSE)</f>
        <v>#VALUE!</v>
      </c>
      <c r="AH25" s="131" t="e">
        <f>T25-HLOOKUP(V25,Minimas!$C$3:$CD$12,8,FALSE)</f>
        <v>#VALUE!</v>
      </c>
      <c r="AI25" s="131" t="e">
        <f>T25-HLOOKUP(V25,Minimas!$C$3:$CD$12,9,FALSE)</f>
        <v>#VALUE!</v>
      </c>
      <c r="AJ25" s="131" t="e">
        <f>T25-HLOOKUP(V25,Minimas!$C$3:$CD$12,10,FALSE)</f>
        <v>#VALUE!</v>
      </c>
      <c r="AK25" s="132" t="str">
        <f t="shared" si="28"/>
        <v xml:space="preserve"> </v>
      </c>
      <c r="AL25" s="45"/>
      <c r="AM25" s="45" t="str">
        <f t="shared" si="29"/>
        <v xml:space="preserve"> </v>
      </c>
      <c r="AN25" s="45" t="str">
        <f t="shared" si="30"/>
        <v xml:space="preserve"> 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s="5" customFormat="1" ht="30" customHeight="1" thickBot="1">
      <c r="B26" s="138"/>
      <c r="C26" s="196"/>
      <c r="D26" s="177"/>
      <c r="E26" s="197"/>
      <c r="F26" s="173"/>
      <c r="G26" s="174"/>
      <c r="H26" s="175"/>
      <c r="I26" s="198"/>
      <c r="J26" s="163"/>
      <c r="K26" s="199"/>
      <c r="L26" s="60"/>
      <c r="M26" s="61"/>
      <c r="N26" s="61"/>
      <c r="O26" s="66" t="str">
        <f t="shared" si="15"/>
        <v/>
      </c>
      <c r="P26" s="60"/>
      <c r="Q26" s="61"/>
      <c r="R26" s="61"/>
      <c r="S26" s="66" t="str">
        <f t="shared" si="16"/>
        <v/>
      </c>
      <c r="T26" s="65" t="str">
        <f t="shared" si="17"/>
        <v/>
      </c>
      <c r="U26" s="62" t="str">
        <f t="shared" si="18"/>
        <v xml:space="preserve">   </v>
      </c>
      <c r="V26" s="62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 xml:space="preserve"> </v>
      </c>
      <c r="W26" s="63" t="str">
        <f t="shared" si="19"/>
        <v/>
      </c>
      <c r="X26" s="57"/>
      <c r="AA26" s="45"/>
      <c r="AB26" s="131" t="e">
        <f>T26-HLOOKUP(V26,Minimas!$C$3:$CD$12,2,FALSE)</f>
        <v>#VALUE!</v>
      </c>
      <c r="AC26" s="131" t="e">
        <f>T26-HLOOKUP(V26,Minimas!$C$3:$CD$12,3,FALSE)</f>
        <v>#VALUE!</v>
      </c>
      <c r="AD26" s="131" t="e">
        <f>T26-HLOOKUP(V26,Minimas!$C$3:$CD$12,4,FALSE)</f>
        <v>#VALUE!</v>
      </c>
      <c r="AE26" s="131" t="e">
        <f>T26-HLOOKUP(V26,Minimas!$C$3:$CD$12,5,FALSE)</f>
        <v>#VALUE!</v>
      </c>
      <c r="AF26" s="131" t="e">
        <f>T26-HLOOKUP(V26,Minimas!$C$3:$CD$12,6,FALSE)</f>
        <v>#VALUE!</v>
      </c>
      <c r="AG26" s="131" t="e">
        <f>T26-HLOOKUP(V26,Minimas!$C$3:$CD$12,7,FALSE)</f>
        <v>#VALUE!</v>
      </c>
      <c r="AH26" s="131" t="e">
        <f>T26-HLOOKUP(V26,Minimas!$C$3:$CD$12,8,FALSE)</f>
        <v>#VALUE!</v>
      </c>
      <c r="AI26" s="131" t="e">
        <f>T26-HLOOKUP(V26,Minimas!$C$3:$CD$12,9,FALSE)</f>
        <v>#VALUE!</v>
      </c>
      <c r="AJ26" s="131" t="e">
        <f>T26-HLOOKUP(V26,Minimas!$C$3:$CD$12,10,FALSE)</f>
        <v>#VALUE!</v>
      </c>
      <c r="AK26" s="132" t="str">
        <f t="shared" si="20"/>
        <v xml:space="preserve"> </v>
      </c>
      <c r="AL26" s="45"/>
      <c r="AM26" s="45" t="str">
        <f t="shared" si="21"/>
        <v xml:space="preserve"> </v>
      </c>
      <c r="AN26" s="45" t="str">
        <f t="shared" si="22"/>
        <v xml:space="preserve"> 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</row>
    <row r="27" spans="1:124" s="9" customFormat="1" ht="5.0999999999999996" customHeight="1">
      <c r="A27" s="8"/>
      <c r="B27" s="106"/>
      <c r="C27" s="107"/>
      <c r="D27" s="108"/>
      <c r="E27" s="108"/>
      <c r="F27" s="109"/>
      <c r="G27" s="110"/>
      <c r="H27" s="111"/>
      <c r="I27" s="112"/>
      <c r="J27" s="113"/>
      <c r="K27" s="114"/>
      <c r="L27" s="115"/>
      <c r="M27" s="115"/>
      <c r="N27" s="115"/>
      <c r="O27" s="116"/>
      <c r="P27" s="115"/>
      <c r="Q27" s="115"/>
      <c r="R27" s="115"/>
      <c r="S27" s="116"/>
      <c r="T27" s="116"/>
      <c r="U27" s="117"/>
      <c r="V27" s="109"/>
      <c r="W27" s="109"/>
      <c r="X27" s="7"/>
      <c r="Y27" s="7"/>
      <c r="Z27" s="7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  <row r="28" spans="1:124" s="13" customFormat="1" ht="22.5" customHeight="1">
      <c r="A28" s="12"/>
      <c r="B28" s="291" t="s">
        <v>16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3"/>
      <c r="N28" s="15"/>
      <c r="O28" s="118" t="s">
        <v>54</v>
      </c>
      <c r="P28" s="119" t="s">
        <v>17</v>
      </c>
      <c r="Q28" s="318" t="s">
        <v>256</v>
      </c>
      <c r="R28" s="318"/>
      <c r="S28" s="318"/>
      <c r="T28" s="318"/>
      <c r="U28" s="300" t="s">
        <v>56</v>
      </c>
      <c r="V28" s="300"/>
      <c r="W28" s="301"/>
    </row>
    <row r="29" spans="1:124" s="14" customFormat="1" ht="22.5" customHeight="1">
      <c r="A29" s="12"/>
      <c r="B29" s="294"/>
      <c r="C29" s="295"/>
      <c r="D29" s="295"/>
      <c r="E29" s="295"/>
      <c r="F29" s="295"/>
      <c r="G29" s="295"/>
      <c r="H29" s="295"/>
      <c r="I29" s="295"/>
      <c r="J29" s="295"/>
      <c r="K29" s="295"/>
      <c r="L29" s="296"/>
      <c r="N29" s="15"/>
      <c r="O29" s="120" t="s">
        <v>54</v>
      </c>
      <c r="P29" s="121" t="s">
        <v>18</v>
      </c>
      <c r="Q29" s="316" t="s">
        <v>257</v>
      </c>
      <c r="R29" s="316"/>
      <c r="S29" s="316"/>
      <c r="T29" s="316"/>
      <c r="U29" s="288" t="s">
        <v>56</v>
      </c>
      <c r="V29" s="288"/>
      <c r="W29" s="289"/>
    </row>
    <row r="30" spans="1:124" s="15" customFormat="1" ht="22.5" customHeight="1">
      <c r="A30" s="12"/>
      <c r="B30" s="294"/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O30" s="120" t="s">
        <v>54</v>
      </c>
      <c r="P30" s="121" t="s">
        <v>19</v>
      </c>
      <c r="Q30" s="316" t="s">
        <v>258</v>
      </c>
      <c r="R30" s="316"/>
      <c r="S30" s="316"/>
      <c r="T30" s="316"/>
      <c r="U30" s="288" t="s">
        <v>56</v>
      </c>
      <c r="V30" s="288"/>
      <c r="W30" s="289"/>
      <c r="X30" s="13"/>
    </row>
    <row r="31" spans="1:124" s="15" customFormat="1" ht="22.5" customHeight="1">
      <c r="A31" s="12"/>
      <c r="B31" s="294"/>
      <c r="C31" s="295"/>
      <c r="D31" s="295"/>
      <c r="E31" s="295"/>
      <c r="F31" s="295"/>
      <c r="G31" s="295"/>
      <c r="H31" s="295"/>
      <c r="I31" s="295"/>
      <c r="J31" s="295"/>
      <c r="K31" s="295"/>
      <c r="L31" s="296"/>
      <c r="O31" s="120" t="s">
        <v>54</v>
      </c>
      <c r="P31" s="121" t="s">
        <v>20</v>
      </c>
      <c r="Q31" s="316" t="s">
        <v>263</v>
      </c>
      <c r="R31" s="316"/>
      <c r="S31" s="316"/>
      <c r="T31" s="316"/>
      <c r="U31" s="288" t="s">
        <v>56</v>
      </c>
      <c r="V31" s="288"/>
      <c r="W31" s="289"/>
      <c r="X31" s="13"/>
    </row>
    <row r="32" spans="1:124" s="15" customFormat="1" ht="22.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5"/>
      <c r="L32" s="296"/>
      <c r="O32" s="120" t="s">
        <v>54</v>
      </c>
      <c r="P32" s="121" t="s">
        <v>21</v>
      </c>
      <c r="Q32" s="316" t="s">
        <v>55</v>
      </c>
      <c r="R32" s="316"/>
      <c r="S32" s="316"/>
      <c r="T32" s="316"/>
      <c r="U32" s="288" t="s">
        <v>56</v>
      </c>
      <c r="V32" s="288"/>
      <c r="W32" s="289"/>
      <c r="X32" s="13"/>
    </row>
    <row r="33" spans="1:24" ht="22.5" customHeight="1">
      <c r="A33" s="6"/>
      <c r="B33" s="294"/>
      <c r="C33" s="295"/>
      <c r="D33" s="295"/>
      <c r="E33" s="295"/>
      <c r="F33" s="295"/>
      <c r="G33" s="295"/>
      <c r="H33" s="295"/>
      <c r="I33" s="295"/>
      <c r="J33" s="295"/>
      <c r="K33" s="295"/>
      <c r="L33" s="296"/>
      <c r="M33" s="15"/>
      <c r="N33" s="15"/>
      <c r="O33" s="120" t="s">
        <v>54</v>
      </c>
      <c r="P33" s="121" t="s">
        <v>22</v>
      </c>
      <c r="Q33" s="316" t="s">
        <v>264</v>
      </c>
      <c r="R33" s="316"/>
      <c r="S33" s="316"/>
      <c r="T33" s="316"/>
      <c r="U33" s="288" t="s">
        <v>56</v>
      </c>
      <c r="V33" s="288"/>
      <c r="W33" s="289"/>
    </row>
    <row r="34" spans="1:24" ht="22.5" customHeight="1">
      <c r="A34" s="6"/>
      <c r="B34" s="294"/>
      <c r="C34" s="295"/>
      <c r="D34" s="295"/>
      <c r="E34" s="295"/>
      <c r="F34" s="295"/>
      <c r="G34" s="295"/>
      <c r="H34" s="295"/>
      <c r="I34" s="295"/>
      <c r="J34" s="295"/>
      <c r="K34" s="295"/>
      <c r="L34" s="296"/>
      <c r="M34" s="15"/>
      <c r="N34" s="15"/>
      <c r="O34" s="120" t="s">
        <v>54</v>
      </c>
      <c r="P34" s="121" t="s">
        <v>23</v>
      </c>
      <c r="Q34" s="316" t="s">
        <v>259</v>
      </c>
      <c r="R34" s="316"/>
      <c r="S34" s="316"/>
      <c r="T34" s="316"/>
      <c r="U34" s="288" t="s">
        <v>56</v>
      </c>
      <c r="V34" s="288"/>
      <c r="W34" s="289"/>
    </row>
    <row r="35" spans="1:24" ht="22.5" customHeight="1">
      <c r="A35" s="6"/>
      <c r="B35" s="297"/>
      <c r="C35" s="298"/>
      <c r="D35" s="298"/>
      <c r="E35" s="298"/>
      <c r="F35" s="298"/>
      <c r="G35" s="298"/>
      <c r="H35" s="298"/>
      <c r="I35" s="298"/>
      <c r="J35" s="298"/>
      <c r="K35" s="298"/>
      <c r="L35" s="299"/>
      <c r="M35" s="15"/>
      <c r="N35" s="15"/>
      <c r="O35" s="122" t="s">
        <v>54</v>
      </c>
      <c r="P35" s="123" t="s">
        <v>24</v>
      </c>
      <c r="Q35" s="317" t="s">
        <v>262</v>
      </c>
      <c r="R35" s="317"/>
      <c r="S35" s="317"/>
      <c r="T35" s="317"/>
      <c r="U35" s="302" t="s">
        <v>56</v>
      </c>
      <c r="V35" s="302"/>
      <c r="W35" s="303"/>
    </row>
    <row r="36" spans="1:24" s="15" customFormat="1" ht="10.15" customHeight="1">
      <c r="P36" s="12"/>
      <c r="X36" s="13"/>
    </row>
    <row r="37" spans="1:24">
      <c r="A37" s="6"/>
      <c r="O37" s="1"/>
    </row>
    <row r="38" spans="1:24">
      <c r="A38" s="6"/>
    </row>
  </sheetData>
  <mergeCells count="24">
    <mergeCell ref="F5:G5"/>
    <mergeCell ref="N2:S2"/>
    <mergeCell ref="D2:K2"/>
    <mergeCell ref="D3:K3"/>
    <mergeCell ref="B28:L35"/>
    <mergeCell ref="V2:W2"/>
    <mergeCell ref="N3:S3"/>
    <mergeCell ref="V3:W3"/>
    <mergeCell ref="Q32:T32"/>
    <mergeCell ref="U31:W31"/>
    <mergeCell ref="U32:W32"/>
    <mergeCell ref="U28:W28"/>
    <mergeCell ref="U29:W29"/>
    <mergeCell ref="U30:W30"/>
    <mergeCell ref="Q28:T28"/>
    <mergeCell ref="Q31:T31"/>
    <mergeCell ref="Q29:T29"/>
    <mergeCell ref="Q30:T30"/>
    <mergeCell ref="U35:W35"/>
    <mergeCell ref="U33:W33"/>
    <mergeCell ref="U34:W34"/>
    <mergeCell ref="Q33:T33"/>
    <mergeCell ref="Q34:T34"/>
    <mergeCell ref="Q35:T35"/>
  </mergeCells>
  <phoneticPr fontId="0" type="noConversion"/>
  <conditionalFormatting sqref="P7:R19 L7:N19">
    <cfRule type="cellIs" dxfId="8" priority="7" operator="lessThan">
      <formula>0</formula>
    </cfRule>
  </conditionalFormatting>
  <conditionalFormatting sqref="P20:R26 L20:N26">
    <cfRule type="cellIs" dxfId="7" priority="4" operator="lessThan">
      <formula>0</formula>
    </cfRule>
  </conditionalFormatting>
  <conditionalFormatting sqref="L23:N23 P23:R23">
    <cfRule type="cellIs" dxfId="6" priority="2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4" orientation="landscape" horizontalDpi="180" verticalDpi="18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CD37"/>
  <sheetViews>
    <sheetView workbookViewId="0">
      <selection activeCell="I44" sqref="I44"/>
    </sheetView>
  </sheetViews>
  <sheetFormatPr baseColWidth="10" defaultRowHeight="12.75"/>
  <cols>
    <col min="3" max="5" width="10.5703125" bestFit="1" customWidth="1"/>
    <col min="6" max="68" width="9.7109375" customWidth="1"/>
  </cols>
  <sheetData>
    <row r="3" spans="1:82">
      <c r="C3" s="126" t="s">
        <v>98</v>
      </c>
      <c r="D3" s="126" t="s">
        <v>99</v>
      </c>
      <c r="E3" s="126" t="s">
        <v>100</v>
      </c>
      <c r="F3" s="126" t="s">
        <v>110</v>
      </c>
      <c r="G3" s="127" t="s">
        <v>102</v>
      </c>
      <c r="H3" s="127" t="s">
        <v>103</v>
      </c>
      <c r="I3" s="127" t="s">
        <v>104</v>
      </c>
      <c r="J3" s="127" t="s">
        <v>105</v>
      </c>
      <c r="K3" s="127" t="s">
        <v>106</v>
      </c>
      <c r="L3" s="127" t="s">
        <v>107</v>
      </c>
      <c r="M3" s="126" t="s">
        <v>108</v>
      </c>
      <c r="N3" s="126" t="s">
        <v>109</v>
      </c>
      <c r="O3" s="126" t="s">
        <v>117</v>
      </c>
      <c r="P3" s="126" t="s">
        <v>101</v>
      </c>
      <c r="Q3" s="127" t="s">
        <v>111</v>
      </c>
      <c r="R3" s="127" t="s">
        <v>112</v>
      </c>
      <c r="S3" s="127" t="s">
        <v>113</v>
      </c>
      <c r="T3" s="127" t="s">
        <v>114</v>
      </c>
      <c r="U3" s="127" t="s">
        <v>115</v>
      </c>
      <c r="V3" s="127" t="s">
        <v>116</v>
      </c>
      <c r="W3" s="126" t="s">
        <v>118</v>
      </c>
      <c r="X3" s="126" t="s">
        <v>119</v>
      </c>
      <c r="Y3" s="126" t="s">
        <v>120</v>
      </c>
      <c r="Z3" s="127" t="s">
        <v>121</v>
      </c>
      <c r="AA3" s="127" t="s">
        <v>122</v>
      </c>
      <c r="AB3" s="127" t="s">
        <v>123</v>
      </c>
      <c r="AC3" s="127" t="s">
        <v>124</v>
      </c>
      <c r="AD3" s="127" t="s">
        <v>125</v>
      </c>
      <c r="AE3" s="127" t="s">
        <v>126</v>
      </c>
      <c r="AF3" s="127" t="s">
        <v>127</v>
      </c>
      <c r="AG3" s="126" t="s">
        <v>128</v>
      </c>
      <c r="AH3" s="126" t="s">
        <v>129</v>
      </c>
      <c r="AI3" s="126" t="s">
        <v>130</v>
      </c>
      <c r="AJ3" s="127" t="s">
        <v>131</v>
      </c>
      <c r="AK3" s="127" t="s">
        <v>132</v>
      </c>
      <c r="AL3" s="127" t="s">
        <v>133</v>
      </c>
      <c r="AM3" s="127" t="s">
        <v>134</v>
      </c>
      <c r="AN3" s="127" t="s">
        <v>135</v>
      </c>
      <c r="AO3" s="127" t="s">
        <v>136</v>
      </c>
      <c r="AP3" s="127" t="s">
        <v>137</v>
      </c>
      <c r="AQ3" s="92" t="s">
        <v>58</v>
      </c>
      <c r="AR3" s="92" t="s">
        <v>59</v>
      </c>
      <c r="AS3" s="92" t="s">
        <v>60</v>
      </c>
      <c r="AT3" s="92" t="s">
        <v>61</v>
      </c>
      <c r="AU3" s="92" t="s">
        <v>62</v>
      </c>
      <c r="AV3" s="92" t="s">
        <v>63</v>
      </c>
      <c r="AW3" s="92" t="s">
        <v>64</v>
      </c>
      <c r="AX3" s="92" t="s">
        <v>65</v>
      </c>
      <c r="AY3" s="92" t="s">
        <v>66</v>
      </c>
      <c r="AZ3" s="92" t="s">
        <v>67</v>
      </c>
      <c r="BA3" s="92" t="s">
        <v>68</v>
      </c>
      <c r="BB3" s="92" t="s">
        <v>69</v>
      </c>
      <c r="BC3" s="92" t="s">
        <v>70</v>
      </c>
      <c r="BD3" s="92" t="s">
        <v>71</v>
      </c>
      <c r="BE3" s="92" t="s">
        <v>72</v>
      </c>
      <c r="BF3" s="92" t="s">
        <v>73</v>
      </c>
      <c r="BG3" s="92" t="s">
        <v>74</v>
      </c>
      <c r="BH3" s="92" t="s">
        <v>75</v>
      </c>
      <c r="BI3" s="92" t="s">
        <v>76</v>
      </c>
      <c r="BJ3" s="92" t="s">
        <v>77</v>
      </c>
      <c r="BK3" s="92" t="s">
        <v>78</v>
      </c>
      <c r="BL3" s="92" t="s">
        <v>79</v>
      </c>
      <c r="BM3" s="92" t="s">
        <v>80</v>
      </c>
      <c r="BN3" s="92" t="s">
        <v>81</v>
      </c>
      <c r="BO3" s="92" t="s">
        <v>82</v>
      </c>
      <c r="BP3" s="92" t="s">
        <v>83</v>
      </c>
      <c r="BQ3" s="92" t="s">
        <v>84</v>
      </c>
      <c r="BR3" s="92" t="s">
        <v>85</v>
      </c>
      <c r="BS3" s="92" t="s">
        <v>86</v>
      </c>
      <c r="BT3" s="92" t="s">
        <v>87</v>
      </c>
      <c r="BU3" s="92" t="s">
        <v>88</v>
      </c>
      <c r="BV3" s="92" t="s">
        <v>89</v>
      </c>
      <c r="BW3" s="92" t="s">
        <v>90</v>
      </c>
      <c r="BX3" s="92" t="s">
        <v>91</v>
      </c>
      <c r="BY3" s="92" t="s">
        <v>92</v>
      </c>
      <c r="BZ3" s="92" t="s">
        <v>93</v>
      </c>
      <c r="CA3" s="92" t="s">
        <v>94</v>
      </c>
      <c r="CB3" s="92" t="s">
        <v>95</v>
      </c>
      <c r="CC3" s="92" t="s">
        <v>96</v>
      </c>
      <c r="CD3" s="92" t="s">
        <v>97</v>
      </c>
    </row>
    <row r="4" spans="1:82">
      <c r="B4" s="95" t="s">
        <v>25</v>
      </c>
      <c r="C4" s="93">
        <v>20</v>
      </c>
      <c r="D4" s="93">
        <v>25</v>
      </c>
      <c r="E4" s="93">
        <v>30</v>
      </c>
      <c r="F4" s="93">
        <v>35</v>
      </c>
      <c r="G4" s="93">
        <v>40</v>
      </c>
      <c r="H4" s="93">
        <v>45</v>
      </c>
      <c r="I4" s="93">
        <v>50</v>
      </c>
      <c r="J4" s="93">
        <v>55</v>
      </c>
      <c r="K4" s="93">
        <v>57</v>
      </c>
      <c r="L4" s="93">
        <v>60</v>
      </c>
      <c r="M4" s="94">
        <v>30</v>
      </c>
      <c r="N4" s="94">
        <v>35</v>
      </c>
      <c r="O4" s="94">
        <v>40</v>
      </c>
      <c r="P4" s="94">
        <v>45</v>
      </c>
      <c r="Q4" s="94">
        <v>50</v>
      </c>
      <c r="R4" s="94">
        <v>55</v>
      </c>
      <c r="S4" s="94">
        <v>60</v>
      </c>
      <c r="T4" s="94">
        <v>65</v>
      </c>
      <c r="U4" s="94">
        <v>67</v>
      </c>
      <c r="V4" s="94">
        <v>70</v>
      </c>
      <c r="W4" s="96">
        <v>40</v>
      </c>
      <c r="X4" s="96">
        <v>45</v>
      </c>
      <c r="Y4" s="96">
        <v>50</v>
      </c>
      <c r="Z4" s="96">
        <v>55</v>
      </c>
      <c r="AA4" s="96">
        <v>60</v>
      </c>
      <c r="AB4" s="96">
        <v>65</v>
      </c>
      <c r="AC4" s="96">
        <v>70</v>
      </c>
      <c r="AD4" s="96">
        <v>75</v>
      </c>
      <c r="AE4" s="96">
        <v>77</v>
      </c>
      <c r="AF4" s="96">
        <v>80</v>
      </c>
      <c r="AG4" s="97">
        <v>50</v>
      </c>
      <c r="AH4" s="97">
        <v>55</v>
      </c>
      <c r="AI4" s="97">
        <v>60</v>
      </c>
      <c r="AJ4" s="97">
        <v>65</v>
      </c>
      <c r="AK4" s="97">
        <v>70</v>
      </c>
      <c r="AL4" s="97">
        <v>75</v>
      </c>
      <c r="AM4" s="97">
        <v>80</v>
      </c>
      <c r="AN4" s="97">
        <v>85</v>
      </c>
      <c r="AO4" s="97">
        <v>87</v>
      </c>
      <c r="AP4" s="97">
        <v>90</v>
      </c>
      <c r="AQ4" s="98">
        <v>40</v>
      </c>
      <c r="AR4" s="98">
        <v>55</v>
      </c>
      <c r="AS4" s="98">
        <v>65</v>
      </c>
      <c r="AT4" s="98">
        <v>75</v>
      </c>
      <c r="AU4" s="98">
        <v>80</v>
      </c>
      <c r="AV4" s="98">
        <v>85</v>
      </c>
      <c r="AW4" s="98">
        <v>90</v>
      </c>
      <c r="AX4" s="98">
        <v>95</v>
      </c>
      <c r="AY4" s="98">
        <v>100</v>
      </c>
      <c r="AZ4" s="98">
        <v>105</v>
      </c>
      <c r="BA4" s="101">
        <v>50</v>
      </c>
      <c r="BB4" s="101">
        <v>65</v>
      </c>
      <c r="BC4" s="101">
        <v>80</v>
      </c>
      <c r="BD4" s="101">
        <v>90</v>
      </c>
      <c r="BE4" s="133">
        <v>100</v>
      </c>
      <c r="BF4" s="101">
        <v>110</v>
      </c>
      <c r="BG4" s="101">
        <v>115</v>
      </c>
      <c r="BH4" s="101">
        <v>120</v>
      </c>
      <c r="BI4" s="101">
        <v>125</v>
      </c>
      <c r="BJ4" s="101">
        <v>130</v>
      </c>
      <c r="BK4" s="93">
        <v>80</v>
      </c>
      <c r="BL4" s="93">
        <v>95</v>
      </c>
      <c r="BM4" s="93">
        <v>105</v>
      </c>
      <c r="BN4" s="93">
        <v>120</v>
      </c>
      <c r="BO4" s="93">
        <v>130</v>
      </c>
      <c r="BP4" s="93">
        <v>135</v>
      </c>
      <c r="BQ4" s="93">
        <v>140</v>
      </c>
      <c r="BR4" s="93">
        <v>145</v>
      </c>
      <c r="BS4" s="93">
        <v>150</v>
      </c>
      <c r="BT4" s="93">
        <v>155</v>
      </c>
      <c r="BU4" s="104">
        <v>95</v>
      </c>
      <c r="BV4" s="104">
        <v>110</v>
      </c>
      <c r="BW4" s="104">
        <v>125</v>
      </c>
      <c r="BX4" s="104">
        <v>135</v>
      </c>
      <c r="BY4" s="104">
        <v>145</v>
      </c>
      <c r="BZ4" s="104">
        <v>150</v>
      </c>
      <c r="CA4" s="104">
        <v>155</v>
      </c>
      <c r="CB4" s="104">
        <v>160</v>
      </c>
      <c r="CC4" s="104">
        <v>165</v>
      </c>
      <c r="CD4" s="104">
        <v>170</v>
      </c>
    </row>
    <row r="5" spans="1:82">
      <c r="B5" s="95" t="s">
        <v>26</v>
      </c>
      <c r="C5" s="93">
        <v>25</v>
      </c>
      <c r="D5" s="93">
        <v>35</v>
      </c>
      <c r="E5" s="93">
        <v>40</v>
      </c>
      <c r="F5" s="93">
        <v>45</v>
      </c>
      <c r="G5" s="93">
        <v>50</v>
      </c>
      <c r="H5" s="93">
        <v>55</v>
      </c>
      <c r="I5" s="93">
        <v>60</v>
      </c>
      <c r="J5" s="93">
        <v>65</v>
      </c>
      <c r="K5" s="93">
        <v>67</v>
      </c>
      <c r="L5" s="93">
        <v>70</v>
      </c>
      <c r="M5" s="94">
        <v>35</v>
      </c>
      <c r="N5" s="94">
        <v>42</v>
      </c>
      <c r="O5" s="94">
        <v>50</v>
      </c>
      <c r="P5" s="94">
        <v>55</v>
      </c>
      <c r="Q5" s="94">
        <v>60</v>
      </c>
      <c r="R5" s="94">
        <v>65</v>
      </c>
      <c r="S5" s="94">
        <v>70</v>
      </c>
      <c r="T5" s="94">
        <v>75</v>
      </c>
      <c r="U5" s="94">
        <v>77</v>
      </c>
      <c r="V5" s="94">
        <v>80</v>
      </c>
      <c r="W5" s="96">
        <v>50</v>
      </c>
      <c r="X5" s="96">
        <v>55</v>
      </c>
      <c r="Y5" s="96">
        <v>62</v>
      </c>
      <c r="Z5" s="96">
        <v>70</v>
      </c>
      <c r="AA5" s="96">
        <v>75</v>
      </c>
      <c r="AB5" s="96">
        <v>80</v>
      </c>
      <c r="AC5" s="96">
        <v>85</v>
      </c>
      <c r="AD5" s="96">
        <v>90</v>
      </c>
      <c r="AE5" s="96">
        <v>92</v>
      </c>
      <c r="AF5" s="96">
        <v>95</v>
      </c>
      <c r="AG5" s="97">
        <v>60</v>
      </c>
      <c r="AH5" s="97">
        <v>67</v>
      </c>
      <c r="AI5" s="97">
        <v>75</v>
      </c>
      <c r="AJ5" s="97">
        <v>80</v>
      </c>
      <c r="AK5" s="97">
        <v>85</v>
      </c>
      <c r="AL5" s="97">
        <v>90</v>
      </c>
      <c r="AM5" s="97">
        <v>95</v>
      </c>
      <c r="AN5" s="97">
        <v>100</v>
      </c>
      <c r="AO5" s="97">
        <v>102</v>
      </c>
      <c r="AP5" s="97">
        <v>105</v>
      </c>
      <c r="AQ5" s="99">
        <v>55</v>
      </c>
      <c r="AR5" s="99">
        <v>70</v>
      </c>
      <c r="AS5" s="99">
        <v>80</v>
      </c>
      <c r="AT5" s="99">
        <v>95</v>
      </c>
      <c r="AU5" s="99">
        <v>100</v>
      </c>
      <c r="AV5" s="99">
        <v>105</v>
      </c>
      <c r="AW5" s="99">
        <v>110</v>
      </c>
      <c r="AX5" s="99">
        <v>115</v>
      </c>
      <c r="AY5" s="99">
        <v>120</v>
      </c>
      <c r="AZ5" s="99">
        <v>125</v>
      </c>
      <c r="BA5" s="102">
        <v>65</v>
      </c>
      <c r="BB5" s="102">
        <v>85</v>
      </c>
      <c r="BC5" s="102">
        <v>100</v>
      </c>
      <c r="BD5" s="102">
        <v>110</v>
      </c>
      <c r="BE5" s="102">
        <v>120</v>
      </c>
      <c r="BF5" s="102">
        <v>130</v>
      </c>
      <c r="BG5" s="102">
        <v>135</v>
      </c>
      <c r="BH5" s="102">
        <v>140</v>
      </c>
      <c r="BI5" s="102">
        <v>145</v>
      </c>
      <c r="BJ5" s="102">
        <v>150</v>
      </c>
      <c r="BK5" s="105">
        <v>100</v>
      </c>
      <c r="BL5" s="105">
        <v>115</v>
      </c>
      <c r="BM5" s="105">
        <v>125</v>
      </c>
      <c r="BN5" s="105">
        <v>140</v>
      </c>
      <c r="BO5" s="105">
        <v>150</v>
      </c>
      <c r="BP5" s="105">
        <v>160</v>
      </c>
      <c r="BQ5" s="105">
        <v>165</v>
      </c>
      <c r="BR5" s="105">
        <v>170</v>
      </c>
      <c r="BS5" s="105">
        <v>175</v>
      </c>
      <c r="BT5" s="105">
        <v>180</v>
      </c>
      <c r="BU5" s="103">
        <v>115</v>
      </c>
      <c r="BV5" s="103">
        <v>130</v>
      </c>
      <c r="BW5" s="103">
        <v>145</v>
      </c>
      <c r="BX5" s="103">
        <v>160</v>
      </c>
      <c r="BY5" s="103">
        <v>170</v>
      </c>
      <c r="BZ5" s="103">
        <v>175</v>
      </c>
      <c r="CA5" s="103">
        <v>180</v>
      </c>
      <c r="CB5" s="103">
        <v>185</v>
      </c>
      <c r="CC5" s="103">
        <v>190</v>
      </c>
      <c r="CD5" s="103">
        <v>195</v>
      </c>
    </row>
    <row r="6" spans="1:82">
      <c r="B6" s="95" t="s">
        <v>27</v>
      </c>
      <c r="C6" s="93">
        <v>35</v>
      </c>
      <c r="D6" s="93">
        <v>45</v>
      </c>
      <c r="E6" s="93">
        <v>50</v>
      </c>
      <c r="F6" s="93">
        <v>57</v>
      </c>
      <c r="G6" s="93">
        <v>62</v>
      </c>
      <c r="H6" s="93">
        <v>67</v>
      </c>
      <c r="I6" s="93">
        <v>72</v>
      </c>
      <c r="J6" s="93">
        <v>75</v>
      </c>
      <c r="K6" s="93">
        <v>77</v>
      </c>
      <c r="L6" s="93">
        <v>80</v>
      </c>
      <c r="M6" s="94">
        <v>45</v>
      </c>
      <c r="N6" s="94">
        <v>50</v>
      </c>
      <c r="O6" s="94">
        <v>57</v>
      </c>
      <c r="P6" s="94">
        <v>65</v>
      </c>
      <c r="Q6" s="94">
        <v>70</v>
      </c>
      <c r="R6" s="94">
        <v>75</v>
      </c>
      <c r="S6" s="94">
        <v>80</v>
      </c>
      <c r="T6" s="94">
        <v>85</v>
      </c>
      <c r="U6" s="94">
        <v>90</v>
      </c>
      <c r="V6" s="94">
        <v>95</v>
      </c>
      <c r="W6" s="96">
        <v>60</v>
      </c>
      <c r="X6" s="96">
        <v>65</v>
      </c>
      <c r="Y6" s="96">
        <v>75</v>
      </c>
      <c r="Z6" s="96">
        <v>82</v>
      </c>
      <c r="AA6" s="96">
        <v>90</v>
      </c>
      <c r="AB6" s="96">
        <v>95</v>
      </c>
      <c r="AC6" s="96">
        <v>100</v>
      </c>
      <c r="AD6" s="96">
        <v>105</v>
      </c>
      <c r="AE6" s="96">
        <v>107</v>
      </c>
      <c r="AF6" s="96">
        <v>110</v>
      </c>
      <c r="AG6" s="97">
        <v>70</v>
      </c>
      <c r="AH6" s="97">
        <v>80</v>
      </c>
      <c r="AI6" s="97">
        <v>87</v>
      </c>
      <c r="AJ6" s="97">
        <v>92</v>
      </c>
      <c r="AK6" s="97">
        <v>100</v>
      </c>
      <c r="AL6" s="97">
        <v>107</v>
      </c>
      <c r="AM6" s="97">
        <v>115</v>
      </c>
      <c r="AN6" s="97">
        <v>120</v>
      </c>
      <c r="AO6" s="97">
        <v>122</v>
      </c>
      <c r="AP6" s="97">
        <v>125</v>
      </c>
      <c r="AQ6" s="99">
        <v>70</v>
      </c>
      <c r="AR6" s="99">
        <v>85</v>
      </c>
      <c r="AS6" s="99">
        <v>100</v>
      </c>
      <c r="AT6" s="99">
        <v>110</v>
      </c>
      <c r="AU6" s="99">
        <v>120</v>
      </c>
      <c r="AV6" s="99">
        <v>130</v>
      </c>
      <c r="AW6" s="99">
        <v>135</v>
      </c>
      <c r="AX6" s="99">
        <v>140</v>
      </c>
      <c r="AY6" s="99">
        <v>145</v>
      </c>
      <c r="AZ6" s="99">
        <v>150</v>
      </c>
      <c r="BA6" s="102">
        <v>80</v>
      </c>
      <c r="BB6" s="102">
        <v>100</v>
      </c>
      <c r="BC6" s="102">
        <v>120</v>
      </c>
      <c r="BD6" s="102">
        <v>130</v>
      </c>
      <c r="BE6" s="102">
        <v>140</v>
      </c>
      <c r="BF6" s="102">
        <v>150</v>
      </c>
      <c r="BG6" s="102">
        <v>160</v>
      </c>
      <c r="BH6" s="102">
        <v>165</v>
      </c>
      <c r="BI6" s="102">
        <v>170</v>
      </c>
      <c r="BJ6" s="102">
        <v>175</v>
      </c>
      <c r="BK6" s="105">
        <v>115</v>
      </c>
      <c r="BL6" s="105">
        <v>130</v>
      </c>
      <c r="BM6" s="105">
        <v>150</v>
      </c>
      <c r="BN6" s="105">
        <v>160</v>
      </c>
      <c r="BO6" s="105">
        <v>170</v>
      </c>
      <c r="BP6" s="105">
        <v>180</v>
      </c>
      <c r="BQ6" s="105">
        <v>185</v>
      </c>
      <c r="BR6" s="105">
        <v>190</v>
      </c>
      <c r="BS6" s="105">
        <v>195</v>
      </c>
      <c r="BT6" s="105">
        <v>200</v>
      </c>
      <c r="BU6" s="103">
        <v>130</v>
      </c>
      <c r="BV6" s="103">
        <v>150</v>
      </c>
      <c r="BW6" s="103">
        <v>170</v>
      </c>
      <c r="BX6" s="103">
        <v>185</v>
      </c>
      <c r="BY6" s="103">
        <v>195</v>
      </c>
      <c r="BZ6" s="103">
        <v>200</v>
      </c>
      <c r="CA6" s="103">
        <v>205</v>
      </c>
      <c r="CB6" s="103">
        <v>210</v>
      </c>
      <c r="CC6" s="103">
        <v>215</v>
      </c>
      <c r="CD6" s="103">
        <v>220</v>
      </c>
    </row>
    <row r="7" spans="1:82">
      <c r="B7" s="95" t="s">
        <v>28</v>
      </c>
      <c r="C7" s="93">
        <v>45</v>
      </c>
      <c r="D7" s="93">
        <v>55</v>
      </c>
      <c r="E7" s="93">
        <v>60</v>
      </c>
      <c r="F7" s="93">
        <v>67</v>
      </c>
      <c r="G7" s="93">
        <v>72</v>
      </c>
      <c r="H7" s="93">
        <v>77</v>
      </c>
      <c r="I7" s="93">
        <v>82</v>
      </c>
      <c r="J7" s="93">
        <v>85</v>
      </c>
      <c r="K7" s="93">
        <v>87</v>
      </c>
      <c r="L7" s="93">
        <v>90</v>
      </c>
      <c r="M7" s="94">
        <v>55</v>
      </c>
      <c r="N7" s="94">
        <v>60</v>
      </c>
      <c r="O7" s="94">
        <v>67</v>
      </c>
      <c r="P7" s="94">
        <v>77</v>
      </c>
      <c r="Q7" s="94">
        <v>82</v>
      </c>
      <c r="R7" s="94">
        <v>87</v>
      </c>
      <c r="S7" s="94">
        <v>92</v>
      </c>
      <c r="T7" s="94">
        <v>97</v>
      </c>
      <c r="U7" s="94">
        <v>100</v>
      </c>
      <c r="V7" s="94">
        <v>105</v>
      </c>
      <c r="W7" s="96">
        <v>70</v>
      </c>
      <c r="X7" s="96">
        <v>77</v>
      </c>
      <c r="Y7" s="96">
        <v>87</v>
      </c>
      <c r="Z7" s="96">
        <v>95</v>
      </c>
      <c r="AA7" s="96">
        <v>105</v>
      </c>
      <c r="AB7" s="96">
        <v>110</v>
      </c>
      <c r="AC7" s="96">
        <v>115</v>
      </c>
      <c r="AD7" s="96">
        <v>120</v>
      </c>
      <c r="AE7" s="96">
        <v>122</v>
      </c>
      <c r="AF7" s="96">
        <v>125</v>
      </c>
      <c r="AG7" s="97">
        <v>82</v>
      </c>
      <c r="AH7" s="97">
        <v>92</v>
      </c>
      <c r="AI7" s="97">
        <v>102</v>
      </c>
      <c r="AJ7" s="97">
        <v>107</v>
      </c>
      <c r="AK7" s="97">
        <v>117</v>
      </c>
      <c r="AL7" s="97">
        <v>122</v>
      </c>
      <c r="AM7" s="97">
        <v>130</v>
      </c>
      <c r="AN7" s="97">
        <v>135</v>
      </c>
      <c r="AO7" s="97">
        <v>137</v>
      </c>
      <c r="AP7" s="97">
        <v>140</v>
      </c>
      <c r="AQ7" s="99">
        <v>85</v>
      </c>
      <c r="AR7" s="99">
        <v>100</v>
      </c>
      <c r="AS7" s="99">
        <v>115</v>
      </c>
      <c r="AT7" s="99">
        <v>130</v>
      </c>
      <c r="AU7" s="99">
        <v>140</v>
      </c>
      <c r="AV7" s="99">
        <v>150</v>
      </c>
      <c r="AW7" s="99">
        <v>155</v>
      </c>
      <c r="AX7" s="99">
        <v>160</v>
      </c>
      <c r="AY7" s="99">
        <v>165</v>
      </c>
      <c r="AZ7" s="99">
        <v>170</v>
      </c>
      <c r="BA7" s="102">
        <v>95</v>
      </c>
      <c r="BB7" s="102">
        <v>115</v>
      </c>
      <c r="BC7" s="102">
        <v>135</v>
      </c>
      <c r="BD7" s="102">
        <v>150</v>
      </c>
      <c r="BE7" s="102">
        <v>160</v>
      </c>
      <c r="BF7" s="102">
        <v>170</v>
      </c>
      <c r="BG7" s="102">
        <v>180</v>
      </c>
      <c r="BH7" s="102">
        <v>185</v>
      </c>
      <c r="BI7" s="102">
        <v>190</v>
      </c>
      <c r="BJ7" s="102">
        <v>195</v>
      </c>
      <c r="BK7" s="105">
        <v>130</v>
      </c>
      <c r="BL7" s="105">
        <v>150</v>
      </c>
      <c r="BM7" s="105">
        <v>170</v>
      </c>
      <c r="BN7" s="105">
        <v>180</v>
      </c>
      <c r="BO7" s="105">
        <v>190</v>
      </c>
      <c r="BP7" s="105">
        <v>200</v>
      </c>
      <c r="BQ7" s="105">
        <v>210</v>
      </c>
      <c r="BR7" s="105">
        <v>215</v>
      </c>
      <c r="BS7" s="105">
        <v>220</v>
      </c>
      <c r="BT7" s="105">
        <v>225</v>
      </c>
      <c r="BU7" s="103">
        <v>145</v>
      </c>
      <c r="BV7" s="103">
        <v>170</v>
      </c>
      <c r="BW7" s="103">
        <v>195</v>
      </c>
      <c r="BX7" s="103">
        <v>210</v>
      </c>
      <c r="BY7" s="103">
        <v>220</v>
      </c>
      <c r="BZ7" s="103">
        <v>230</v>
      </c>
      <c r="CA7" s="103">
        <v>235</v>
      </c>
      <c r="CB7" s="103">
        <v>240</v>
      </c>
      <c r="CC7" s="103">
        <v>245</v>
      </c>
      <c r="CD7" s="103">
        <v>250</v>
      </c>
    </row>
    <row r="8" spans="1:82">
      <c r="B8" s="95" t="s">
        <v>29</v>
      </c>
      <c r="C8" s="93">
        <v>55</v>
      </c>
      <c r="D8" s="93">
        <v>65</v>
      </c>
      <c r="E8" s="93">
        <v>72</v>
      </c>
      <c r="F8" s="93">
        <v>82</v>
      </c>
      <c r="G8" s="93">
        <v>87</v>
      </c>
      <c r="H8" s="93">
        <v>92</v>
      </c>
      <c r="I8" s="93">
        <v>97</v>
      </c>
      <c r="J8" s="93">
        <v>100</v>
      </c>
      <c r="K8" s="93">
        <v>102</v>
      </c>
      <c r="L8" s="93">
        <v>105</v>
      </c>
      <c r="M8" s="94">
        <v>68</v>
      </c>
      <c r="N8" s="94">
        <v>75</v>
      </c>
      <c r="O8" s="94">
        <v>82</v>
      </c>
      <c r="P8" s="94">
        <v>92</v>
      </c>
      <c r="Q8" s="94">
        <v>97</v>
      </c>
      <c r="R8" s="94">
        <v>102</v>
      </c>
      <c r="S8" s="94">
        <v>107</v>
      </c>
      <c r="T8" s="94">
        <v>110</v>
      </c>
      <c r="U8" s="94">
        <v>112</v>
      </c>
      <c r="V8" s="94">
        <v>115</v>
      </c>
      <c r="W8" s="96">
        <v>83</v>
      </c>
      <c r="X8" s="96">
        <v>90</v>
      </c>
      <c r="Y8" s="96">
        <v>103</v>
      </c>
      <c r="Z8" s="96">
        <v>110</v>
      </c>
      <c r="AA8" s="96">
        <v>118</v>
      </c>
      <c r="AB8" s="96">
        <v>123</v>
      </c>
      <c r="AC8" s="96">
        <v>127</v>
      </c>
      <c r="AD8" s="96">
        <v>132</v>
      </c>
      <c r="AE8" s="96">
        <v>135</v>
      </c>
      <c r="AF8" s="96">
        <v>140</v>
      </c>
      <c r="AG8" s="97">
        <v>95</v>
      </c>
      <c r="AH8" s="97">
        <v>107</v>
      </c>
      <c r="AI8" s="97">
        <v>123</v>
      </c>
      <c r="AJ8" s="97">
        <v>130</v>
      </c>
      <c r="AK8" s="97">
        <v>137</v>
      </c>
      <c r="AL8" s="97">
        <v>142</v>
      </c>
      <c r="AM8" s="97">
        <v>147</v>
      </c>
      <c r="AN8" s="97">
        <v>150</v>
      </c>
      <c r="AO8" s="97">
        <v>152</v>
      </c>
      <c r="AP8" s="97">
        <v>155</v>
      </c>
      <c r="AQ8" s="99">
        <v>100</v>
      </c>
      <c r="AR8" s="99">
        <v>115</v>
      </c>
      <c r="AS8" s="99">
        <v>130</v>
      </c>
      <c r="AT8" s="99">
        <v>150</v>
      </c>
      <c r="AU8" s="99">
        <v>160</v>
      </c>
      <c r="AV8" s="99">
        <v>170</v>
      </c>
      <c r="AW8" s="99">
        <v>175</v>
      </c>
      <c r="AX8" s="99">
        <v>180</v>
      </c>
      <c r="AY8" s="99">
        <v>185</v>
      </c>
      <c r="AZ8" s="99">
        <v>190</v>
      </c>
      <c r="BA8" s="102">
        <v>110</v>
      </c>
      <c r="BB8" s="102">
        <v>130</v>
      </c>
      <c r="BC8" s="102">
        <v>150</v>
      </c>
      <c r="BD8" s="102">
        <v>170</v>
      </c>
      <c r="BE8" s="102">
        <v>180</v>
      </c>
      <c r="BF8" s="102">
        <v>190</v>
      </c>
      <c r="BG8" s="102">
        <v>200</v>
      </c>
      <c r="BH8" s="102">
        <v>205</v>
      </c>
      <c r="BI8" s="102">
        <v>210</v>
      </c>
      <c r="BJ8" s="102">
        <v>215</v>
      </c>
      <c r="BK8" s="105">
        <v>145</v>
      </c>
      <c r="BL8" s="105">
        <v>170</v>
      </c>
      <c r="BM8" s="105">
        <v>190</v>
      </c>
      <c r="BN8" s="105">
        <v>200</v>
      </c>
      <c r="BO8" s="105">
        <v>215</v>
      </c>
      <c r="BP8" s="105">
        <v>225</v>
      </c>
      <c r="BQ8" s="105">
        <v>230</v>
      </c>
      <c r="BR8" s="105">
        <v>240</v>
      </c>
      <c r="BS8" s="105">
        <v>245</v>
      </c>
      <c r="BT8" s="105">
        <v>250</v>
      </c>
      <c r="BU8" s="103">
        <v>170</v>
      </c>
      <c r="BV8" s="103">
        <v>195</v>
      </c>
      <c r="BW8" s="103">
        <v>225</v>
      </c>
      <c r="BX8" s="103">
        <v>240</v>
      </c>
      <c r="BY8" s="103">
        <v>250</v>
      </c>
      <c r="BZ8" s="103">
        <v>260</v>
      </c>
      <c r="CA8" s="103">
        <v>265</v>
      </c>
      <c r="CB8" s="103">
        <v>270</v>
      </c>
      <c r="CC8" s="103">
        <v>275</v>
      </c>
      <c r="CD8" s="103">
        <v>280</v>
      </c>
    </row>
    <row r="9" spans="1:82">
      <c r="B9" s="95" t="s">
        <v>30</v>
      </c>
      <c r="C9" s="93">
        <v>68</v>
      </c>
      <c r="D9" s="93">
        <v>78</v>
      </c>
      <c r="E9" s="93">
        <v>85</v>
      </c>
      <c r="F9" s="93">
        <v>95</v>
      </c>
      <c r="G9" s="93">
        <v>100</v>
      </c>
      <c r="H9" s="93">
        <v>105</v>
      </c>
      <c r="I9" s="93">
        <v>110</v>
      </c>
      <c r="J9" s="93">
        <v>115</v>
      </c>
      <c r="K9" s="93">
        <v>117</v>
      </c>
      <c r="L9" s="93">
        <v>120</v>
      </c>
      <c r="M9" s="94">
        <v>80</v>
      </c>
      <c r="N9" s="94">
        <v>88</v>
      </c>
      <c r="O9" s="94">
        <v>95</v>
      </c>
      <c r="P9" s="94">
        <v>105</v>
      </c>
      <c r="Q9" s="94">
        <v>110</v>
      </c>
      <c r="R9" s="94">
        <v>115</v>
      </c>
      <c r="S9" s="94">
        <v>120</v>
      </c>
      <c r="T9" s="94">
        <v>125</v>
      </c>
      <c r="U9" s="94">
        <v>130</v>
      </c>
      <c r="V9" s="94">
        <v>135</v>
      </c>
      <c r="W9" s="96">
        <v>97</v>
      </c>
      <c r="X9" s="96">
        <v>105</v>
      </c>
      <c r="Y9" s="96">
        <v>118</v>
      </c>
      <c r="Z9" s="96">
        <v>125</v>
      </c>
      <c r="AA9" s="96">
        <v>135</v>
      </c>
      <c r="AB9" s="96">
        <v>142</v>
      </c>
      <c r="AC9" s="96">
        <v>147</v>
      </c>
      <c r="AD9" s="96">
        <v>152</v>
      </c>
      <c r="AE9" s="96">
        <v>155</v>
      </c>
      <c r="AF9" s="96">
        <v>160</v>
      </c>
      <c r="AG9" s="97">
        <v>110</v>
      </c>
      <c r="AH9" s="97">
        <v>122</v>
      </c>
      <c r="AI9" s="97">
        <v>138</v>
      </c>
      <c r="AJ9" s="97">
        <v>145</v>
      </c>
      <c r="AK9" s="97">
        <v>155</v>
      </c>
      <c r="AL9" s="97">
        <v>165</v>
      </c>
      <c r="AM9" s="97">
        <v>170</v>
      </c>
      <c r="AN9" s="97">
        <v>172</v>
      </c>
      <c r="AO9" s="97">
        <v>175</v>
      </c>
      <c r="AP9" s="97">
        <v>180</v>
      </c>
      <c r="AQ9" s="99">
        <v>115</v>
      </c>
      <c r="AR9" s="99">
        <v>130</v>
      </c>
      <c r="AS9" s="99">
        <v>150</v>
      </c>
      <c r="AT9" s="99">
        <v>170</v>
      </c>
      <c r="AU9" s="99">
        <v>180</v>
      </c>
      <c r="AV9" s="99">
        <v>190</v>
      </c>
      <c r="AW9" s="99">
        <v>200</v>
      </c>
      <c r="AX9" s="99">
        <v>205</v>
      </c>
      <c r="AY9" s="99">
        <v>210</v>
      </c>
      <c r="AZ9" s="99">
        <v>215</v>
      </c>
      <c r="BA9" s="102">
        <v>125</v>
      </c>
      <c r="BB9" s="102">
        <v>145</v>
      </c>
      <c r="BC9" s="102">
        <v>170</v>
      </c>
      <c r="BD9" s="102">
        <v>190</v>
      </c>
      <c r="BE9" s="102">
        <v>200</v>
      </c>
      <c r="BF9" s="102">
        <v>210</v>
      </c>
      <c r="BG9" s="102">
        <v>220</v>
      </c>
      <c r="BH9" s="102">
        <v>225</v>
      </c>
      <c r="BI9" s="102">
        <v>230</v>
      </c>
      <c r="BJ9" s="102">
        <v>235</v>
      </c>
      <c r="BK9" s="105">
        <v>170</v>
      </c>
      <c r="BL9" s="105">
        <v>190</v>
      </c>
      <c r="BM9" s="105">
        <v>218</v>
      </c>
      <c r="BN9" s="105">
        <v>230</v>
      </c>
      <c r="BO9" s="105">
        <v>245</v>
      </c>
      <c r="BP9" s="105">
        <v>255</v>
      </c>
      <c r="BQ9" s="105">
        <v>260</v>
      </c>
      <c r="BR9" s="105">
        <v>270</v>
      </c>
      <c r="BS9" s="105">
        <v>275</v>
      </c>
      <c r="BT9" s="105">
        <v>280</v>
      </c>
      <c r="BU9" s="103">
        <v>190</v>
      </c>
      <c r="BV9" s="103">
        <v>215</v>
      </c>
      <c r="BW9" s="103">
        <v>240</v>
      </c>
      <c r="BX9" s="103">
        <v>260</v>
      </c>
      <c r="BY9" s="103">
        <v>275</v>
      </c>
      <c r="BZ9" s="103">
        <v>287</v>
      </c>
      <c r="CA9" s="103">
        <v>295</v>
      </c>
      <c r="CB9" s="103">
        <v>302</v>
      </c>
      <c r="CC9" s="103">
        <v>310</v>
      </c>
      <c r="CD9" s="103">
        <v>315</v>
      </c>
    </row>
    <row r="10" spans="1:82">
      <c r="B10" s="95" t="s">
        <v>31</v>
      </c>
      <c r="C10" s="93">
        <v>80</v>
      </c>
      <c r="D10" s="93">
        <v>90</v>
      </c>
      <c r="E10" s="93">
        <v>100</v>
      </c>
      <c r="F10" s="93">
        <v>110</v>
      </c>
      <c r="G10" s="93">
        <v>115</v>
      </c>
      <c r="H10" s="93">
        <v>120</v>
      </c>
      <c r="I10" s="93">
        <v>125</v>
      </c>
      <c r="J10" s="93">
        <v>130</v>
      </c>
      <c r="K10" s="93">
        <v>132</v>
      </c>
      <c r="L10" s="93">
        <v>135</v>
      </c>
      <c r="M10" s="94">
        <v>90</v>
      </c>
      <c r="N10" s="94">
        <v>100</v>
      </c>
      <c r="O10" s="94">
        <v>110</v>
      </c>
      <c r="P10" s="94">
        <v>120</v>
      </c>
      <c r="Q10" s="94">
        <v>125</v>
      </c>
      <c r="R10" s="94">
        <v>130</v>
      </c>
      <c r="S10" s="94">
        <v>135</v>
      </c>
      <c r="T10" s="94">
        <v>140</v>
      </c>
      <c r="U10" s="94">
        <v>145</v>
      </c>
      <c r="V10" s="94">
        <v>150</v>
      </c>
      <c r="W10" s="96">
        <v>110</v>
      </c>
      <c r="X10" s="96">
        <v>120</v>
      </c>
      <c r="Y10" s="96">
        <v>138</v>
      </c>
      <c r="Z10" s="96">
        <v>145</v>
      </c>
      <c r="AA10" s="96">
        <v>155</v>
      </c>
      <c r="AB10" s="96">
        <v>162</v>
      </c>
      <c r="AC10" s="96">
        <v>167</v>
      </c>
      <c r="AD10" s="96">
        <v>172</v>
      </c>
      <c r="AE10" s="96">
        <v>175</v>
      </c>
      <c r="AF10" s="96">
        <v>180</v>
      </c>
      <c r="AG10" s="97">
        <v>125</v>
      </c>
      <c r="AH10" s="97">
        <v>140</v>
      </c>
      <c r="AI10" s="97">
        <v>155</v>
      </c>
      <c r="AJ10" s="97">
        <v>165</v>
      </c>
      <c r="AK10" s="97">
        <v>175</v>
      </c>
      <c r="AL10" s="97">
        <v>185</v>
      </c>
      <c r="AM10" s="97">
        <v>190</v>
      </c>
      <c r="AN10" s="97">
        <v>192</v>
      </c>
      <c r="AO10" s="97">
        <v>195</v>
      </c>
      <c r="AP10" s="97">
        <v>200</v>
      </c>
      <c r="AQ10" s="99">
        <v>130</v>
      </c>
      <c r="AR10" s="99">
        <v>150</v>
      </c>
      <c r="AS10" s="99">
        <v>170</v>
      </c>
      <c r="AT10" s="99">
        <v>190</v>
      </c>
      <c r="AU10" s="99">
        <v>200</v>
      </c>
      <c r="AV10" s="99">
        <v>210</v>
      </c>
      <c r="AW10" s="99">
        <v>220</v>
      </c>
      <c r="AX10" s="99">
        <v>225</v>
      </c>
      <c r="AY10" s="99">
        <v>230</v>
      </c>
      <c r="AZ10" s="99">
        <v>235</v>
      </c>
      <c r="BA10" s="102">
        <v>140</v>
      </c>
      <c r="BB10" s="102">
        <v>170</v>
      </c>
      <c r="BC10" s="102">
        <v>190</v>
      </c>
      <c r="BD10" s="102">
        <v>210</v>
      </c>
      <c r="BE10" s="102">
        <v>220</v>
      </c>
      <c r="BF10" s="102">
        <v>230</v>
      </c>
      <c r="BG10" s="102">
        <v>240</v>
      </c>
      <c r="BH10" s="102">
        <v>250</v>
      </c>
      <c r="BI10" s="102">
        <v>255</v>
      </c>
      <c r="BJ10" s="102">
        <v>260</v>
      </c>
      <c r="BK10" s="105">
        <v>190</v>
      </c>
      <c r="BL10" s="105">
        <v>210</v>
      </c>
      <c r="BM10" s="105">
        <v>240</v>
      </c>
      <c r="BN10" s="105">
        <v>250</v>
      </c>
      <c r="BO10" s="105">
        <v>270</v>
      </c>
      <c r="BP10" s="105">
        <v>285</v>
      </c>
      <c r="BQ10" s="105">
        <v>290</v>
      </c>
      <c r="BR10" s="105">
        <v>300</v>
      </c>
      <c r="BS10" s="105">
        <v>305</v>
      </c>
      <c r="BT10" s="105">
        <v>310</v>
      </c>
      <c r="BU10" s="103">
        <v>210</v>
      </c>
      <c r="BV10" s="103">
        <v>235</v>
      </c>
      <c r="BW10" s="103">
        <v>260</v>
      </c>
      <c r="BX10" s="103">
        <v>280</v>
      </c>
      <c r="BY10" s="103">
        <v>295</v>
      </c>
      <c r="BZ10" s="103">
        <v>310</v>
      </c>
      <c r="CA10" s="103">
        <v>320</v>
      </c>
      <c r="CB10" s="103">
        <v>330</v>
      </c>
      <c r="CC10" s="103">
        <v>335</v>
      </c>
      <c r="CD10" s="103">
        <v>340</v>
      </c>
    </row>
    <row r="11" spans="1:82">
      <c r="B11" s="95" t="s">
        <v>32</v>
      </c>
      <c r="C11" s="93">
        <v>90</v>
      </c>
      <c r="D11" s="93">
        <v>105</v>
      </c>
      <c r="E11" s="93">
        <v>115</v>
      </c>
      <c r="F11" s="93">
        <v>125</v>
      </c>
      <c r="G11" s="93">
        <v>130</v>
      </c>
      <c r="H11" s="93">
        <v>135</v>
      </c>
      <c r="I11" s="93">
        <v>140</v>
      </c>
      <c r="J11" s="93">
        <v>145</v>
      </c>
      <c r="K11" s="93">
        <v>147</v>
      </c>
      <c r="L11" s="93">
        <v>150</v>
      </c>
      <c r="M11" s="94">
        <v>105</v>
      </c>
      <c r="N11" s="94">
        <v>115</v>
      </c>
      <c r="O11" s="94">
        <v>125</v>
      </c>
      <c r="P11" s="94">
        <v>135</v>
      </c>
      <c r="Q11" s="94">
        <v>140</v>
      </c>
      <c r="R11" s="94">
        <v>145</v>
      </c>
      <c r="S11" s="94">
        <v>150</v>
      </c>
      <c r="T11" s="94">
        <v>160</v>
      </c>
      <c r="U11" s="94">
        <v>165</v>
      </c>
      <c r="V11" s="94">
        <v>170</v>
      </c>
      <c r="W11" s="96">
        <v>130</v>
      </c>
      <c r="X11" s="96">
        <v>140</v>
      </c>
      <c r="Y11" s="96">
        <v>160</v>
      </c>
      <c r="Z11" s="96">
        <v>165</v>
      </c>
      <c r="AA11" s="96">
        <v>175</v>
      </c>
      <c r="AB11" s="96">
        <v>182</v>
      </c>
      <c r="AC11" s="96">
        <v>187</v>
      </c>
      <c r="AD11" s="96">
        <v>192</v>
      </c>
      <c r="AE11" s="96">
        <v>195</v>
      </c>
      <c r="AF11" s="96">
        <v>200</v>
      </c>
      <c r="AG11" s="97">
        <v>145</v>
      </c>
      <c r="AH11" s="97">
        <v>160</v>
      </c>
      <c r="AI11" s="97">
        <v>175</v>
      </c>
      <c r="AJ11" s="97">
        <v>185</v>
      </c>
      <c r="AK11" s="97">
        <v>195</v>
      </c>
      <c r="AL11" s="97">
        <v>205</v>
      </c>
      <c r="AM11" s="97">
        <v>210</v>
      </c>
      <c r="AN11" s="97">
        <v>212</v>
      </c>
      <c r="AO11" s="97">
        <v>215</v>
      </c>
      <c r="AP11" s="97">
        <v>220</v>
      </c>
      <c r="AQ11" s="99">
        <v>145</v>
      </c>
      <c r="AR11" s="99">
        <v>170</v>
      </c>
      <c r="AS11" s="99">
        <v>190</v>
      </c>
      <c r="AT11" s="99">
        <v>210</v>
      </c>
      <c r="AU11" s="99">
        <v>220</v>
      </c>
      <c r="AV11" s="99">
        <v>230</v>
      </c>
      <c r="AW11" s="99">
        <v>240</v>
      </c>
      <c r="AX11" s="99">
        <v>245</v>
      </c>
      <c r="AY11" s="99">
        <v>250</v>
      </c>
      <c r="AZ11" s="99">
        <v>255</v>
      </c>
      <c r="BA11" s="102">
        <v>155</v>
      </c>
      <c r="BB11" s="102">
        <v>190</v>
      </c>
      <c r="BC11" s="102">
        <v>210</v>
      </c>
      <c r="BD11" s="102">
        <v>230</v>
      </c>
      <c r="BE11" s="102">
        <v>240</v>
      </c>
      <c r="BF11" s="102">
        <v>260</v>
      </c>
      <c r="BG11" s="102">
        <v>270</v>
      </c>
      <c r="BH11" s="102">
        <v>280</v>
      </c>
      <c r="BI11" s="102">
        <v>285</v>
      </c>
      <c r="BJ11" s="102">
        <v>290</v>
      </c>
      <c r="BK11" s="105">
        <v>210</v>
      </c>
      <c r="BL11" s="105">
        <v>230</v>
      </c>
      <c r="BM11" s="105">
        <v>260</v>
      </c>
      <c r="BN11" s="105">
        <v>275</v>
      </c>
      <c r="BO11" s="105">
        <v>295</v>
      </c>
      <c r="BP11" s="105">
        <v>310</v>
      </c>
      <c r="BQ11" s="105">
        <v>315</v>
      </c>
      <c r="BR11" s="105">
        <v>325</v>
      </c>
      <c r="BS11" s="105">
        <v>330</v>
      </c>
      <c r="BT11" s="105">
        <v>335</v>
      </c>
      <c r="BU11" s="103">
        <v>230</v>
      </c>
      <c r="BV11" s="103">
        <v>260</v>
      </c>
      <c r="BW11" s="103">
        <v>280</v>
      </c>
      <c r="BX11" s="103">
        <v>300</v>
      </c>
      <c r="BY11" s="103">
        <v>320</v>
      </c>
      <c r="BZ11" s="103">
        <v>330</v>
      </c>
      <c r="CA11" s="103">
        <v>340</v>
      </c>
      <c r="CB11" s="103">
        <v>350</v>
      </c>
      <c r="CC11" s="103">
        <v>360</v>
      </c>
      <c r="CD11" s="103">
        <v>365</v>
      </c>
    </row>
    <row r="12" spans="1:82">
      <c r="B12" s="95" t="s">
        <v>33</v>
      </c>
      <c r="C12" s="97">
        <v>175</v>
      </c>
      <c r="D12" s="97">
        <v>175</v>
      </c>
      <c r="E12" s="97">
        <v>175</v>
      </c>
      <c r="F12" s="97">
        <v>190</v>
      </c>
      <c r="G12" s="97">
        <v>200</v>
      </c>
      <c r="H12" s="97">
        <v>210</v>
      </c>
      <c r="I12" s="97">
        <v>225</v>
      </c>
      <c r="J12" s="97">
        <v>225</v>
      </c>
      <c r="K12" s="97">
        <v>230</v>
      </c>
      <c r="L12" s="97">
        <v>230</v>
      </c>
      <c r="M12" s="97">
        <v>175</v>
      </c>
      <c r="N12" s="97">
        <v>175</v>
      </c>
      <c r="O12" s="97">
        <v>175</v>
      </c>
      <c r="P12" s="97">
        <v>190</v>
      </c>
      <c r="Q12" s="97">
        <v>200</v>
      </c>
      <c r="R12" s="97">
        <v>210</v>
      </c>
      <c r="S12" s="97">
        <v>225</v>
      </c>
      <c r="T12" s="97">
        <v>225</v>
      </c>
      <c r="U12" s="97">
        <v>230</v>
      </c>
      <c r="V12" s="97">
        <v>230</v>
      </c>
      <c r="W12" s="97">
        <v>175</v>
      </c>
      <c r="X12" s="97">
        <v>175</v>
      </c>
      <c r="Y12" s="97">
        <v>190</v>
      </c>
      <c r="Z12" s="97">
        <v>200</v>
      </c>
      <c r="AA12" s="97">
        <v>210</v>
      </c>
      <c r="AB12" s="97">
        <v>225</v>
      </c>
      <c r="AC12" s="97">
        <v>225</v>
      </c>
      <c r="AD12" s="97">
        <v>230</v>
      </c>
      <c r="AE12" s="97">
        <v>230</v>
      </c>
      <c r="AF12" s="97">
        <v>235</v>
      </c>
      <c r="AG12" s="97">
        <v>175</v>
      </c>
      <c r="AH12" s="97">
        <v>175</v>
      </c>
      <c r="AI12" s="97">
        <v>190</v>
      </c>
      <c r="AJ12" s="97">
        <v>200</v>
      </c>
      <c r="AK12" s="97">
        <v>210</v>
      </c>
      <c r="AL12" s="97">
        <v>225</v>
      </c>
      <c r="AM12" s="97">
        <v>225</v>
      </c>
      <c r="AN12" s="97">
        <v>230</v>
      </c>
      <c r="AO12" s="97">
        <v>230</v>
      </c>
      <c r="AP12" s="97">
        <v>235</v>
      </c>
      <c r="AQ12" s="100">
        <v>275</v>
      </c>
      <c r="AR12" s="100">
        <v>275</v>
      </c>
      <c r="AS12" s="100">
        <v>275</v>
      </c>
      <c r="AT12" s="100">
        <v>295</v>
      </c>
      <c r="AU12" s="100">
        <v>315</v>
      </c>
      <c r="AV12" s="100">
        <v>335</v>
      </c>
      <c r="AW12" s="100">
        <v>360</v>
      </c>
      <c r="AX12" s="100">
        <v>360</v>
      </c>
      <c r="AY12" s="100">
        <v>380</v>
      </c>
      <c r="AZ12" s="100">
        <v>380</v>
      </c>
      <c r="BA12" s="100">
        <v>275</v>
      </c>
      <c r="BB12" s="100">
        <v>275</v>
      </c>
      <c r="BC12" s="100">
        <v>275</v>
      </c>
      <c r="BD12" s="100">
        <v>295</v>
      </c>
      <c r="BE12" s="100">
        <v>315</v>
      </c>
      <c r="BF12" s="100">
        <v>335</v>
      </c>
      <c r="BG12" s="100">
        <v>360</v>
      </c>
      <c r="BH12" s="100">
        <v>360</v>
      </c>
      <c r="BI12" s="100">
        <v>380</v>
      </c>
      <c r="BJ12" s="100">
        <v>380</v>
      </c>
      <c r="BK12" s="103">
        <v>275</v>
      </c>
      <c r="BL12" s="103">
        <v>275</v>
      </c>
      <c r="BM12" s="103">
        <v>295</v>
      </c>
      <c r="BN12" s="103">
        <v>315</v>
      </c>
      <c r="BO12" s="103">
        <v>335</v>
      </c>
      <c r="BP12" s="103">
        <v>360</v>
      </c>
      <c r="BQ12" s="103">
        <v>360</v>
      </c>
      <c r="BR12" s="103">
        <v>380</v>
      </c>
      <c r="BS12" s="103">
        <v>380</v>
      </c>
      <c r="BT12" s="103">
        <v>385</v>
      </c>
      <c r="BU12" s="103">
        <v>275</v>
      </c>
      <c r="BV12" s="103">
        <v>275</v>
      </c>
      <c r="BW12" s="103">
        <v>295</v>
      </c>
      <c r="BX12" s="103">
        <v>315</v>
      </c>
      <c r="BY12" s="103">
        <v>335</v>
      </c>
      <c r="BZ12" s="103">
        <v>360</v>
      </c>
      <c r="CA12" s="103">
        <v>360</v>
      </c>
      <c r="CB12" s="103">
        <v>380</v>
      </c>
      <c r="CC12" s="103">
        <v>380</v>
      </c>
      <c r="CD12" s="103">
        <v>385</v>
      </c>
    </row>
    <row r="13" spans="1:82" s="72" customFormat="1">
      <c r="BQ13" s="73"/>
      <c r="BR13" s="73"/>
      <c r="BS13" s="73"/>
      <c r="BT13" s="73"/>
      <c r="BU13" s="73"/>
      <c r="BV13" s="73"/>
      <c r="BW13" s="73"/>
      <c r="BX13" s="73"/>
      <c r="BY13" s="73"/>
      <c r="BZ13" s="73"/>
    </row>
    <row r="14" spans="1:82" s="72" customFormat="1">
      <c r="BG14" s="73"/>
      <c r="BH14" s="73"/>
      <c r="BI14" s="73"/>
      <c r="BJ14" s="73"/>
      <c r="BK14" s="73"/>
      <c r="BL14" s="73"/>
      <c r="BM14" s="73"/>
      <c r="BN14" s="73"/>
    </row>
    <row r="15" spans="1:82">
      <c r="B15" t="s">
        <v>34</v>
      </c>
      <c r="C15" s="124" t="s">
        <v>35</v>
      </c>
      <c r="D15" s="124" t="s">
        <v>35</v>
      </c>
      <c r="E15" s="124" t="s">
        <v>36</v>
      </c>
      <c r="F15" s="124" t="s">
        <v>37</v>
      </c>
      <c r="G15" s="32"/>
      <c r="H15" s="33" t="s">
        <v>34</v>
      </c>
      <c r="I15" s="125" t="s">
        <v>38</v>
      </c>
      <c r="J15" s="125" t="s">
        <v>38</v>
      </c>
      <c r="K15" s="125" t="s">
        <v>36</v>
      </c>
      <c r="L15" s="125" t="s">
        <v>37</v>
      </c>
      <c r="M15" s="33"/>
      <c r="N15" s="33"/>
      <c r="O15" s="33"/>
      <c r="P15" s="33"/>
      <c r="Q15" s="33"/>
      <c r="R15" s="33"/>
      <c r="S15" s="33"/>
      <c r="T15" s="33"/>
      <c r="U15" s="33"/>
      <c r="BT15" s="124"/>
      <c r="BU15" s="72"/>
    </row>
    <row r="16" spans="1:82">
      <c r="A16" s="67">
        <v>10</v>
      </c>
      <c r="B16" s="34" t="s">
        <v>39</v>
      </c>
      <c r="C16" s="92" t="s">
        <v>58</v>
      </c>
      <c r="D16" s="92" t="s">
        <v>68</v>
      </c>
      <c r="E16" s="92" t="s">
        <v>78</v>
      </c>
      <c r="F16" s="92" t="s">
        <v>88</v>
      </c>
      <c r="G16" s="68">
        <v>10</v>
      </c>
      <c r="H16" s="35" t="s">
        <v>39</v>
      </c>
      <c r="I16" s="126" t="s">
        <v>98</v>
      </c>
      <c r="J16" s="126" t="s">
        <v>108</v>
      </c>
      <c r="K16" s="126" t="s">
        <v>118</v>
      </c>
      <c r="L16" s="126" t="s">
        <v>128</v>
      </c>
      <c r="M16" s="33"/>
      <c r="R16" s="36"/>
      <c r="S16" s="36"/>
      <c r="T16" s="33"/>
      <c r="U16" s="33"/>
      <c r="BU16" s="72"/>
    </row>
    <row r="17" spans="1:73">
      <c r="A17" s="67">
        <v>35.01</v>
      </c>
      <c r="B17" s="34" t="s">
        <v>39</v>
      </c>
      <c r="C17" s="92" t="s">
        <v>58</v>
      </c>
      <c r="D17" s="92" t="s">
        <v>68</v>
      </c>
      <c r="E17" s="92" t="s">
        <v>78</v>
      </c>
      <c r="F17" s="92" t="s">
        <v>88</v>
      </c>
      <c r="G17" s="32">
        <v>35.01</v>
      </c>
      <c r="H17" s="35" t="s">
        <v>39</v>
      </c>
      <c r="I17" s="126" t="s">
        <v>98</v>
      </c>
      <c r="J17" s="126" t="s">
        <v>108</v>
      </c>
      <c r="K17" s="126" t="s">
        <v>118</v>
      </c>
      <c r="L17" s="126" t="s">
        <v>128</v>
      </c>
      <c r="M17" s="33"/>
      <c r="N17" s="126"/>
      <c r="O17" s="126"/>
      <c r="R17" s="36"/>
      <c r="S17" s="36"/>
      <c r="T17" s="33"/>
      <c r="U17" s="33"/>
      <c r="AV17" s="31"/>
      <c r="AW17" s="31"/>
      <c r="BG17" s="124"/>
      <c r="BS17" s="31"/>
      <c r="BT17" s="92"/>
      <c r="BU17" s="72"/>
    </row>
    <row r="18" spans="1:73">
      <c r="A18" s="67">
        <v>40.01</v>
      </c>
      <c r="B18" s="34" t="s">
        <v>39</v>
      </c>
      <c r="C18" s="92" t="s">
        <v>58</v>
      </c>
      <c r="D18" s="92" t="s">
        <v>68</v>
      </c>
      <c r="E18" s="92" t="s">
        <v>78</v>
      </c>
      <c r="F18" s="92" t="s">
        <v>88</v>
      </c>
      <c r="G18" s="37">
        <v>40.01</v>
      </c>
      <c r="H18" s="35" t="s">
        <v>39</v>
      </c>
      <c r="I18" s="126" t="s">
        <v>99</v>
      </c>
      <c r="J18" s="126" t="s">
        <v>109</v>
      </c>
      <c r="K18" s="126" t="s">
        <v>118</v>
      </c>
      <c r="L18" s="126" t="s">
        <v>128</v>
      </c>
      <c r="M18" s="33"/>
      <c r="R18" s="36"/>
      <c r="S18" s="36"/>
      <c r="T18" s="33"/>
      <c r="U18" s="33"/>
      <c r="AV18" s="31"/>
      <c r="AW18" s="31"/>
      <c r="BS18" s="31"/>
      <c r="BT18" s="92"/>
      <c r="BU18" s="72"/>
    </row>
    <row r="19" spans="1:73">
      <c r="A19" s="67">
        <v>45.01</v>
      </c>
      <c r="B19" s="34" t="s">
        <v>39</v>
      </c>
      <c r="C19" s="92" t="s">
        <v>58</v>
      </c>
      <c r="D19" s="92" t="s">
        <v>68</v>
      </c>
      <c r="E19" s="92" t="s">
        <v>78</v>
      </c>
      <c r="F19" s="92" t="s">
        <v>88</v>
      </c>
      <c r="G19" s="38">
        <v>45.01</v>
      </c>
      <c r="H19" s="35" t="s">
        <v>39</v>
      </c>
      <c r="I19" s="126" t="s">
        <v>100</v>
      </c>
      <c r="J19" s="126" t="s">
        <v>117</v>
      </c>
      <c r="K19" s="126" t="s">
        <v>119</v>
      </c>
      <c r="L19" s="126" t="s">
        <v>129</v>
      </c>
      <c r="M19" s="39"/>
      <c r="R19" s="36"/>
      <c r="S19" s="36"/>
      <c r="T19" s="39"/>
      <c r="U19" s="39"/>
      <c r="AV19" s="31"/>
      <c r="AW19" s="31"/>
      <c r="BG19" s="124"/>
      <c r="BS19" s="31"/>
      <c r="BT19" s="92"/>
      <c r="BU19" s="72"/>
    </row>
    <row r="20" spans="1:73">
      <c r="A20" s="67">
        <v>49.01</v>
      </c>
      <c r="B20" s="34" t="s">
        <v>39</v>
      </c>
      <c r="C20" s="92" t="s">
        <v>59</v>
      </c>
      <c r="D20" s="92" t="s">
        <v>69</v>
      </c>
      <c r="E20" s="92" t="s">
        <v>78</v>
      </c>
      <c r="F20" s="92" t="s">
        <v>88</v>
      </c>
      <c r="G20" s="38">
        <v>49.01</v>
      </c>
      <c r="H20" s="35" t="s">
        <v>39</v>
      </c>
      <c r="I20" s="126" t="s">
        <v>110</v>
      </c>
      <c r="J20" s="126" t="s">
        <v>101</v>
      </c>
      <c r="K20" s="126" t="s">
        <v>120</v>
      </c>
      <c r="L20" s="126" t="s">
        <v>130</v>
      </c>
      <c r="M20" s="39"/>
      <c r="R20" s="36"/>
      <c r="S20" s="36"/>
      <c r="T20" s="39"/>
      <c r="U20" s="39"/>
      <c r="BS20" s="31"/>
      <c r="BT20" s="92"/>
      <c r="BU20" s="72"/>
    </row>
    <row r="21" spans="1:73">
      <c r="A21" s="67">
        <v>55.01</v>
      </c>
      <c r="B21" s="34" t="s">
        <v>39</v>
      </c>
      <c r="C21" s="92" t="s">
        <v>60</v>
      </c>
      <c r="D21" s="92" t="s">
        <v>70</v>
      </c>
      <c r="E21" s="92" t="s">
        <v>79</v>
      </c>
      <c r="F21" s="92" t="s">
        <v>89</v>
      </c>
      <c r="G21" s="38">
        <v>55.01</v>
      </c>
      <c r="H21" s="35" t="s">
        <v>39</v>
      </c>
      <c r="I21" s="127" t="s">
        <v>102</v>
      </c>
      <c r="J21" s="127" t="s">
        <v>111</v>
      </c>
      <c r="K21" s="127" t="s">
        <v>121</v>
      </c>
      <c r="L21" s="127" t="s">
        <v>131</v>
      </c>
      <c r="M21" s="39"/>
      <c r="R21" s="40"/>
      <c r="S21" s="40"/>
      <c r="T21" s="39"/>
      <c r="U21" s="39"/>
      <c r="BG21" s="124"/>
      <c r="BT21" s="92"/>
      <c r="BU21" s="72"/>
    </row>
    <row r="22" spans="1:73">
      <c r="A22" s="67">
        <v>61.01</v>
      </c>
      <c r="B22" s="34" t="s">
        <v>39</v>
      </c>
      <c r="C22" s="92" t="s">
        <v>61</v>
      </c>
      <c r="D22" s="92" t="s">
        <v>71</v>
      </c>
      <c r="E22" s="92" t="s">
        <v>80</v>
      </c>
      <c r="F22" s="92" t="s">
        <v>90</v>
      </c>
      <c r="G22" s="38">
        <v>59.01</v>
      </c>
      <c r="H22" s="35" t="s">
        <v>39</v>
      </c>
      <c r="I22" s="127" t="s">
        <v>103</v>
      </c>
      <c r="J22" s="127" t="s">
        <v>112</v>
      </c>
      <c r="K22" s="127" t="s">
        <v>122</v>
      </c>
      <c r="L22" s="127" t="s">
        <v>132</v>
      </c>
      <c r="M22" s="39"/>
      <c r="R22" s="40"/>
      <c r="S22" s="40"/>
      <c r="T22" s="39"/>
      <c r="U22" s="39"/>
      <c r="BU22" s="72"/>
    </row>
    <row r="23" spans="1:73">
      <c r="A23" s="67">
        <v>67.010000000000005</v>
      </c>
      <c r="B23" s="34" t="s">
        <v>39</v>
      </c>
      <c r="C23" s="92" t="s">
        <v>62</v>
      </c>
      <c r="D23" s="92" t="s">
        <v>72</v>
      </c>
      <c r="E23" s="92" t="s">
        <v>81</v>
      </c>
      <c r="F23" s="92" t="s">
        <v>91</v>
      </c>
      <c r="G23" s="38">
        <v>64.010000000000005</v>
      </c>
      <c r="H23" s="35" t="s">
        <v>39</v>
      </c>
      <c r="I23" s="127" t="s">
        <v>104</v>
      </c>
      <c r="J23" s="127" t="s">
        <v>113</v>
      </c>
      <c r="K23" s="127" t="s">
        <v>123</v>
      </c>
      <c r="L23" s="127" t="s">
        <v>133</v>
      </c>
      <c r="M23" s="39"/>
      <c r="R23" s="40"/>
      <c r="S23" s="40"/>
      <c r="T23" s="39"/>
      <c r="U23" s="39"/>
      <c r="BG23" s="124"/>
    </row>
    <row r="24" spans="1:73">
      <c r="A24" s="67">
        <v>73.010000000000005</v>
      </c>
      <c r="B24" s="34" t="s">
        <v>39</v>
      </c>
      <c r="C24" s="92" t="s">
        <v>63</v>
      </c>
      <c r="D24" s="92" t="s">
        <v>73</v>
      </c>
      <c r="E24" s="92" t="s">
        <v>82</v>
      </c>
      <c r="F24" s="92" t="s">
        <v>92</v>
      </c>
      <c r="G24" s="38">
        <v>71.010000000000005</v>
      </c>
      <c r="H24" s="35" t="s">
        <v>39</v>
      </c>
      <c r="I24" s="127" t="s">
        <v>105</v>
      </c>
      <c r="J24" s="127" t="s">
        <v>114</v>
      </c>
      <c r="K24" s="127" t="s">
        <v>124</v>
      </c>
      <c r="L24" s="127" t="s">
        <v>134</v>
      </c>
      <c r="M24" s="39"/>
      <c r="R24" s="40"/>
      <c r="S24" s="40"/>
      <c r="T24" s="39"/>
      <c r="U24" s="39"/>
    </row>
    <row r="25" spans="1:73">
      <c r="A25" s="67">
        <v>81.010000000000005</v>
      </c>
      <c r="B25" s="34" t="s">
        <v>39</v>
      </c>
      <c r="C25" s="92" t="s">
        <v>64</v>
      </c>
      <c r="D25" s="92" t="s">
        <v>74</v>
      </c>
      <c r="E25" s="92" t="s">
        <v>83</v>
      </c>
      <c r="F25" s="92" t="s">
        <v>93</v>
      </c>
      <c r="G25" s="38">
        <v>76.010000000000005</v>
      </c>
      <c r="H25" s="35" t="s">
        <v>39</v>
      </c>
      <c r="I25" s="127" t="s">
        <v>106</v>
      </c>
      <c r="J25" s="127" t="s">
        <v>115</v>
      </c>
      <c r="K25" s="127" t="s">
        <v>125</v>
      </c>
      <c r="L25" s="127" t="s">
        <v>135</v>
      </c>
      <c r="M25" s="39"/>
      <c r="R25" s="40"/>
      <c r="S25" s="40"/>
      <c r="T25" s="39"/>
      <c r="U25" s="39"/>
      <c r="BG25" s="124"/>
    </row>
    <row r="26" spans="1:73">
      <c r="A26" s="67">
        <v>89.01</v>
      </c>
      <c r="B26" s="34" t="s">
        <v>39</v>
      </c>
      <c r="C26" s="92" t="s">
        <v>65</v>
      </c>
      <c r="D26" s="92" t="s">
        <v>75</v>
      </c>
      <c r="E26" s="92" t="s">
        <v>84</v>
      </c>
      <c r="F26" s="92" t="s">
        <v>94</v>
      </c>
      <c r="G26" s="38">
        <v>81.010000000000005</v>
      </c>
      <c r="H26" s="35" t="s">
        <v>39</v>
      </c>
      <c r="I26" s="127" t="s">
        <v>107</v>
      </c>
      <c r="J26" s="127" t="s">
        <v>116</v>
      </c>
      <c r="K26" s="127" t="s">
        <v>126</v>
      </c>
      <c r="L26" s="127" t="s">
        <v>136</v>
      </c>
      <c r="M26" s="39"/>
      <c r="R26" s="40"/>
      <c r="S26" s="40"/>
      <c r="T26" s="39"/>
      <c r="U26" s="39"/>
    </row>
    <row r="27" spans="1:73">
      <c r="A27" s="67">
        <v>96.01</v>
      </c>
      <c r="B27" s="34" t="s">
        <v>39</v>
      </c>
      <c r="C27" s="92" t="s">
        <v>66</v>
      </c>
      <c r="D27" s="92" t="s">
        <v>76</v>
      </c>
      <c r="E27" s="92" t="s">
        <v>85</v>
      </c>
      <c r="F27" s="92" t="s">
        <v>95</v>
      </c>
      <c r="G27" s="38">
        <v>87.01</v>
      </c>
      <c r="H27" s="35" t="s">
        <v>39</v>
      </c>
      <c r="I27" s="127" t="s">
        <v>107</v>
      </c>
      <c r="J27" s="127" t="s">
        <v>116</v>
      </c>
      <c r="K27" s="127" t="s">
        <v>127</v>
      </c>
      <c r="L27" s="127" t="s">
        <v>137</v>
      </c>
      <c r="M27" s="39"/>
      <c r="R27" s="40"/>
      <c r="S27" s="40"/>
      <c r="T27" s="39"/>
      <c r="U27" s="39"/>
      <c r="BG27" s="124"/>
    </row>
    <row r="28" spans="1:73">
      <c r="A28" s="67">
        <v>102.01</v>
      </c>
      <c r="B28" s="34" t="s">
        <v>39</v>
      </c>
      <c r="C28" s="92" t="s">
        <v>67</v>
      </c>
      <c r="D28" s="92" t="s">
        <v>77</v>
      </c>
      <c r="E28" s="92" t="s">
        <v>86</v>
      </c>
      <c r="F28" s="92" t="s">
        <v>96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>
      <c r="A29" s="67">
        <v>109.1</v>
      </c>
      <c r="B29" s="34" t="s">
        <v>39</v>
      </c>
      <c r="C29" s="92" t="s">
        <v>67</v>
      </c>
      <c r="D29" s="92" t="s">
        <v>77</v>
      </c>
      <c r="E29" s="92" t="s">
        <v>87</v>
      </c>
      <c r="F29" s="92" t="s">
        <v>97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124"/>
    </row>
    <row r="30" spans="1:73">
      <c r="M30" s="39"/>
      <c r="O30" s="40"/>
      <c r="P30" s="40"/>
      <c r="Q30" s="40"/>
      <c r="R30" s="40"/>
      <c r="S30" s="40"/>
      <c r="T30" s="39"/>
      <c r="U30" s="39"/>
    </row>
    <row r="31" spans="1:73">
      <c r="M31" s="39"/>
      <c r="N31" s="40"/>
      <c r="O31" s="40"/>
      <c r="P31" s="40"/>
      <c r="Q31" s="40"/>
      <c r="R31" s="40"/>
      <c r="S31" s="40"/>
      <c r="T31" s="39"/>
      <c r="U31" s="39"/>
      <c r="BG31" s="124"/>
    </row>
    <row r="32" spans="1:73">
      <c r="M32" s="39"/>
      <c r="N32" s="40"/>
      <c r="O32" s="40"/>
      <c r="P32" s="40"/>
      <c r="Q32" s="40"/>
      <c r="R32" s="40"/>
      <c r="S32" s="40"/>
      <c r="T32" s="39"/>
      <c r="U32" s="39"/>
    </row>
    <row r="33" spans="13:59">
      <c r="M33" s="39"/>
      <c r="N33" s="40"/>
      <c r="O33" s="40"/>
      <c r="P33" s="40"/>
      <c r="Q33" s="40"/>
      <c r="R33" s="40"/>
      <c r="S33" s="40"/>
      <c r="T33" s="39"/>
      <c r="U33" s="39"/>
      <c r="BG33" s="124"/>
    </row>
    <row r="35" spans="13:59">
      <c r="BG35" s="124"/>
    </row>
    <row r="37" spans="13:59">
      <c r="BG37" s="124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INDIVIDUEL (6)</vt:lpstr>
      <vt:lpstr>-49 -55 -59 FEMININ</vt:lpstr>
      <vt:lpstr>-89 ET PLUS MASC</vt:lpstr>
      <vt:lpstr>-61 -73 -81 MASCULINS</vt:lpstr>
      <vt:lpstr>-64 FEMININ U20 MAS</vt:lpstr>
      <vt:lpstr>U17 U20 F U15 U17 M</vt:lpstr>
      <vt:lpstr>Minimas</vt:lpstr>
      <vt:lpstr>'-49 -55 -59 FEMININ'!Zone_d_impression</vt:lpstr>
      <vt:lpstr>'-61 -73 -81 MASCULINS'!Zone_d_impression</vt:lpstr>
      <vt:lpstr>'-64 FEMININ U20 MAS'!Zone_d_impression</vt:lpstr>
      <vt:lpstr>'-89 ET PLUS MASC'!Zone_d_impression</vt:lpstr>
      <vt:lpstr>'INDIVIDUEL (6)'!Zone_d_impression</vt:lpstr>
      <vt:lpstr>'U17 U20 F U15 U17 M'!Zone_d_impression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User</cp:lastModifiedBy>
  <cp:lastPrinted>2019-03-03T08:46:26Z</cp:lastPrinted>
  <dcterms:created xsi:type="dcterms:W3CDTF">2004-10-09T07:29:01Z</dcterms:created>
  <dcterms:modified xsi:type="dcterms:W3CDTF">2019-03-04T05:29:24Z</dcterms:modified>
</cp:coreProperties>
</file>