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ligue2019\"/>
    </mc:Choice>
  </mc:AlternateContent>
  <xr:revisionPtr revIDLastSave="0" documentId="8_{577B2AF5-4D34-44F2-812F-419B38727540}" xr6:coauthVersionLast="43" xr6:coauthVersionMax="43" xr10:uidLastSave="{00000000-0000-0000-0000-000000000000}"/>
  <bookViews>
    <workbookView xWindow="-120" yWindow="-120" windowWidth="20640" windowHeight="11160" xr2:uid="{00000000-000D-0000-FFFF-FFFF00000000}"/>
  </bookViews>
  <sheets>
    <sheet name="INDIVIDUEL" sheetId="3" r:id="rId1"/>
    <sheet name="Minimas" sheetId="4" state="hidden" r:id="rId2"/>
  </sheets>
  <definedNames>
    <definedName name="_xlnm.Print_Area" localSheetId="0">INDIVIDUEL!$A$1:$X$27</definedName>
  </definedNames>
  <calcPr calcId="181029"/>
</workbook>
</file>

<file path=xl/calcChain.xml><?xml version="1.0" encoding="utf-8"?>
<calcChain xmlns="http://schemas.openxmlformats.org/spreadsheetml/2006/main">
  <c r="O15" i="3" l="1"/>
  <c r="S15" i="3"/>
  <c r="T15" i="3"/>
  <c r="AC15" i="3" s="1"/>
  <c r="V15" i="3"/>
  <c r="W15" i="3"/>
  <c r="AK15" i="3"/>
  <c r="AM15" i="3" s="1"/>
  <c r="U15" i="3" s="1"/>
  <c r="AN15" i="3"/>
  <c r="AH15" i="3" l="1"/>
  <c r="AD15" i="3"/>
  <c r="AJ15" i="3"/>
  <c r="AF15" i="3"/>
  <c r="AI15" i="3"/>
  <c r="AE15" i="3"/>
  <c r="AB15" i="3"/>
  <c r="AG15" i="3"/>
  <c r="V14" i="3"/>
  <c r="S14" i="3"/>
  <c r="O14" i="3"/>
  <c r="T14" i="3" l="1"/>
  <c r="W14" i="3" s="1"/>
  <c r="AC14" i="3" l="1"/>
  <c r="AD14" i="3"/>
  <c r="AJ14" i="3"/>
  <c r="AF14" i="3"/>
  <c r="AB14" i="3"/>
  <c r="AH14" i="3"/>
  <c r="AE14" i="3"/>
  <c r="AG14" i="3"/>
  <c r="AI14" i="3"/>
  <c r="S9" i="3"/>
  <c r="V9" i="3"/>
  <c r="S12" i="3"/>
  <c r="V12" i="3"/>
  <c r="S17" i="3"/>
  <c r="V17" i="3"/>
  <c r="S11" i="3"/>
  <c r="V11" i="3"/>
  <c r="S13" i="3"/>
  <c r="V13" i="3"/>
  <c r="O9" i="3"/>
  <c r="O12" i="3"/>
  <c r="O17" i="3"/>
  <c r="T17" i="3" s="1"/>
  <c r="W17" i="3" s="1"/>
  <c r="O11" i="3"/>
  <c r="O13" i="3"/>
  <c r="V10" i="3"/>
  <c r="V8" i="3"/>
  <c r="V7" i="3"/>
  <c r="V16" i="3"/>
  <c r="AK14" i="3" l="1"/>
  <c r="AM14" i="3" s="1"/>
  <c r="AN14" i="3"/>
  <c r="T13" i="3"/>
  <c r="W13" i="3" s="1"/>
  <c r="T9" i="3"/>
  <c r="W9" i="3" s="1"/>
  <c r="T12" i="3"/>
  <c r="W12" i="3" s="1"/>
  <c r="T11" i="3"/>
  <c r="W11" i="3" s="1"/>
  <c r="AE17" i="3"/>
  <c r="AI17" i="3"/>
  <c r="AD17" i="3"/>
  <c r="AH17" i="3"/>
  <c r="AB17" i="3"/>
  <c r="AF17" i="3"/>
  <c r="AJ17" i="3"/>
  <c r="AC17" i="3"/>
  <c r="AG17" i="3"/>
  <c r="S16" i="3"/>
  <c r="S10" i="3"/>
  <c r="S8" i="3"/>
  <c r="O16" i="3"/>
  <c r="O10" i="3"/>
  <c r="O8" i="3"/>
  <c r="U14" i="3" l="1"/>
  <c r="AC13" i="3"/>
  <c r="AH13" i="3"/>
  <c r="AG13" i="3"/>
  <c r="AB13" i="3"/>
  <c r="AJ13" i="3"/>
  <c r="AI13" i="3"/>
  <c r="AD13" i="3"/>
  <c r="AF13" i="3"/>
  <c r="AE13" i="3"/>
  <c r="AF9" i="3"/>
  <c r="AD9" i="3"/>
  <c r="AB9" i="3"/>
  <c r="AH9" i="3"/>
  <c r="AI9" i="3"/>
  <c r="AG9" i="3"/>
  <c r="AJ9" i="3"/>
  <c r="AE9" i="3"/>
  <c r="AC9" i="3"/>
  <c r="T16" i="3"/>
  <c r="AH16" i="3" s="1"/>
  <c r="AD12" i="3"/>
  <c r="AJ12" i="3"/>
  <c r="AH11" i="3"/>
  <c r="AC12" i="3"/>
  <c r="AG11" i="3"/>
  <c r="AF12" i="3"/>
  <c r="AE12" i="3"/>
  <c r="AB12" i="3"/>
  <c r="AI12" i="3"/>
  <c r="AH12" i="3"/>
  <c r="AG12" i="3"/>
  <c r="AC11" i="3"/>
  <c r="AI11" i="3"/>
  <c r="AJ11" i="3"/>
  <c r="AB11" i="3"/>
  <c r="AD11" i="3"/>
  <c r="AE11" i="3"/>
  <c r="AF11" i="3"/>
  <c r="T10" i="3"/>
  <c r="AF10" i="3" s="1"/>
  <c r="T8" i="3"/>
  <c r="W8" i="3" s="1"/>
  <c r="AN17" i="3"/>
  <c r="AK17" i="3"/>
  <c r="AM17" i="3" s="1"/>
  <c r="S7" i="3"/>
  <c r="O7" i="3"/>
  <c r="AI16" i="3" l="1"/>
  <c r="AB16" i="3"/>
  <c r="AG16" i="3"/>
  <c r="AJ16" i="3"/>
  <c r="AC16" i="3"/>
  <c r="AE16" i="3"/>
  <c r="AN13" i="3"/>
  <c r="AK13" i="3"/>
  <c r="AM13" i="3" s="1"/>
  <c r="AN9" i="3"/>
  <c r="AK12" i="3"/>
  <c r="AM12" i="3" s="1"/>
  <c r="AK9" i="3"/>
  <c r="AM9" i="3" s="1"/>
  <c r="AN11" i="3"/>
  <c r="AN12" i="3"/>
  <c r="AD16" i="3"/>
  <c r="AF16" i="3"/>
  <c r="AK11" i="3"/>
  <c r="AM11" i="3" s="1"/>
  <c r="U11" i="3" s="1"/>
  <c r="AG8" i="3"/>
  <c r="AE8" i="3"/>
  <c r="AC8" i="3"/>
  <c r="AH8" i="3"/>
  <c r="AF8" i="3"/>
  <c r="AB8" i="3"/>
  <c r="AD8" i="3"/>
  <c r="AJ8" i="3"/>
  <c r="AI8" i="3"/>
  <c r="AI10" i="3"/>
  <c r="AC10" i="3"/>
  <c r="AE10" i="3"/>
  <c r="AJ10" i="3"/>
  <c r="AH10" i="3"/>
  <c r="AB10" i="3"/>
  <c r="AG10" i="3"/>
  <c r="W10" i="3"/>
  <c r="AD10" i="3"/>
  <c r="U17" i="3"/>
  <c r="W16" i="3"/>
  <c r="T7" i="3"/>
  <c r="U13" i="3" l="1"/>
  <c r="U12" i="3"/>
  <c r="AK8" i="3"/>
  <c r="AM8" i="3" s="1"/>
  <c r="AK16" i="3"/>
  <c r="AM16" i="3" s="1"/>
  <c r="AN8" i="3"/>
  <c r="AN10" i="3"/>
  <c r="AK10" i="3"/>
  <c r="AM10" i="3" s="1"/>
  <c r="AG7" i="3"/>
  <c r="AB7" i="3"/>
  <c r="AJ7" i="3"/>
  <c r="AF7" i="3"/>
  <c r="AE7" i="3"/>
  <c r="AH7" i="3"/>
  <c r="AD7" i="3"/>
  <c r="AI7" i="3"/>
  <c r="AC7" i="3"/>
  <c r="U9" i="3"/>
  <c r="AN16" i="3"/>
  <c r="W7" i="3"/>
  <c r="U8" i="3" l="1"/>
  <c r="U10" i="3"/>
  <c r="U16" i="3"/>
  <c r="AK7" i="3"/>
  <c r="AN7" i="3"/>
  <c r="AM7" i="3" l="1"/>
  <c r="U7" i="3" s="1"/>
</calcChain>
</file>

<file path=xl/sharedStrings.xml><?xml version="1.0" encoding="utf-8"?>
<sst xmlns="http://schemas.openxmlformats.org/spreadsheetml/2006/main" count="351" uniqueCount="172">
  <si>
    <t>NOM - Prénom</t>
  </si>
  <si>
    <t>P.C.</t>
  </si>
  <si>
    <t>TOTAL</t>
  </si>
  <si>
    <t>Serie</t>
  </si>
  <si>
    <t>IWF</t>
  </si>
  <si>
    <t>NAT</t>
  </si>
  <si>
    <t>LIEU</t>
  </si>
  <si>
    <t>Pl</t>
  </si>
  <si>
    <t>Catégorie</t>
  </si>
  <si>
    <t>REG</t>
  </si>
  <si>
    <t>Licence</t>
  </si>
  <si>
    <t>CLUB</t>
  </si>
  <si>
    <t>AN</t>
  </si>
  <si>
    <t>ARR</t>
  </si>
  <si>
    <t>EP-J</t>
  </si>
  <si>
    <t>DATE</t>
  </si>
  <si>
    <t xml:space="preserve">Réserves / Observations / Records : </t>
  </si>
  <si>
    <t>Arbitre 1</t>
  </si>
  <si>
    <t>Arbitre 2</t>
  </si>
  <si>
    <t>Arbitre 3</t>
  </si>
  <si>
    <t>Chrono</t>
  </si>
  <si>
    <t>Ctrl Tech</t>
  </si>
  <si>
    <t>Marshal</t>
  </si>
  <si>
    <t>Secrétaire</t>
  </si>
  <si>
    <t>Micro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</si>
  <si>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</si>
  <si>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</si>
  <si>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</si>
  <si>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</si>
  <si>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</si>
  <si>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</si>
  <si>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</si>
  <si>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</si>
  <si>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</si>
  <si>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</si>
  <si>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</si>
  <si>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</si>
  <si>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</si>
  <si>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CADETTE</t>
  </si>
  <si>
    <t>NON</t>
  </si>
  <si>
    <t xml:space="preserve">DEB </t>
  </si>
  <si>
    <t>DEP +</t>
  </si>
  <si>
    <t>REG +</t>
  </si>
  <si>
    <t>IRG +</t>
  </si>
  <si>
    <t>FED +</t>
  </si>
  <si>
    <t>NAT +</t>
  </si>
  <si>
    <t>INTB +</t>
  </si>
  <si>
    <t>INTA +</t>
  </si>
  <si>
    <t>OLY +</t>
  </si>
  <si>
    <t>Genre</t>
  </si>
  <si>
    <t>DPT +</t>
  </si>
  <si>
    <t>DEB</t>
  </si>
  <si>
    <t>N° licence</t>
  </si>
  <si>
    <t>NOM / Prénom</t>
  </si>
  <si>
    <t>Signature</t>
  </si>
  <si>
    <t>F</t>
  </si>
  <si>
    <t>U15 M49</t>
  </si>
  <si>
    <t>U15 M55</t>
  </si>
  <si>
    <t>U15 M61</t>
  </si>
  <si>
    <t>U15 M67</t>
  </si>
  <si>
    <t>U15 M73</t>
  </si>
  <si>
    <t>U15 M81</t>
  </si>
  <si>
    <t>U15 M89</t>
  </si>
  <si>
    <t>U15 M96</t>
  </si>
  <si>
    <t>U15 M102</t>
  </si>
  <si>
    <t>U15 M&gt;102</t>
  </si>
  <si>
    <t>U17 M49</t>
  </si>
  <si>
    <t>U17 M55</t>
  </si>
  <si>
    <t>U17 M61</t>
  </si>
  <si>
    <t>U17 M67</t>
  </si>
  <si>
    <t>U17 M73</t>
  </si>
  <si>
    <t>U17 M81</t>
  </si>
  <si>
    <t>U17 M89</t>
  </si>
  <si>
    <t>U17 M96</t>
  </si>
  <si>
    <t>U17 M102</t>
  </si>
  <si>
    <t>U17 M&gt;102</t>
  </si>
  <si>
    <t>U20 M55</t>
  </si>
  <si>
    <t>U20 M61</t>
  </si>
  <si>
    <t>U20 M67</t>
  </si>
  <si>
    <t>U20 M73</t>
  </si>
  <si>
    <t>U20 M81</t>
  </si>
  <si>
    <t>U20 M89</t>
  </si>
  <si>
    <t>U20 M96</t>
  </si>
  <si>
    <t>U20 M102</t>
  </si>
  <si>
    <t>U20 M109</t>
  </si>
  <si>
    <t>U20 M&gt;109</t>
  </si>
  <si>
    <t>SE M55</t>
  </si>
  <si>
    <t>SE M61</t>
  </si>
  <si>
    <t>SE M67</t>
  </si>
  <si>
    <t>SE M73</t>
  </si>
  <si>
    <t>SE M81</t>
  </si>
  <si>
    <t>SE M89</t>
  </si>
  <si>
    <t>SE M96</t>
  </si>
  <si>
    <t>SE M102</t>
  </si>
  <si>
    <t>SE M109</t>
  </si>
  <si>
    <t>SE M&gt;109</t>
  </si>
  <si>
    <t>U15 F40</t>
  </si>
  <si>
    <t>U15 F45</t>
  </si>
  <si>
    <t>U15 F49</t>
  </si>
  <si>
    <t>U17 F55</t>
  </si>
  <si>
    <t>U15 F59</t>
  </si>
  <si>
    <t>U15 F64</t>
  </si>
  <si>
    <t>U15 F71</t>
  </si>
  <si>
    <t>U15 F76</t>
  </si>
  <si>
    <t>U15 F81</t>
  </si>
  <si>
    <t>U15 F&gt;81</t>
  </si>
  <si>
    <t>U17 F40</t>
  </si>
  <si>
    <t>U17 F45</t>
  </si>
  <si>
    <t>U15 F55</t>
  </si>
  <si>
    <t>U17 F59</t>
  </si>
  <si>
    <t>U17 F64</t>
  </si>
  <si>
    <t>U17 F71</t>
  </si>
  <si>
    <t>U17 F76</t>
  </si>
  <si>
    <t>U17 F81</t>
  </si>
  <si>
    <t>U17 F&gt;81</t>
  </si>
  <si>
    <t>U17 F49</t>
  </si>
  <si>
    <t>U20 F45</t>
  </si>
  <si>
    <t>U20 F49</t>
  </si>
  <si>
    <t>U20 F55</t>
  </si>
  <si>
    <t>U20 F59</t>
  </si>
  <si>
    <t>U20 F64</t>
  </si>
  <si>
    <t>U20 F71</t>
  </si>
  <si>
    <t>U20 F76</t>
  </si>
  <si>
    <t>U20 F81</t>
  </si>
  <si>
    <t>U20 F87</t>
  </si>
  <si>
    <t>U20 F&gt;87</t>
  </si>
  <si>
    <t>SE F45</t>
  </si>
  <si>
    <t>SE F49</t>
  </si>
  <si>
    <t>SE F55</t>
  </si>
  <si>
    <t>SE F59</t>
  </si>
  <si>
    <t>SE F64</t>
  </si>
  <si>
    <t>SE F71</t>
  </si>
  <si>
    <t>SE F76</t>
  </si>
  <si>
    <t>SE F81</t>
  </si>
  <si>
    <t>SE F87</t>
  </si>
  <si>
    <t>SE F&gt;87</t>
  </si>
  <si>
    <t>COMPETITION</t>
  </si>
  <si>
    <t>CHAMPIONNAT LIGUE SUD 2019</t>
  </si>
  <si>
    <t>MARSEILLE</t>
  </si>
  <si>
    <t>HM STE TULLE</t>
  </si>
  <si>
    <t>ASLDD TOULON</t>
  </si>
  <si>
    <t>SERVAL CROSS FIT</t>
  </si>
  <si>
    <t>SUD</t>
  </si>
  <si>
    <t>ES VILLENEUVE LOUBET</t>
  </si>
  <si>
    <t>VATRY</t>
  </si>
  <si>
    <t>UNBROKEN BARBELL</t>
  </si>
  <si>
    <t>AURIANE</t>
  </si>
  <si>
    <t>GAALOUL</t>
  </si>
  <si>
    <t>Linda</t>
  </si>
  <si>
    <t>HC HYERES</t>
  </si>
  <si>
    <t>TEISSIER</t>
  </si>
  <si>
    <t>AUDREY</t>
  </si>
  <si>
    <t>PASTOR</t>
  </si>
  <si>
    <t>LUCILE</t>
  </si>
  <si>
    <t>TESTE</t>
  </si>
  <si>
    <t>Flavie</t>
  </si>
  <si>
    <t>GAUJARD</t>
  </si>
  <si>
    <t>Marine</t>
  </si>
  <si>
    <t>Jackie TAGLIASCO</t>
  </si>
  <si>
    <t>Béatrice ARQUIER</t>
  </si>
  <si>
    <t>Sandra MARS</t>
  </si>
  <si>
    <t>Yann BERTHEL</t>
  </si>
  <si>
    <t>Lionel REYNAUD</t>
  </si>
  <si>
    <t>H</t>
  </si>
  <si>
    <t>REY</t>
  </si>
  <si>
    <t>Dorian</t>
  </si>
  <si>
    <t>FRANQUINE</t>
  </si>
  <si>
    <t>TEAM LA FOURNAISE</t>
  </si>
  <si>
    <t>Nina</t>
  </si>
  <si>
    <t xml:space="preserve"> -</t>
  </si>
  <si>
    <t>HC</t>
  </si>
  <si>
    <t>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</si>
</sst>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yy"/>
    <numFmt numFmtId="167" formatCode="[$-40C]d\-mmm\-yy;@"/>
  </numFmts>
  <fonts count="33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8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color indexed="55"/>
      <name val="Arial"/>
      <family val="2"/>
    </font>
    <font>
      <b/>
      <i/>
      <sz val="10"/>
      <color theme="0" tint="-0.499984740745262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  <font>
      <b/>
      <sz val="14"/>
      <color theme="5" tint="-0.249977111117893"/>
      <name val="Arial"/>
      <family val="2"/>
    </font>
    <font>
      <b/>
      <sz val="18"/>
      <color theme="5" tint="-0.249977111117893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b/>
      <i/>
      <sz val="8"/>
      <color theme="0" tint="-0.499984740745262"/>
      <name val="Arial"/>
      <family val="2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</fills>
  <borders count="58">
    <border>
      <left/>
      <right/>
      <top/>
      <bottom/>
      <diagonal/>
    </border>
    <border>
      <left/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/>
      <right/>
      <top style="medium">
        <color theme="5" tint="-0.24994659260841701"/>
      </top>
      <bottom/>
      <diagonal/>
    </border>
    <border>
      <left/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/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/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medium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/>
      <diagonal/>
    </border>
    <border>
      <left/>
      <right style="thin">
        <color theme="5" tint="-0.24994659260841701"/>
      </right>
      <top/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/>
      <right style="medium">
        <color theme="5" tint="-0.24994659260841701"/>
      </right>
      <top/>
      <bottom style="dashed">
        <color theme="5" tint="-0.24994659260841701"/>
      </bottom>
      <diagonal/>
    </border>
    <border>
      <left style="medium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thin">
        <color theme="5" tint="-0.24994659260841701"/>
      </top>
      <bottom style="dott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thin">
        <color theme="5" tint="-0.24994659260841701"/>
      </top>
      <bottom style="dott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dott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dotted">
        <color theme="5" tint="-0.24994659260841701"/>
      </top>
      <bottom style="thin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otted">
        <color theme="5" tint="-0.24994659260841701"/>
      </top>
      <bottom style="thin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otted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/>
      <top/>
      <bottom style="dashed">
        <color theme="5" tint="-0.24994659260841701"/>
      </bottom>
      <diagonal/>
    </border>
    <border>
      <left style="thin">
        <color theme="5" tint="-0.24994659260841701"/>
      </left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 style="thin">
        <color theme="5" tint="-0.24994659260841701"/>
      </right>
      <top/>
      <bottom style="dashed">
        <color theme="5" tint="-0.24994659260841701"/>
      </bottom>
      <diagonal/>
    </border>
    <border>
      <left/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dashed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medium">
        <color theme="5" tint="-0.24994659260841701"/>
      </bottom>
      <diagonal/>
    </border>
  </borders>
  <cellStyleXfs count="2">
    <xf numFmtId="0" fontId="0" fillId="0" borderId="0"/>
    <xf numFmtId="0" fontId="20" fillId="0" borderId="0"/>
  </cellStyleXfs>
  <cellXfs count="168">
    <xf numFmtId="0" fontId="0" fillId="0" borderId="0" xfId="0"/>
    <xf numFmtId="0" fontId="1" fillId="2" borderId="0" xfId="0" applyFont="1" applyFill="1" applyAlignment="1" applyProtection="1">
      <alignment vertical="center"/>
      <protection locked="0" hidden="1"/>
    </xf>
    <xf numFmtId="166" fontId="1" fillId="2" borderId="0" xfId="0" applyNumberFormat="1" applyFont="1" applyFill="1" applyAlignment="1" applyProtection="1">
      <alignment vertical="center"/>
      <protection locked="0"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2" fontId="1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vertical="center"/>
      <protection locked="0" hidden="1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textRotation="90"/>
    </xf>
    <xf numFmtId="164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66" fontId="2" fillId="2" borderId="0" xfId="0" applyNumberFormat="1" applyFont="1" applyFill="1" applyAlignment="1" applyProtection="1">
      <alignment horizontal="center" vertical="center"/>
      <protection locked="0"/>
    </xf>
    <xf numFmtId="164" fontId="11" fillId="2" borderId="0" xfId="0" applyNumberFormat="1" applyFont="1" applyFill="1" applyAlignment="1" applyProtection="1">
      <alignment vertical="center"/>
      <protection locked="0"/>
    </xf>
    <xf numFmtId="1" fontId="12" fillId="2" borderId="0" xfId="0" applyNumberFormat="1" applyFont="1" applyFill="1" applyAlignment="1" applyProtection="1">
      <alignment horizontal="center" vertical="center"/>
      <protection locked="0"/>
    </xf>
    <xf numFmtId="1" fontId="1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0" fontId="20" fillId="0" borderId="0" xfId="0" applyFont="1"/>
    <xf numFmtId="0" fontId="0" fillId="0" borderId="0" xfId="0" applyAlignment="1">
      <alignment horizontal="left"/>
    </xf>
    <xf numFmtId="0" fontId="21" fillId="10" borderId="0" xfId="0" applyFont="1" applyFill="1"/>
    <xf numFmtId="0" fontId="20" fillId="0" borderId="0" xfId="0" applyFont="1" applyAlignment="1">
      <alignment horizontal="left"/>
    </xf>
    <xf numFmtId="0" fontId="0" fillId="0" borderId="0" xfId="0" applyAlignment="1">
      <alignment horizontal="right"/>
    </xf>
    <xf numFmtId="0" fontId="1" fillId="3" borderId="0" xfId="0" applyFont="1" applyFill="1" applyAlignment="1" applyProtection="1">
      <alignment vertical="center"/>
      <protection locked="0" hidden="1"/>
    </xf>
    <xf numFmtId="0" fontId="4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0" fontId="4" fillId="2" borderId="1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23" fillId="2" borderId="6" xfId="0" applyFont="1" applyFill="1" applyBorder="1" applyAlignment="1">
      <alignment vertical="center"/>
    </xf>
    <xf numFmtId="0" fontId="16" fillId="11" borderId="8" xfId="0" applyFont="1" applyFill="1" applyBorder="1" applyAlignment="1">
      <alignment horizontal="center" vertical="center"/>
    </xf>
    <xf numFmtId="0" fontId="16" fillId="11" borderId="9" xfId="0" applyFont="1" applyFill="1" applyBorder="1" applyAlignment="1">
      <alignment horizontal="center" vertical="center"/>
    </xf>
    <xf numFmtId="164" fontId="16" fillId="11" borderId="9" xfId="0" applyNumberFormat="1" applyFont="1" applyFill="1" applyBorder="1" applyAlignment="1">
      <alignment horizontal="center" vertical="center"/>
    </xf>
    <xf numFmtId="164" fontId="16" fillId="11" borderId="10" xfId="0" applyNumberFormat="1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2" fontId="22" fillId="2" borderId="15" xfId="0" applyNumberFormat="1" applyFont="1" applyFill="1" applyBorder="1" applyAlignment="1" applyProtection="1">
      <alignment horizontal="center" vertical="center"/>
      <protection locked="0"/>
    </xf>
    <xf numFmtId="1" fontId="5" fillId="2" borderId="16" xfId="0" applyNumberFormat="1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>
      <alignment horizontal="center" vertical="center"/>
    </xf>
    <xf numFmtId="2" fontId="13" fillId="2" borderId="19" xfId="0" applyNumberFormat="1" applyFont="1" applyFill="1" applyBorder="1" applyAlignment="1">
      <alignment horizontal="center" vertical="center"/>
    </xf>
    <xf numFmtId="164" fontId="16" fillId="11" borderId="28" xfId="0" applyNumberFormat="1" applyFont="1" applyFill="1" applyBorder="1" applyAlignment="1">
      <alignment horizontal="center" vertical="center"/>
    </xf>
    <xf numFmtId="1" fontId="24" fillId="2" borderId="11" xfId="0" applyNumberFormat="1" applyFont="1" applyFill="1" applyBorder="1" applyAlignment="1">
      <alignment horizontal="center" vertical="center"/>
    </xf>
    <xf numFmtId="1" fontId="9" fillId="12" borderId="18" xfId="0" applyNumberFormat="1" applyFont="1" applyFill="1" applyBorder="1" applyAlignment="1">
      <alignment horizontal="center" vertical="center"/>
    </xf>
    <xf numFmtId="2" fontId="0" fillId="0" borderId="0" xfId="0" applyNumberFormat="1"/>
    <xf numFmtId="164" fontId="16" fillId="11" borderId="29" xfId="0" applyNumberFormat="1" applyFont="1" applyFill="1" applyBorder="1" applyAlignment="1">
      <alignment horizontal="center" vertical="center"/>
    </xf>
    <xf numFmtId="164" fontId="16" fillId="11" borderId="30" xfId="0" applyNumberFormat="1" applyFont="1" applyFill="1" applyBorder="1" applyAlignment="1">
      <alignment horizontal="center" vertical="center"/>
    </xf>
    <xf numFmtId="0" fontId="16" fillId="11" borderId="31" xfId="0" applyFont="1" applyFill="1" applyBorder="1" applyAlignment="1">
      <alignment horizontal="center" vertical="center"/>
    </xf>
    <xf numFmtId="1" fontId="0" fillId="0" borderId="0" xfId="0" applyNumberFormat="1"/>
    <xf numFmtId="1" fontId="9" fillId="12" borderId="39" xfId="0" applyNumberFormat="1" applyFont="1" applyFill="1" applyBorder="1" applyAlignment="1">
      <alignment horizontal="center" vertical="center"/>
    </xf>
    <xf numFmtId="1" fontId="24" fillId="2" borderId="32" xfId="0" applyNumberFormat="1" applyFont="1" applyFill="1" applyBorder="1" applyAlignment="1">
      <alignment horizontal="center" vertical="center"/>
    </xf>
    <xf numFmtId="2" fontId="13" fillId="2" borderId="40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textRotation="90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166" fontId="2" fillId="2" borderId="9" xfId="0" applyNumberFormat="1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11" fillId="2" borderId="9" xfId="0" applyNumberFormat="1" applyFont="1" applyFill="1" applyBorder="1" applyAlignment="1" applyProtection="1">
      <alignment vertical="center"/>
      <protection locked="0"/>
    </xf>
    <xf numFmtId="1" fontId="12" fillId="2" borderId="9" xfId="0" applyNumberFormat="1" applyFont="1" applyFill="1" applyBorder="1" applyAlignment="1" applyProtection="1">
      <alignment horizontal="center" vertical="center"/>
      <protection locked="0"/>
    </xf>
    <xf numFmtId="1" fontId="12" fillId="2" borderId="9" xfId="0" applyNumberFormat="1" applyFont="1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5" fillId="0" borderId="0" xfId="0" applyFont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9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>
      <alignment horizontal="center"/>
    </xf>
    <xf numFmtId="1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2" fillId="2" borderId="3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vertical="center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166" fontId="2" fillId="2" borderId="3" xfId="0" applyNumberFormat="1" applyFont="1" applyFill="1" applyBorder="1" applyAlignment="1" applyProtection="1">
      <alignment horizontal="center" vertical="center"/>
      <protection locked="0"/>
    </xf>
    <xf numFmtId="164" fontId="11" fillId="2" borderId="3" xfId="0" applyNumberFormat="1" applyFont="1" applyFill="1" applyBorder="1" applyAlignment="1" applyProtection="1">
      <alignment vertical="center"/>
      <protection locked="0"/>
    </xf>
    <xf numFmtId="1" fontId="12" fillId="2" borderId="3" xfId="0" applyNumberFormat="1" applyFont="1" applyFill="1" applyBorder="1" applyAlignment="1" applyProtection="1">
      <alignment horizontal="center" vertical="center"/>
      <protection locked="0"/>
    </xf>
    <xf numFmtId="1" fontId="12" fillId="2" borderId="3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26" fillId="3" borderId="41" xfId="0" applyFont="1" applyFill="1" applyBorder="1" applyAlignment="1">
      <alignment horizontal="center" vertical="center"/>
    </xf>
    <xf numFmtId="0" fontId="19" fillId="11" borderId="42" xfId="0" applyFont="1" applyFill="1" applyBorder="1" applyAlignment="1">
      <alignment horizontal="center" vertical="center"/>
    </xf>
    <xf numFmtId="0" fontId="26" fillId="3" borderId="44" xfId="0" applyFont="1" applyFill="1" applyBorder="1" applyAlignment="1">
      <alignment horizontal="center" vertical="center"/>
    </xf>
    <xf numFmtId="0" fontId="19" fillId="11" borderId="45" xfId="0" applyFont="1" applyFill="1" applyBorder="1" applyAlignment="1">
      <alignment horizontal="center" vertical="center"/>
    </xf>
    <xf numFmtId="0" fontId="26" fillId="3" borderId="47" xfId="0" applyFont="1" applyFill="1" applyBorder="1" applyAlignment="1">
      <alignment horizontal="center" vertical="center"/>
    </xf>
    <xf numFmtId="0" fontId="19" fillId="11" borderId="4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" fontId="2" fillId="3" borderId="0" xfId="0" applyNumberFormat="1" applyFont="1" applyFill="1" applyAlignment="1" applyProtection="1">
      <alignment horizontal="center" vertical="center"/>
      <protection locked="0" hidden="1"/>
    </xf>
    <xf numFmtId="0" fontId="2" fillId="3" borderId="0" xfId="0" applyFont="1" applyFill="1" applyAlignment="1" applyProtection="1">
      <alignment horizontal="center" vertical="center"/>
      <protection locked="0" hidden="1"/>
    </xf>
    <xf numFmtId="0" fontId="28" fillId="8" borderId="0" xfId="0" applyFont="1" applyFill="1" applyAlignment="1">
      <alignment horizontal="center"/>
    </xf>
    <xf numFmtId="164" fontId="3" fillId="2" borderId="52" xfId="0" applyNumberFormat="1" applyFont="1" applyFill="1" applyBorder="1" applyAlignment="1" applyProtection="1">
      <alignment horizontal="center" vertical="center"/>
      <protection locked="0"/>
    </xf>
    <xf numFmtId="164" fontId="3" fillId="2" borderId="53" xfId="0" applyNumberFormat="1" applyFont="1" applyFill="1" applyBorder="1" applyAlignment="1" applyProtection="1">
      <alignment horizontal="center" vertical="center"/>
      <protection locked="0"/>
    </xf>
    <xf numFmtId="0" fontId="30" fillId="2" borderId="54" xfId="0" applyFont="1" applyFill="1" applyBorder="1" applyAlignment="1">
      <alignment horizontal="center" vertical="center"/>
    </xf>
    <xf numFmtId="0" fontId="31" fillId="2" borderId="54" xfId="0" applyFont="1" applyFill="1" applyBorder="1" applyAlignment="1" applyProtection="1">
      <alignment horizontal="center" vertical="center"/>
      <protection locked="0"/>
    </xf>
    <xf numFmtId="164" fontId="32" fillId="2" borderId="33" xfId="0" applyNumberFormat="1" applyFont="1" applyFill="1" applyBorder="1" applyAlignment="1" applyProtection="1">
      <alignment horizontal="center" vertical="center"/>
      <protection locked="0"/>
    </xf>
    <xf numFmtId="164" fontId="32" fillId="2" borderId="34" xfId="0" applyNumberFormat="1" applyFont="1" applyFill="1" applyBorder="1" applyAlignment="1" applyProtection="1">
      <alignment horizontal="left" vertical="center"/>
      <protection locked="0"/>
    </xf>
    <xf numFmtId="0" fontId="32" fillId="2" borderId="35" xfId="0" applyFont="1" applyFill="1" applyBorder="1" applyAlignment="1" applyProtection="1">
      <alignment vertical="center"/>
      <protection locked="0"/>
    </xf>
    <xf numFmtId="1" fontId="32" fillId="2" borderId="50" xfId="0" applyNumberFormat="1" applyFont="1" applyFill="1" applyBorder="1" applyAlignment="1" applyProtection="1">
      <alignment horizontal="center" vertical="center"/>
      <protection locked="0"/>
    </xf>
    <xf numFmtId="0" fontId="30" fillId="2" borderId="12" xfId="0" applyFont="1" applyFill="1" applyBorder="1" applyAlignment="1">
      <alignment horizontal="center" vertical="center"/>
    </xf>
    <xf numFmtId="0" fontId="31" fillId="2" borderId="12" xfId="0" applyFont="1" applyFill="1" applyBorder="1" applyAlignment="1" applyProtection="1">
      <alignment horizontal="center" vertical="center"/>
      <protection locked="0"/>
    </xf>
    <xf numFmtId="164" fontId="32" fillId="2" borderId="12" xfId="0" applyNumberFormat="1" applyFont="1" applyFill="1" applyBorder="1" applyAlignment="1" applyProtection="1">
      <alignment horizontal="center" vertical="center"/>
      <protection locked="0"/>
    </xf>
    <xf numFmtId="164" fontId="32" fillId="2" borderId="13" xfId="0" applyNumberFormat="1" applyFont="1" applyFill="1" applyBorder="1" applyAlignment="1" applyProtection="1">
      <alignment horizontal="left" vertical="center"/>
      <protection locked="0"/>
    </xf>
    <xf numFmtId="0" fontId="32" fillId="2" borderId="14" xfId="0" applyFont="1" applyFill="1" applyBorder="1" applyAlignment="1" applyProtection="1">
      <alignment vertical="center"/>
      <protection locked="0"/>
    </xf>
    <xf numFmtId="1" fontId="32" fillId="2" borderId="51" xfId="0" applyNumberFormat="1" applyFont="1" applyFill="1" applyBorder="1" applyAlignment="1" applyProtection="1">
      <alignment horizontal="center" vertical="center"/>
      <protection locked="0"/>
    </xf>
    <xf numFmtId="0" fontId="32" fillId="3" borderId="12" xfId="0" applyFont="1" applyFill="1" applyBorder="1" applyAlignment="1" applyProtection="1">
      <alignment horizontal="center" vertical="center"/>
      <protection locked="0"/>
    </xf>
    <xf numFmtId="2" fontId="32" fillId="3" borderId="12" xfId="0" applyNumberFormat="1" applyFont="1" applyFill="1" applyBorder="1" applyAlignment="1" applyProtection="1">
      <alignment horizontal="center" vertical="center"/>
      <protection locked="0"/>
    </xf>
    <xf numFmtId="2" fontId="22" fillId="3" borderId="36" xfId="0" applyNumberFormat="1" applyFont="1" applyFill="1" applyBorder="1" applyAlignment="1" applyProtection="1">
      <alignment horizontal="center" vertical="center"/>
      <protection locked="0"/>
    </xf>
    <xf numFmtId="1" fontId="29" fillId="3" borderId="37" xfId="0" applyNumberFormat="1" applyFont="1" applyFill="1" applyBorder="1" applyAlignment="1" applyProtection="1">
      <alignment horizontal="center" vertical="center"/>
      <protection locked="0"/>
    </xf>
    <xf numFmtId="1" fontId="29" fillId="3" borderId="38" xfId="0" applyNumberFormat="1" applyFont="1" applyFill="1" applyBorder="1" applyAlignment="1" applyProtection="1">
      <alignment horizontal="center" vertical="center"/>
      <protection locked="0"/>
    </xf>
    <xf numFmtId="2" fontId="22" fillId="3" borderId="15" xfId="0" applyNumberFormat="1" applyFont="1" applyFill="1" applyBorder="1" applyAlignment="1" applyProtection="1">
      <alignment horizontal="center" vertical="center"/>
      <protection locked="0"/>
    </xf>
    <xf numFmtId="1" fontId="5" fillId="3" borderId="16" xfId="0" applyNumberFormat="1" applyFont="1" applyFill="1" applyBorder="1" applyAlignment="1" applyProtection="1">
      <alignment horizontal="center" vertical="center"/>
      <protection locked="0"/>
    </xf>
    <xf numFmtId="1" fontId="5" fillId="3" borderId="17" xfId="0" applyNumberFormat="1" applyFont="1" applyFill="1" applyBorder="1" applyAlignment="1" applyProtection="1">
      <alignment horizontal="center" vertical="center"/>
      <protection locked="0"/>
    </xf>
    <xf numFmtId="1" fontId="5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56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/>
    </xf>
    <xf numFmtId="0" fontId="30" fillId="2" borderId="57" xfId="0" applyFont="1" applyFill="1" applyBorder="1" applyAlignment="1">
      <alignment horizontal="center" vertical="center"/>
    </xf>
    <xf numFmtId="0" fontId="30" fillId="2" borderId="55" xfId="0" applyFont="1" applyFill="1" applyBorder="1" applyAlignment="1">
      <alignment horizontal="center" vertical="center"/>
    </xf>
    <xf numFmtId="0" fontId="31" fillId="2" borderId="55" xfId="0" applyFont="1" applyFill="1" applyBorder="1" applyAlignment="1" applyProtection="1">
      <alignment horizontal="center" vertical="center"/>
      <protection locked="0"/>
    </xf>
    <xf numFmtId="0" fontId="32" fillId="3" borderId="55" xfId="0" applyFont="1" applyFill="1" applyBorder="1" applyAlignment="1" applyProtection="1">
      <alignment horizontal="center" vertical="center"/>
      <protection locked="0"/>
    </xf>
    <xf numFmtId="0" fontId="27" fillId="3" borderId="45" xfId="0" applyFont="1" applyFill="1" applyBorder="1" applyAlignment="1">
      <alignment horizontal="center" vertical="center"/>
    </xf>
    <xf numFmtId="0" fontId="16" fillId="11" borderId="9" xfId="0" applyFont="1" applyFill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14" fillId="11" borderId="4" xfId="0" applyFont="1" applyFill="1" applyBorder="1" applyAlignment="1">
      <alignment horizontal="center" vertical="center" wrapText="1"/>
    </xf>
    <xf numFmtId="167" fontId="23" fillId="2" borderId="6" xfId="0" applyNumberFormat="1" applyFont="1" applyFill="1" applyBorder="1" applyAlignment="1">
      <alignment horizontal="center" vertical="center"/>
    </xf>
    <xf numFmtId="167" fontId="23" fillId="2" borderId="7" xfId="0" applyNumberFormat="1" applyFont="1" applyFill="1" applyBorder="1" applyAlignment="1">
      <alignment horizontal="center" vertical="center"/>
    </xf>
    <xf numFmtId="0" fontId="27" fillId="3" borderId="46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left" vertical="top"/>
    </xf>
    <xf numFmtId="0" fontId="1" fillId="3" borderId="21" xfId="0" applyFont="1" applyFill="1" applyBorder="1" applyAlignment="1">
      <alignment horizontal="left" vertical="top"/>
    </xf>
    <xf numFmtId="0" fontId="1" fillId="3" borderId="22" xfId="0" applyFont="1" applyFill="1" applyBorder="1" applyAlignment="1">
      <alignment horizontal="left" vertical="top"/>
    </xf>
    <xf numFmtId="0" fontId="1" fillId="3" borderId="23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" fillId="3" borderId="24" xfId="0" applyFont="1" applyFill="1" applyBorder="1" applyAlignment="1">
      <alignment horizontal="left" vertical="top"/>
    </xf>
    <xf numFmtId="0" fontId="1" fillId="3" borderId="25" xfId="0" applyFont="1" applyFill="1" applyBorder="1" applyAlignment="1">
      <alignment horizontal="left" vertical="top"/>
    </xf>
    <xf numFmtId="0" fontId="1" fillId="3" borderId="26" xfId="0" applyFont="1" applyFill="1" applyBorder="1" applyAlignment="1">
      <alignment horizontal="left" vertical="top"/>
    </xf>
    <xf numFmtId="0" fontId="1" fillId="3" borderId="27" xfId="0" applyFont="1" applyFill="1" applyBorder="1" applyAlignment="1">
      <alignment horizontal="left" vertical="top"/>
    </xf>
    <xf numFmtId="0" fontId="27" fillId="3" borderId="42" xfId="0" applyFont="1" applyFill="1" applyBorder="1" applyAlignment="1">
      <alignment horizontal="center" vertical="center"/>
    </xf>
    <xf numFmtId="0" fontId="27" fillId="3" borderId="43" xfId="0" applyFont="1" applyFill="1" applyBorder="1" applyAlignment="1">
      <alignment horizontal="center" vertical="center"/>
    </xf>
    <xf numFmtId="0" fontId="27" fillId="3" borderId="48" xfId="0" applyFont="1" applyFill="1" applyBorder="1" applyAlignment="1">
      <alignment horizontal="center" vertical="center"/>
    </xf>
    <xf numFmtId="0" fontId="27" fillId="3" borderId="49" xfId="0" applyFont="1" applyFill="1" applyBorder="1" applyAlignment="1">
      <alignment horizontal="center" vertical="center"/>
    </xf>
    <xf numFmtId="1" fontId="5" fillId="13" borderId="16" xfId="0" applyNumberFormat="1" applyFont="1" applyFill="1" applyBorder="1" applyAlignment="1" applyProtection="1">
      <alignment horizontal="center" vertical="center"/>
      <protection locked="0"/>
    </xf>
    <xf numFmtId="1" fontId="5" fillId="13" borderId="17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F3579849-0C29-480A-B1CE-A416B56ED33B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410082</xdr:colOff>
      <xdr:row>2</xdr:row>
      <xdr:rowOff>352425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4"/>
          <a:ext cx="752982" cy="704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DT28"/>
  <sheetViews>
    <sheetView tabSelected="1" topLeftCell="D4" zoomScale="75" zoomScaleNormal="75" workbookViewId="0">
      <selection activeCell="D17" sqref="D17"/>
    </sheetView>
  </sheetViews>
  <sheetFormatPr baseColWidth="10" defaultColWidth="11.42578125" defaultRowHeight="12.75" x14ac:dyDescent="0.2"/>
  <cols>
    <col min="1" max="1" width="1.7109375" style="1" customWidth="1"/>
    <col min="2" max="2" width="5.7109375" style="1" customWidth="1"/>
    <col min="3" max="3" width="9.7109375" style="1" customWidth="1"/>
    <col min="4" max="5" width="6.7109375" style="1" customWidth="1"/>
    <col min="6" max="6" width="27.28515625" style="1" customWidth="1"/>
    <col min="7" max="7" width="20.7109375" style="1" customWidth="1"/>
    <col min="8" max="8" width="5.7109375" style="1" customWidth="1"/>
    <col min="9" max="9" width="25.7109375" style="1" customWidth="1"/>
    <col min="10" max="10" width="5.7109375" style="2" bestFit="1" customWidth="1"/>
    <col min="11" max="11" width="8.7109375" style="1" customWidth="1"/>
    <col min="12" max="14" width="9.28515625" style="1" customWidth="1"/>
    <col min="15" max="15" width="9.28515625" style="3" customWidth="1"/>
    <col min="16" max="18" width="9.28515625" style="1" customWidth="1"/>
    <col min="19" max="20" width="9.28515625" style="3" customWidth="1"/>
    <col min="21" max="21" width="11.7109375" style="4" customWidth="1"/>
    <col min="22" max="22" width="12" style="1" bestFit="1" customWidth="1"/>
    <col min="23" max="23" width="13" style="1" customWidth="1"/>
    <col min="24" max="24" width="1.7109375" style="1" customWidth="1"/>
    <col min="25" max="26" width="11.42578125" style="1"/>
    <col min="27" max="41" width="11.42578125" style="30" hidden="1" customWidth="1"/>
    <col min="42" max="42" width="11.42578125" style="30" customWidth="1"/>
    <col min="43" max="124" width="11.42578125" style="30"/>
    <col min="125" max="16384" width="11.42578125" style="1"/>
  </cols>
  <sheetData>
    <row r="1" spans="1:124" ht="5.0999999999999996" customHeight="1" thickBot="1" x14ac:dyDescent="0.25"/>
    <row r="2" spans="1:124" s="9" customFormat="1" ht="30" customHeight="1" x14ac:dyDescent="0.2">
      <c r="C2" s="35"/>
      <c r="D2" s="146" t="s">
        <v>136</v>
      </c>
      <c r="E2" s="145"/>
      <c r="F2" s="145"/>
      <c r="G2" s="145"/>
      <c r="H2" s="145"/>
      <c r="I2" s="145"/>
      <c r="J2" s="145"/>
      <c r="K2" s="145"/>
      <c r="L2" s="36"/>
      <c r="M2" s="37"/>
      <c r="N2" s="145" t="s">
        <v>6</v>
      </c>
      <c r="O2" s="145"/>
      <c r="P2" s="145"/>
      <c r="Q2" s="145"/>
      <c r="R2" s="145"/>
      <c r="S2" s="145"/>
      <c r="T2" s="37"/>
      <c r="U2" s="37"/>
      <c r="V2" s="145" t="s">
        <v>15</v>
      </c>
      <c r="W2" s="149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</row>
    <row r="3" spans="1:124" s="9" customFormat="1" ht="30" customHeight="1" thickBot="1" x14ac:dyDescent="0.25">
      <c r="C3" s="35"/>
      <c r="D3" s="147" t="s">
        <v>137</v>
      </c>
      <c r="E3" s="148"/>
      <c r="F3" s="148"/>
      <c r="G3" s="148"/>
      <c r="H3" s="148"/>
      <c r="I3" s="148"/>
      <c r="J3" s="148"/>
      <c r="K3" s="148"/>
      <c r="L3" s="38"/>
      <c r="M3" s="38"/>
      <c r="N3" s="148" t="s">
        <v>138</v>
      </c>
      <c r="O3" s="148"/>
      <c r="P3" s="148"/>
      <c r="Q3" s="148"/>
      <c r="R3" s="148"/>
      <c r="S3" s="148"/>
      <c r="T3" s="38"/>
      <c r="U3" s="38"/>
      <c r="V3" s="150">
        <v>43562</v>
      </c>
      <c r="W3" s="15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</row>
    <row r="4" spans="1:124" s="8" customFormat="1" ht="9.9499999999999993" customHeight="1" thickBot="1" x14ac:dyDescent="0.25">
      <c r="A4" s="7"/>
      <c r="B4" s="14"/>
      <c r="C4" s="7"/>
      <c r="D4" s="15"/>
      <c r="E4" s="15"/>
      <c r="F4" s="16"/>
      <c r="G4" s="17"/>
      <c r="H4" s="18"/>
      <c r="I4" s="19"/>
      <c r="J4" s="20"/>
      <c r="K4" s="21"/>
      <c r="L4" s="22"/>
      <c r="M4" s="22"/>
      <c r="N4" s="22"/>
      <c r="O4" s="23"/>
      <c r="P4" s="22"/>
      <c r="Q4" s="22"/>
      <c r="R4" s="22"/>
      <c r="S4" s="23"/>
      <c r="T4" s="23"/>
      <c r="U4" s="24"/>
      <c r="V4" s="16"/>
      <c r="W4" s="16"/>
      <c r="X4" s="6"/>
      <c r="Y4" s="6"/>
      <c r="Z4" s="6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</row>
    <row r="5" spans="1:124" s="13" customFormat="1" ht="18" customHeight="1" thickBot="1" x14ac:dyDescent="0.25">
      <c r="A5" s="12"/>
      <c r="B5" s="39" t="s">
        <v>9</v>
      </c>
      <c r="C5" s="40" t="s">
        <v>10</v>
      </c>
      <c r="D5" s="40" t="s">
        <v>7</v>
      </c>
      <c r="E5" s="40" t="s">
        <v>49</v>
      </c>
      <c r="F5" s="144" t="s">
        <v>0</v>
      </c>
      <c r="G5" s="144"/>
      <c r="H5" s="40" t="s">
        <v>12</v>
      </c>
      <c r="I5" s="40" t="s">
        <v>11</v>
      </c>
      <c r="J5" s="41" t="s">
        <v>5</v>
      </c>
      <c r="K5" s="42" t="s">
        <v>1</v>
      </c>
      <c r="L5" s="43">
        <v>1</v>
      </c>
      <c r="M5" s="44">
        <v>2</v>
      </c>
      <c r="N5" s="44">
        <v>3</v>
      </c>
      <c r="O5" s="50" t="s">
        <v>13</v>
      </c>
      <c r="P5" s="43">
        <v>1</v>
      </c>
      <c r="Q5" s="44">
        <v>2</v>
      </c>
      <c r="R5" s="44">
        <v>3</v>
      </c>
      <c r="S5" s="50" t="s">
        <v>14</v>
      </c>
      <c r="T5" s="54" t="s">
        <v>2</v>
      </c>
      <c r="U5" s="55" t="s">
        <v>3</v>
      </c>
      <c r="V5" s="55" t="s">
        <v>8</v>
      </c>
      <c r="W5" s="56" t="s">
        <v>4</v>
      </c>
      <c r="X5" s="12"/>
      <c r="Y5" s="12"/>
      <c r="Z5" s="12"/>
      <c r="AA5" s="33"/>
      <c r="AB5" s="108" t="s">
        <v>51</v>
      </c>
      <c r="AC5" s="108" t="s">
        <v>50</v>
      </c>
      <c r="AD5" s="108" t="s">
        <v>42</v>
      </c>
      <c r="AE5" s="108" t="s">
        <v>43</v>
      </c>
      <c r="AF5" s="108" t="s">
        <v>44</v>
      </c>
      <c r="AG5" s="108" t="s">
        <v>45</v>
      </c>
      <c r="AH5" s="108" t="s">
        <v>46</v>
      </c>
      <c r="AI5" s="108" t="s">
        <v>47</v>
      </c>
      <c r="AJ5" s="108" t="s">
        <v>48</v>
      </c>
      <c r="AK5" s="109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</row>
    <row r="6" spans="1:124" s="8" customFormat="1" ht="5.0999999999999996" customHeight="1" thickBot="1" x14ac:dyDescent="0.25">
      <c r="A6" s="7"/>
      <c r="B6" s="61"/>
      <c r="C6" s="62"/>
      <c r="D6" s="63"/>
      <c r="E6" s="63"/>
      <c r="F6" s="64"/>
      <c r="G6" s="65"/>
      <c r="H6" s="66"/>
      <c r="I6" s="67"/>
      <c r="J6" s="68"/>
      <c r="K6" s="69"/>
      <c r="L6" s="70"/>
      <c r="M6" s="70"/>
      <c r="N6" s="70"/>
      <c r="O6" s="71"/>
      <c r="P6" s="70"/>
      <c r="Q6" s="70"/>
      <c r="R6" s="70"/>
      <c r="S6" s="71"/>
      <c r="T6" s="71"/>
      <c r="U6" s="72"/>
      <c r="V6" s="72"/>
      <c r="W6" s="72"/>
      <c r="X6" s="6"/>
      <c r="Y6" s="6"/>
      <c r="Z6" s="6"/>
      <c r="AA6" s="32"/>
      <c r="AB6" s="110" t="s">
        <v>40</v>
      </c>
      <c r="AC6" s="110" t="s">
        <v>41</v>
      </c>
      <c r="AD6" s="110" t="s">
        <v>42</v>
      </c>
      <c r="AE6" s="110" t="s">
        <v>43</v>
      </c>
      <c r="AF6" s="110" t="s">
        <v>44</v>
      </c>
      <c r="AG6" s="110" t="s">
        <v>45</v>
      </c>
      <c r="AH6" s="110" t="s">
        <v>46</v>
      </c>
      <c r="AI6" s="110" t="s">
        <v>47</v>
      </c>
      <c r="AJ6" s="110" t="s">
        <v>48</v>
      </c>
      <c r="AK6" s="110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</row>
    <row r="7" spans="1:124" s="5" customFormat="1" ht="13.5" customHeight="1" x14ac:dyDescent="0.2">
      <c r="B7" s="137"/>
      <c r="C7" s="116"/>
      <c r="D7" s="117"/>
      <c r="E7" s="118"/>
      <c r="F7" s="119"/>
      <c r="G7" s="120"/>
      <c r="H7" s="121"/>
      <c r="I7" s="128"/>
      <c r="J7" s="114"/>
      <c r="K7" s="130"/>
      <c r="L7" s="131"/>
      <c r="M7" s="132"/>
      <c r="N7" s="132"/>
      <c r="O7" s="58" t="str">
        <f>IF(E7="","",IF(MAXA(L7:N7)&lt;=0,0,MAXA(L7:N7)))</f>
        <v/>
      </c>
      <c r="P7" s="131"/>
      <c r="Q7" s="132"/>
      <c r="R7" s="136"/>
      <c r="S7" s="58" t="str">
        <f>IF(E7="","",IF(MAXA(P7:R7)&lt;=0,0,MAXA(P7:R7)))</f>
        <v/>
      </c>
      <c r="T7" s="59" t="str">
        <f>IF(E7="","",IF(OR(O7=0,S7=0),0,O7+S7))</f>
        <v/>
      </c>
      <c r="U7" s="48" t="str">
        <f>+CONCATENATE(AM7," ",AN7)</f>
        <v xml:space="preserve">   </v>
      </c>
      <c r="V7" s="48" t="str">
        <f>IF(E7=0," ",IF(E7="H",IF(H7&lt;1999,VLOOKUP(K7,Minimas!$A$15:$F$29,6),IF(AND(H7&gt;1998,H7&lt;2002),VLOOKUP(K7,Minimas!$A$15:$F$29,5),IF(AND(H7&gt;2001,H7&lt;2004),VLOOKUP(K7,Minimas!$A$15:$F$29,4),IF(AND(H7&gt;2003,H7&lt;2006),VLOOKUP(K7,Minimas!$A$15:$F$29,3),VLOOKUP(K7,Minimas!$A$15:$F$29,2))))),IF(H7&lt;1999,VLOOKUP(K7,Minimas!$G$15:$L$29,6),IF(AND(H7&gt;1998,H7&lt;2002),VLOOKUP(K7,Minimas!$G$15:$L$29,5),IF(AND(H7&gt;2001,H7&lt;2004),VLOOKUP(K7,Minimas!$G$15:$L$29,4),IF(AND(H7&gt;2003,H7&lt;2006),VLOOKUP(K7,Minimas!$G$15:$L$29,3),VLOOKUP(K7,Minimas!$G$15:$L$29,2)))))))</f>
        <v xml:space="preserve"> </v>
      </c>
      <c r="W7" s="60" t="str">
        <f>IF(E7=" "," ",IF(E7="H",10^(0.75194503*LOG(K7/175.508)^2)*T7,IF(E7="F",10^(0.783497476* LOG(K7/153.655)^2)*T7,"")))</f>
        <v/>
      </c>
      <c r="AA7" s="34"/>
      <c r="AB7" s="111" t="e">
        <f>T7-HLOOKUP(V7,Minimas!$C$3:$CD$12,2,FALSE)</f>
        <v>#VALUE!</v>
      </c>
      <c r="AC7" s="111" t="e">
        <f>T7-HLOOKUP(V7,Minimas!$C$3:$CD$12,3,FALSE)</f>
        <v>#VALUE!</v>
      </c>
      <c r="AD7" s="111" t="e">
        <f>T7-HLOOKUP(V7,Minimas!$C$3:$CD$12,4,FALSE)</f>
        <v>#VALUE!</v>
      </c>
      <c r="AE7" s="111" t="e">
        <f>T7-HLOOKUP(V7,Minimas!$C$3:$CD$12,5,FALSE)</f>
        <v>#VALUE!</v>
      </c>
      <c r="AF7" s="111" t="e">
        <f>T7-HLOOKUP(V7,Minimas!$C$3:$CD$12,6,FALSE)</f>
        <v>#VALUE!</v>
      </c>
      <c r="AG7" s="111" t="e">
        <f>T7-HLOOKUP(V7,Minimas!$C$3:$CD$12,7,FALSE)</f>
        <v>#VALUE!</v>
      </c>
      <c r="AH7" s="111" t="e">
        <f>T7-HLOOKUP(V7,Minimas!$C$3:$CD$12,8,FALSE)</f>
        <v>#VALUE!</v>
      </c>
      <c r="AI7" s="111" t="e">
        <f>T7-HLOOKUP(V7,Minimas!$C$3:$CD$12,9,FALSE)</f>
        <v>#VALUE!</v>
      </c>
      <c r="AJ7" s="111" t="e">
        <f>T7-HLOOKUP(V7,Minimas!$C$3:$CD$12,10,FALSE)</f>
        <v>#VALUE!</v>
      </c>
      <c r="AK7" s="112" t="str">
        <f>IF(E7=0," ",IF(AJ7&gt;=0,$AJ$5,IF(AI7&gt;=0,$AI$5,IF(AH7&gt;=0,$AH$5,IF(AG7&gt;=0,$AG$5,IF(AF7&gt;=0,$AF$5,IF(AE7&gt;=0,$AE$5,IF(AD7&gt;=0,$AD$5,IF(AC7&gt;=0,$AC$5,$AB$5)))))))))</f>
        <v xml:space="preserve"> </v>
      </c>
      <c r="AL7" s="34"/>
      <c r="AM7" s="34" t="str">
        <f>IF(AK7="","",AK7)</f>
        <v xml:space="preserve"> </v>
      </c>
      <c r="AN7" s="34" t="str">
        <f>IF(E7=0," ",IF(AJ7&gt;=0,AJ7,IF(AI7&gt;=0,AI7,IF(AH7&gt;=0,AH7,IF(AG7&gt;=0,AG7,IF(AF7&gt;=0,AF7,IF(AE7&gt;=0,AE7,IF(AD7&gt;=0,AD7,IF(AC7&gt;=0,AC7,AB7)))))))))</f>
        <v xml:space="preserve"> </v>
      </c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</row>
    <row r="8" spans="1:124" s="5" customFormat="1" ht="30" customHeight="1" x14ac:dyDescent="0.2">
      <c r="B8" s="138" t="s">
        <v>142</v>
      </c>
      <c r="C8" s="122">
        <v>440309</v>
      </c>
      <c r="D8" s="123">
        <v>1</v>
      </c>
      <c r="E8" s="124" t="s">
        <v>55</v>
      </c>
      <c r="F8" s="125" t="s">
        <v>147</v>
      </c>
      <c r="G8" s="126" t="s">
        <v>148</v>
      </c>
      <c r="H8" s="127">
        <v>1990</v>
      </c>
      <c r="I8" s="128" t="s">
        <v>149</v>
      </c>
      <c r="J8" s="115" t="s">
        <v>55</v>
      </c>
      <c r="K8" s="133">
        <v>58</v>
      </c>
      <c r="L8" s="166">
        <v>61</v>
      </c>
      <c r="M8" s="167">
        <v>63</v>
      </c>
      <c r="N8" s="167">
        <v>65</v>
      </c>
      <c r="O8" s="52">
        <f>IF(E8="","",IF(MAXA(L8:N8)&lt;=0,0,MAXA(L8:N8)))</f>
        <v>65</v>
      </c>
      <c r="P8" s="134">
        <v>-76</v>
      </c>
      <c r="Q8" s="167">
        <v>76</v>
      </c>
      <c r="R8" s="167">
        <v>80</v>
      </c>
      <c r="S8" s="52">
        <f>IF(E8="","",IF(MAXA(P8:R8)&lt;=0,0,MAXA(P8:R8)))</f>
        <v>80</v>
      </c>
      <c r="T8" s="51">
        <f>IF(E8="","",IF(OR(O8=0,S8=0),0,O8+S8))</f>
        <v>145</v>
      </c>
      <c r="U8" s="48" t="str">
        <f>+CONCATENATE(AM8," ",AN8)</f>
        <v>NAT + 0</v>
      </c>
      <c r="V8" s="48" t="str">
        <f>IF(E8=0," ",IF(E8="H",IF(H8&lt;1999,VLOOKUP(K8,Minimas!$A$15:$F$29,6),IF(AND(H8&gt;1998,H8&lt;2002),VLOOKUP(K8,Minimas!$A$15:$F$29,5),IF(AND(H8&gt;2001,H8&lt;2004),VLOOKUP(K8,Minimas!$A$15:$F$29,4),IF(AND(H8&gt;2003,H8&lt;2006),VLOOKUP(K8,Minimas!$A$15:$F$29,3),VLOOKUP(K8,Minimas!$A$15:$F$29,2))))),IF(H8&lt;1999,VLOOKUP(K8,Minimas!$G$15:$L$29,6),IF(AND(H8&gt;1998,H8&lt;2002),VLOOKUP(K8,Minimas!$G$15:$L$29,5),IF(AND(H8&gt;2001,H8&lt;2004),VLOOKUP(K8,Minimas!$G$15:$L$29,4),IF(AND(H8&gt;2003,H8&lt;2006),VLOOKUP(K8,Minimas!$G$15:$L$29,3),VLOOKUP(K8,Minimas!$G$15:$L$29,2)))))))</f>
        <v>SE F59</v>
      </c>
      <c r="W8" s="49">
        <f>IF(E8=" "," ",IF(E8="H",10^(0.75194503*LOG(K8/175.508)^2)*T8,IF(E8="F",10^(0.783497476* LOG(K8/153.655)^2)*T8,"")))</f>
        <v>200.27978401544215</v>
      </c>
      <c r="AA8" s="34"/>
      <c r="AB8" s="111">
        <f>T8-HLOOKUP(V8,Minimas!$C$3:$CD$12,2,FALSE)</f>
        <v>80</v>
      </c>
      <c r="AC8" s="111">
        <f>T8-HLOOKUP(V8,Minimas!$C$3:$CD$12,3,FALSE)</f>
        <v>65</v>
      </c>
      <c r="AD8" s="111">
        <f>T8-HLOOKUP(V8,Minimas!$C$3:$CD$12,4,FALSE)</f>
        <v>53</v>
      </c>
      <c r="AE8" s="111">
        <f>T8-HLOOKUP(V8,Minimas!$C$3:$CD$12,5,FALSE)</f>
        <v>38</v>
      </c>
      <c r="AF8" s="111">
        <f>T8-HLOOKUP(V8,Minimas!$C$3:$CD$12,6,FALSE)</f>
        <v>15</v>
      </c>
      <c r="AG8" s="111">
        <f>T8-HLOOKUP(V8,Minimas!$C$3:$CD$12,7,FALSE)</f>
        <v>0</v>
      </c>
      <c r="AH8" s="111">
        <f>T8-HLOOKUP(V8,Minimas!$C$3:$CD$12,8,FALSE)</f>
        <v>-20</v>
      </c>
      <c r="AI8" s="111">
        <f>T8-HLOOKUP(V8,Minimas!$C$3:$CD$12,9,FALSE)</f>
        <v>-40</v>
      </c>
      <c r="AJ8" s="111">
        <f>T8-HLOOKUP(V8,Minimas!$C$3:$CD$12,10,FALSE)</f>
        <v>-55</v>
      </c>
      <c r="AK8" s="112" t="str">
        <f>IF(E8=0," ",IF(AJ8&gt;=0,$AJ$5,IF(AI8&gt;=0,$AI$5,IF(AH8&gt;=0,$AH$5,IF(AG8&gt;=0,$AG$5,IF(AF8&gt;=0,$AF$5,IF(AE8&gt;=0,$AE$5,IF(AD8&gt;=0,$AD$5,IF(AC8&gt;=0,$AC$5,$AB$5)))))))))</f>
        <v>NAT +</v>
      </c>
      <c r="AL8" s="34"/>
      <c r="AM8" s="34" t="str">
        <f>IF(AK8="","",AK8)</f>
        <v>NAT +</v>
      </c>
      <c r="AN8" s="34">
        <f>IF(E8=0," ",IF(AJ8&gt;=0,AJ8,IF(AI8&gt;=0,AI8,IF(AH8&gt;=0,AH8,IF(AG8&gt;=0,AG8,IF(AF8&gt;=0,AF8,IF(AE8&gt;=0,AE8,IF(AD8&gt;=0,AD8,IF(AC8&gt;=0,AC8,AB8)))))))))</f>
        <v>0</v>
      </c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</row>
    <row r="9" spans="1:124" s="5" customFormat="1" ht="30" customHeight="1" x14ac:dyDescent="0.2">
      <c r="B9" s="138" t="s">
        <v>142</v>
      </c>
      <c r="C9" s="122">
        <v>432395</v>
      </c>
      <c r="D9" s="123">
        <v>2</v>
      </c>
      <c r="E9" s="124" t="s">
        <v>55</v>
      </c>
      <c r="F9" s="125" t="s">
        <v>150</v>
      </c>
      <c r="G9" s="126" t="s">
        <v>151</v>
      </c>
      <c r="H9" s="127">
        <v>1990</v>
      </c>
      <c r="I9" s="128" t="s">
        <v>141</v>
      </c>
      <c r="J9" s="115" t="s">
        <v>55</v>
      </c>
      <c r="K9" s="45">
        <v>58.1</v>
      </c>
      <c r="L9" s="166">
        <v>57</v>
      </c>
      <c r="M9" s="47">
        <v>-60</v>
      </c>
      <c r="N9" s="167">
        <v>60</v>
      </c>
      <c r="O9" s="52">
        <f>IF(E9="","",IF(MAXA(L9:N9)&lt;=0,0,MAXA(L9:N9)))</f>
        <v>60</v>
      </c>
      <c r="P9" s="166">
        <v>70</v>
      </c>
      <c r="Q9" s="47">
        <v>-73</v>
      </c>
      <c r="R9" s="47">
        <v>-74</v>
      </c>
      <c r="S9" s="52">
        <f>IF(E9="","",IF(MAXA(P9:R9)&lt;=0,0,MAXA(P9:R9)))</f>
        <v>70</v>
      </c>
      <c r="T9" s="51">
        <f>IF(E9="","",IF(OR(O9=0,S9=0),0,O9+S9))</f>
        <v>130</v>
      </c>
      <c r="U9" s="48" t="str">
        <f>+CONCATENATE(AM9," ",AN9)</f>
        <v>FED + 0</v>
      </c>
      <c r="V9" s="48" t="str">
        <f>IF(E9=0," ",IF(E9="H",IF(H9&lt;1999,VLOOKUP(K9,Minimas!$A$15:$F$29,6),IF(AND(H9&gt;1998,H9&lt;2002),VLOOKUP(K9,Minimas!$A$15:$F$29,5),IF(AND(H9&gt;2001,H9&lt;2004),VLOOKUP(K9,Minimas!$A$15:$F$29,4),IF(AND(H9&gt;2003,H9&lt;2006),VLOOKUP(K9,Minimas!$A$15:$F$29,3),VLOOKUP(K9,Minimas!$A$15:$F$29,2))))),IF(H9&lt;1999,VLOOKUP(K9,Minimas!$G$15:$L$29,6),IF(AND(H9&gt;1998,H9&lt;2002),VLOOKUP(K9,Minimas!$G$15:$L$29,5),IF(AND(H9&gt;2001,H9&lt;2004),VLOOKUP(K9,Minimas!$G$15:$L$29,4),IF(AND(H9&gt;2003,H9&lt;2006),VLOOKUP(K9,Minimas!$G$15:$L$29,3),VLOOKUP(K9,Minimas!$G$15:$L$29,2)))))))</f>
        <v>SE F59</v>
      </c>
      <c r="W9" s="49">
        <f>IF(E9=" "," ",IF(E9="H",10^(0.75194503*LOG(K9/175.508)^2)*T9,IF(E9="F",10^(0.783497476* LOG(K9/153.655)^2)*T9,"")))</f>
        <v>179.35639589141479</v>
      </c>
      <c r="AA9" s="34"/>
      <c r="AB9" s="111">
        <f>T9-HLOOKUP(V9,Minimas!$C$3:$CD$12,2,FALSE)</f>
        <v>65</v>
      </c>
      <c r="AC9" s="111">
        <f>T9-HLOOKUP(V9,Minimas!$C$3:$CD$12,3,FALSE)</f>
        <v>50</v>
      </c>
      <c r="AD9" s="111">
        <f>T9-HLOOKUP(V9,Minimas!$C$3:$CD$12,4,FALSE)</f>
        <v>38</v>
      </c>
      <c r="AE9" s="111">
        <f>T9-HLOOKUP(V9,Minimas!$C$3:$CD$12,5,FALSE)</f>
        <v>23</v>
      </c>
      <c r="AF9" s="111">
        <f>T9-HLOOKUP(V9,Minimas!$C$3:$CD$12,6,FALSE)</f>
        <v>0</v>
      </c>
      <c r="AG9" s="111">
        <f>T9-HLOOKUP(V9,Minimas!$C$3:$CD$12,7,FALSE)</f>
        <v>-15</v>
      </c>
      <c r="AH9" s="111">
        <f>T9-HLOOKUP(V9,Minimas!$C$3:$CD$12,8,FALSE)</f>
        <v>-35</v>
      </c>
      <c r="AI9" s="111">
        <f>T9-HLOOKUP(V9,Minimas!$C$3:$CD$12,9,FALSE)</f>
        <v>-55</v>
      </c>
      <c r="AJ9" s="111">
        <f>T9-HLOOKUP(V9,Minimas!$C$3:$CD$12,10,FALSE)</f>
        <v>-70</v>
      </c>
      <c r="AK9" s="112" t="str">
        <f>IF(E9=0," ",IF(AJ9&gt;=0,$AJ$5,IF(AI9&gt;=0,$AI$5,IF(AH9&gt;=0,$AH$5,IF(AG9&gt;=0,$AG$5,IF(AF9&gt;=0,$AF$5,IF(AE9&gt;=0,$AE$5,IF(AD9&gt;=0,$AD$5,IF(AC9&gt;=0,$AC$5,$AB$5)))))))))</f>
        <v>FED +</v>
      </c>
      <c r="AL9" s="34"/>
      <c r="AM9" s="34" t="str">
        <f>IF(AK9="","",AK9)</f>
        <v>FED +</v>
      </c>
      <c r="AN9" s="34">
        <f>IF(E9=0," ",IF(AJ9&gt;=0,AJ9,IF(AI9&gt;=0,AI9,IF(AH9&gt;=0,AH9,IF(AG9&gt;=0,AG9,IF(AF9&gt;=0,AF9,IF(AE9&gt;=0,AE9,IF(AD9&gt;=0,AD9,IF(AC9&gt;=0,AC9,AB9)))))))))</f>
        <v>0</v>
      </c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</row>
    <row r="10" spans="1:124" s="5" customFormat="1" ht="30" customHeight="1" x14ac:dyDescent="0.2">
      <c r="B10" s="138" t="s">
        <v>142</v>
      </c>
      <c r="C10" s="122">
        <v>447614</v>
      </c>
      <c r="D10" s="123">
        <v>3</v>
      </c>
      <c r="E10" s="118" t="s">
        <v>55</v>
      </c>
      <c r="F10" s="125" t="s">
        <v>144</v>
      </c>
      <c r="G10" s="126" t="s">
        <v>146</v>
      </c>
      <c r="H10" s="127">
        <v>1985</v>
      </c>
      <c r="I10" s="129" t="s">
        <v>145</v>
      </c>
      <c r="J10" s="115" t="s">
        <v>55</v>
      </c>
      <c r="K10" s="133">
        <v>58.5</v>
      </c>
      <c r="L10" s="166">
        <v>50</v>
      </c>
      <c r="M10" s="135">
        <v>-52</v>
      </c>
      <c r="N10" s="167">
        <v>52</v>
      </c>
      <c r="O10" s="52">
        <f>IF(E10="","",IF(MAXA(L10:N10)&lt;=0,0,MAXA(L10:N10)))</f>
        <v>52</v>
      </c>
      <c r="P10" s="134">
        <v>-60</v>
      </c>
      <c r="Q10" s="167">
        <v>60</v>
      </c>
      <c r="R10" s="135">
        <v>-62</v>
      </c>
      <c r="S10" s="52">
        <f>IF(E10="","",IF(MAXA(P10:R10)&lt;=0,0,MAXA(P10:R10)))</f>
        <v>60</v>
      </c>
      <c r="T10" s="51">
        <f>IF(E10="","",IF(OR(O10=0,S10=0),0,O10+S10))</f>
        <v>112</v>
      </c>
      <c r="U10" s="48" t="str">
        <f>+CONCATENATE(AM10," ",AN10)</f>
        <v>IRG + 5</v>
      </c>
      <c r="V10" s="48" t="str">
        <f>IF(E10=0," ",IF(E10="H",IF(H10&lt;1999,VLOOKUP(K10,Minimas!$A$15:$F$29,6),IF(AND(H10&gt;1998,H10&lt;2002),VLOOKUP(K10,Minimas!$A$15:$F$29,5),IF(AND(H10&gt;2001,H10&lt;2004),VLOOKUP(K10,Minimas!$A$15:$F$29,4),IF(AND(H10&gt;2003,H10&lt;2006),VLOOKUP(K10,Minimas!$A$15:$F$29,3),VLOOKUP(K10,Minimas!$A$15:$F$29,2))))),IF(H10&lt;1999,VLOOKUP(K10,Minimas!$G$15:$L$29,6),IF(AND(H10&gt;1998,H10&lt;2002),VLOOKUP(K10,Minimas!$G$15:$L$29,5),IF(AND(H10&gt;2001,H10&lt;2004),VLOOKUP(K10,Minimas!$G$15:$L$29,4),IF(AND(H10&gt;2003,H10&lt;2006),VLOOKUP(K10,Minimas!$G$15:$L$29,3),VLOOKUP(K10,Minimas!$G$15:$L$29,2)))))))</f>
        <v>SE F59</v>
      </c>
      <c r="W10" s="49">
        <f>IF(E10=" "," ",IF(E10="H",10^(0.75194503*LOG(K10/175.508)^2)*T10,IF(E10="F",10^(0.783497476* LOG(K10/153.655)^2)*T10,"")))</f>
        <v>153.8247970968113</v>
      </c>
      <c r="AA10" s="34"/>
      <c r="AB10" s="111">
        <f>T10-HLOOKUP(V10,Minimas!$C$3:$CD$12,2,FALSE)</f>
        <v>47</v>
      </c>
      <c r="AC10" s="111">
        <f>T10-HLOOKUP(V10,Minimas!$C$3:$CD$12,3,FALSE)</f>
        <v>32</v>
      </c>
      <c r="AD10" s="111">
        <f>T10-HLOOKUP(V10,Minimas!$C$3:$CD$12,4,FALSE)</f>
        <v>20</v>
      </c>
      <c r="AE10" s="111">
        <f>T10-HLOOKUP(V10,Minimas!$C$3:$CD$12,5,FALSE)</f>
        <v>5</v>
      </c>
      <c r="AF10" s="111">
        <f>T10-HLOOKUP(V10,Minimas!$C$3:$CD$12,6,FALSE)</f>
        <v>-18</v>
      </c>
      <c r="AG10" s="111">
        <f>T10-HLOOKUP(V10,Minimas!$C$3:$CD$12,7,FALSE)</f>
        <v>-33</v>
      </c>
      <c r="AH10" s="111">
        <f>T10-HLOOKUP(V10,Minimas!$C$3:$CD$12,8,FALSE)</f>
        <v>-53</v>
      </c>
      <c r="AI10" s="111">
        <f>T10-HLOOKUP(V10,Minimas!$C$3:$CD$12,9,FALSE)</f>
        <v>-73</v>
      </c>
      <c r="AJ10" s="111">
        <f>T10-HLOOKUP(V10,Minimas!$C$3:$CD$12,10,FALSE)</f>
        <v>-88</v>
      </c>
      <c r="AK10" s="112" t="str">
        <f>IF(E10=0," ",IF(AJ10&gt;=0,$AJ$5,IF(AI10&gt;=0,$AI$5,IF(AH10&gt;=0,$AH$5,IF(AG10&gt;=0,$AG$5,IF(AF10&gt;=0,$AF$5,IF(AE10&gt;=0,$AE$5,IF(AD10&gt;=0,$AD$5,IF(AC10&gt;=0,$AC$5,$AB$5)))))))))</f>
        <v>IRG +</v>
      </c>
      <c r="AL10" s="34"/>
      <c r="AM10" s="34" t="str">
        <f>IF(AK10="","",AK10)</f>
        <v>IRG +</v>
      </c>
      <c r="AN10" s="34">
        <f>IF(E10=0," ",IF(AJ10&gt;=0,AJ10,IF(AI10&gt;=0,AI10,IF(AH10&gt;=0,AH10,IF(AG10&gt;=0,AG10,IF(AF10&gt;=0,AF10,IF(AE10&gt;=0,AE10,IF(AD10&gt;=0,AD10,IF(AC10&gt;=0,AC10,AB10)))))))))</f>
        <v>5</v>
      </c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</row>
    <row r="11" spans="1:124" s="5" customFormat="1" ht="30" customHeight="1" x14ac:dyDescent="0.2">
      <c r="B11" s="138" t="s">
        <v>142</v>
      </c>
      <c r="C11" s="122">
        <v>431354</v>
      </c>
      <c r="D11" s="123">
        <v>1</v>
      </c>
      <c r="E11" s="124" t="s">
        <v>55</v>
      </c>
      <c r="F11" s="125" t="s">
        <v>152</v>
      </c>
      <c r="G11" s="126" t="s">
        <v>153</v>
      </c>
      <c r="H11" s="127">
        <v>1997</v>
      </c>
      <c r="I11" s="128" t="s">
        <v>139</v>
      </c>
      <c r="J11" s="115" t="s">
        <v>55</v>
      </c>
      <c r="K11" s="45">
        <v>61.7</v>
      </c>
      <c r="L11" s="166">
        <v>68</v>
      </c>
      <c r="M11" s="167">
        <v>71</v>
      </c>
      <c r="N11" s="47">
        <v>-72</v>
      </c>
      <c r="O11" s="52">
        <f>IF(E11="","",IF(MAXA(L11:N11)&lt;=0,0,MAXA(L11:N11)))</f>
        <v>71</v>
      </c>
      <c r="P11" s="166">
        <v>78</v>
      </c>
      <c r="Q11" s="167">
        <v>84</v>
      </c>
      <c r="R11" s="47">
        <v>-85</v>
      </c>
      <c r="S11" s="52">
        <f>IF(E11="","",IF(MAXA(P11:R11)&lt;=0,0,MAXA(P11:R11)))</f>
        <v>84</v>
      </c>
      <c r="T11" s="51">
        <f>IF(E11="","",IF(OR(O11=0,S11=0),0,O11+S11))</f>
        <v>155</v>
      </c>
      <c r="U11" s="48" t="str">
        <f>+CONCATENATE(AM11," ",AN11)</f>
        <v>NAT + 0</v>
      </c>
      <c r="V11" s="48" t="str">
        <f>IF(E11=0," ",IF(E11="H",IF(H11&lt;1999,VLOOKUP(K11,Minimas!$A$15:$F$29,6),IF(AND(H11&gt;1998,H11&lt;2002),VLOOKUP(K11,Minimas!$A$15:$F$29,5),IF(AND(H11&gt;2001,H11&lt;2004),VLOOKUP(K11,Minimas!$A$15:$F$29,4),IF(AND(H11&gt;2003,H11&lt;2006),VLOOKUP(K11,Minimas!$A$15:$F$29,3),VLOOKUP(K11,Minimas!$A$15:$F$29,2))))),IF(H11&lt;1999,VLOOKUP(K11,Minimas!$G$15:$L$29,6),IF(AND(H11&gt;1998,H11&lt;2002),VLOOKUP(K11,Minimas!$G$15:$L$29,5),IF(AND(H11&gt;2001,H11&lt;2004),VLOOKUP(K11,Minimas!$G$15:$L$29,4),IF(AND(H11&gt;2003,H11&lt;2006),VLOOKUP(K11,Minimas!$G$15:$L$29,3),VLOOKUP(K11,Minimas!$G$15:$L$29,2)))))))</f>
        <v>SE F64</v>
      </c>
      <c r="W11" s="49">
        <f>IF(E11=" "," ",IF(E11="H",10^(0.75194503*LOG(K11/175.508)^2)*T11,IF(E11="F",10^(0.783497476* LOG(K11/153.655)^2)*T11,"")))</f>
        <v>205.759066530539</v>
      </c>
      <c r="AA11" s="34"/>
      <c r="AB11" s="111">
        <f>T11-HLOOKUP(V11,Minimas!$C$3:$CD$12,2,FALSE)</f>
        <v>85</v>
      </c>
      <c r="AC11" s="111">
        <f>T11-HLOOKUP(V11,Minimas!$C$3:$CD$12,3,FALSE)</f>
        <v>70</v>
      </c>
      <c r="AD11" s="111">
        <f>T11-HLOOKUP(V11,Minimas!$C$3:$CD$12,4,FALSE)</f>
        <v>55</v>
      </c>
      <c r="AE11" s="111">
        <f>T11-HLOOKUP(V11,Minimas!$C$3:$CD$12,5,FALSE)</f>
        <v>38</v>
      </c>
      <c r="AF11" s="111">
        <f>T11-HLOOKUP(V11,Minimas!$C$3:$CD$12,6,FALSE)</f>
        <v>18</v>
      </c>
      <c r="AG11" s="111">
        <f>T11-HLOOKUP(V11,Minimas!$C$3:$CD$12,7,FALSE)</f>
        <v>0</v>
      </c>
      <c r="AH11" s="111">
        <f>T11-HLOOKUP(V11,Minimas!$C$3:$CD$12,8,FALSE)</f>
        <v>-20</v>
      </c>
      <c r="AI11" s="111">
        <f>T11-HLOOKUP(V11,Minimas!$C$3:$CD$12,9,FALSE)</f>
        <v>-40</v>
      </c>
      <c r="AJ11" s="111">
        <f>T11-HLOOKUP(V11,Minimas!$C$3:$CD$12,10,FALSE)</f>
        <v>-55</v>
      </c>
      <c r="AK11" s="112" t="str">
        <f>IF(E11=0," ",IF(AJ11&gt;=0,$AJ$5,IF(AI11&gt;=0,$AI$5,IF(AH11&gt;=0,$AH$5,IF(AG11&gt;=0,$AG$5,IF(AF11&gt;=0,$AF$5,IF(AE11&gt;=0,$AE$5,IF(AD11&gt;=0,$AD$5,IF(AC11&gt;=0,$AC$5,$AB$5)))))))))</f>
        <v>NAT +</v>
      </c>
      <c r="AL11" s="34"/>
      <c r="AM11" s="34" t="str">
        <f>IF(AK11="","",AK11)</f>
        <v>NAT +</v>
      </c>
      <c r="AN11" s="34">
        <f>IF(E11=0," ",IF(AJ11&gt;=0,AJ11,IF(AI11&gt;=0,AI11,IF(AH11&gt;=0,AH11,IF(AG11&gt;=0,AG11,IF(AF11&gt;=0,AF11,IF(AE11&gt;=0,AE11,IF(AD11&gt;=0,AD11,IF(AC11&gt;=0,AC11,AB11)))))))))</f>
        <v>0</v>
      </c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</row>
    <row r="12" spans="1:124" s="5" customFormat="1" ht="30" customHeight="1" x14ac:dyDescent="0.2">
      <c r="B12" s="138" t="s">
        <v>142</v>
      </c>
      <c r="C12" s="122">
        <v>419250</v>
      </c>
      <c r="D12" s="123" t="s">
        <v>170</v>
      </c>
      <c r="E12" s="124" t="s">
        <v>55</v>
      </c>
      <c r="F12" s="125" t="s">
        <v>166</v>
      </c>
      <c r="G12" s="126" t="s">
        <v>168</v>
      </c>
      <c r="H12" s="127">
        <v>1991</v>
      </c>
      <c r="I12" s="128" t="s">
        <v>167</v>
      </c>
      <c r="J12" s="115" t="s">
        <v>55</v>
      </c>
      <c r="K12" s="45">
        <v>63.5</v>
      </c>
      <c r="L12" s="166">
        <v>66</v>
      </c>
      <c r="M12" s="167">
        <v>69</v>
      </c>
      <c r="N12" s="47">
        <v>-71</v>
      </c>
      <c r="O12" s="52">
        <f>IF(E12="","",IF(MAXA(L12:N12)&lt;=0,0,MAXA(L12:N12)))</f>
        <v>69</v>
      </c>
      <c r="P12" s="166">
        <v>76</v>
      </c>
      <c r="Q12" s="47">
        <v>-78</v>
      </c>
      <c r="R12" s="167">
        <v>78</v>
      </c>
      <c r="S12" s="52">
        <f>IF(E12="","",IF(MAXA(P12:R12)&lt;=0,0,MAXA(P12:R12)))</f>
        <v>78</v>
      </c>
      <c r="T12" s="51">
        <f>IF(E12="","",IF(OR(O12=0,S12=0),0,O12+S12))</f>
        <v>147</v>
      </c>
      <c r="U12" s="48" t="str">
        <f>+CONCATENATE(AM12," ",AN12)</f>
        <v>FED + 10</v>
      </c>
      <c r="V12" s="48" t="str">
        <f>IF(E12=0," ",IF(E12="H",IF(H12&lt;1999,VLOOKUP(K12,Minimas!$A$15:$F$29,6),IF(AND(H12&gt;1998,H12&lt;2002),VLOOKUP(K12,Minimas!$A$15:$F$29,5),IF(AND(H12&gt;2001,H12&lt;2004),VLOOKUP(K12,Minimas!$A$15:$F$29,4),IF(AND(H12&gt;2003,H12&lt;2006),VLOOKUP(K12,Minimas!$A$15:$F$29,3),VLOOKUP(K12,Minimas!$A$15:$F$29,2))))),IF(H12&lt;1999,VLOOKUP(K12,Minimas!$G$15:$L$29,6),IF(AND(H12&gt;1998,H12&lt;2002),VLOOKUP(K12,Minimas!$G$15:$L$29,5),IF(AND(H12&gt;2001,H12&lt;2004),VLOOKUP(K12,Minimas!$G$15:$L$29,4),IF(AND(H12&gt;2003,H12&lt;2006),VLOOKUP(K12,Minimas!$G$15:$L$29,3),VLOOKUP(K12,Minimas!$G$15:$L$29,2)))))))</f>
        <v>SE F64</v>
      </c>
      <c r="W12" s="49">
        <f>IF(E12=" "," ",IF(E12="H",10^(0.75194503*LOG(K12/175.508)^2)*T12,IF(E12="F",10^(0.783497476* LOG(K12/153.655)^2)*T12,"")))</f>
        <v>191.73975587318739</v>
      </c>
      <c r="AA12" s="34"/>
      <c r="AB12" s="111">
        <f>T12-HLOOKUP(V12,Minimas!$C$3:$CD$12,2,FALSE)</f>
        <v>77</v>
      </c>
      <c r="AC12" s="111">
        <f>T12-HLOOKUP(V12,Minimas!$C$3:$CD$12,3,FALSE)</f>
        <v>62</v>
      </c>
      <c r="AD12" s="111">
        <f>T12-HLOOKUP(V12,Minimas!$C$3:$CD$12,4,FALSE)</f>
        <v>47</v>
      </c>
      <c r="AE12" s="111">
        <f>T12-HLOOKUP(V12,Minimas!$C$3:$CD$12,5,FALSE)</f>
        <v>30</v>
      </c>
      <c r="AF12" s="111">
        <f>T12-HLOOKUP(V12,Minimas!$C$3:$CD$12,6,FALSE)</f>
        <v>10</v>
      </c>
      <c r="AG12" s="111">
        <f>T12-HLOOKUP(V12,Minimas!$C$3:$CD$12,7,FALSE)</f>
        <v>-8</v>
      </c>
      <c r="AH12" s="111">
        <f>T12-HLOOKUP(V12,Minimas!$C$3:$CD$12,8,FALSE)</f>
        <v>-28</v>
      </c>
      <c r="AI12" s="111">
        <f>T12-HLOOKUP(V12,Minimas!$C$3:$CD$12,9,FALSE)</f>
        <v>-48</v>
      </c>
      <c r="AJ12" s="111">
        <f>T12-HLOOKUP(V12,Minimas!$C$3:$CD$12,10,FALSE)</f>
        <v>-63</v>
      </c>
      <c r="AK12" s="112" t="str">
        <f>IF(E12=0," ",IF(AJ12&gt;=0,$AJ$5,IF(AI12&gt;=0,$AI$5,IF(AH12&gt;=0,$AH$5,IF(AG12&gt;=0,$AG$5,IF(AF12&gt;=0,$AF$5,IF(AE12&gt;=0,$AE$5,IF(AD12&gt;=0,$AD$5,IF(AC12&gt;=0,$AC$5,$AB$5)))))))))</f>
        <v>FED +</v>
      </c>
      <c r="AL12" s="34"/>
      <c r="AM12" s="34" t="str">
        <f>IF(AK12="","",AK12)</f>
        <v>FED +</v>
      </c>
      <c r="AN12" s="34">
        <f>IF(E12=0," ",IF(AJ12&gt;=0,AJ12,IF(AI12&gt;=0,AI12,IF(AH12&gt;=0,AH12,IF(AG12&gt;=0,AG12,IF(AF12&gt;=0,AF12,IF(AE12&gt;=0,AE12,IF(AD12&gt;=0,AD12,IF(AC12&gt;=0,AC12,AB12)))))))))</f>
        <v>10</v>
      </c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</row>
    <row r="13" spans="1:124" s="5" customFormat="1" ht="30" customHeight="1" x14ac:dyDescent="0.2">
      <c r="B13" s="138" t="s">
        <v>142</v>
      </c>
      <c r="C13" s="122">
        <v>392577</v>
      </c>
      <c r="D13" s="123">
        <v>2</v>
      </c>
      <c r="E13" s="124" t="s">
        <v>55</v>
      </c>
      <c r="F13" s="125" t="s">
        <v>154</v>
      </c>
      <c r="G13" s="126" t="s">
        <v>155</v>
      </c>
      <c r="H13" s="127">
        <v>1998</v>
      </c>
      <c r="I13" s="128" t="s">
        <v>143</v>
      </c>
      <c r="J13" s="115" t="s">
        <v>55</v>
      </c>
      <c r="K13" s="45">
        <v>63.8</v>
      </c>
      <c r="L13" s="46">
        <v>-66</v>
      </c>
      <c r="M13" s="167">
        <v>66</v>
      </c>
      <c r="N13" s="47">
        <v>-70</v>
      </c>
      <c r="O13" s="52">
        <f>IF(E13="","",IF(MAXA(L13:N13)&lt;=0,0,MAXA(L13:N13)))</f>
        <v>66</v>
      </c>
      <c r="P13" s="166">
        <v>71</v>
      </c>
      <c r="Q13" s="47">
        <v>-75</v>
      </c>
      <c r="R13" s="47">
        <v>-75</v>
      </c>
      <c r="S13" s="52">
        <f>IF(E13="","",IF(MAXA(P13:R13)&lt;=0,0,MAXA(P13:R13)))</f>
        <v>71</v>
      </c>
      <c r="T13" s="51">
        <f>IF(E13="","",IF(OR(O13=0,S13=0),0,O13+S13))</f>
        <v>137</v>
      </c>
      <c r="U13" s="48" t="str">
        <f>+CONCATENATE(AM13," ",AN13)</f>
        <v>FED + 0</v>
      </c>
      <c r="V13" s="48" t="str">
        <f>IF(E13=0," ",IF(E13="H",IF(H13&lt;1999,VLOOKUP(K13,Minimas!$A$15:$F$29,6),IF(AND(H13&gt;1998,H13&lt;2002),VLOOKUP(K13,Minimas!$A$15:$F$29,5),IF(AND(H13&gt;2001,H13&lt;2004),VLOOKUP(K13,Minimas!$A$15:$F$29,4),IF(AND(H13&gt;2003,H13&lt;2006),VLOOKUP(K13,Minimas!$A$15:$F$29,3),VLOOKUP(K13,Minimas!$A$15:$F$29,2))))),IF(H13&lt;1999,VLOOKUP(K13,Minimas!$G$15:$L$29,6),IF(AND(H13&gt;1998,H13&lt;2002),VLOOKUP(K13,Minimas!$G$15:$L$29,5),IF(AND(H13&gt;2001,H13&lt;2004),VLOOKUP(K13,Minimas!$G$15:$L$29,4),IF(AND(H13&gt;2003,H13&lt;2006),VLOOKUP(K13,Minimas!$G$15:$L$29,3),VLOOKUP(K13,Minimas!$G$15:$L$29,2)))))))</f>
        <v>SE F64</v>
      </c>
      <c r="W13" s="49">
        <f>IF(E13=" "," ",IF(E13="H",10^(0.75194503*LOG(K13/175.508)^2)*T13,IF(E13="F",10^(0.783497476* LOG(K13/153.655)^2)*T13,"")))</f>
        <v>178.19179732180186</v>
      </c>
      <c r="AA13" s="34"/>
      <c r="AB13" s="111">
        <f>T13-HLOOKUP(V13,Minimas!$C$3:$CD$12,2,FALSE)</f>
        <v>67</v>
      </c>
      <c r="AC13" s="111">
        <f>T13-HLOOKUP(V13,Minimas!$C$3:$CD$12,3,FALSE)</f>
        <v>52</v>
      </c>
      <c r="AD13" s="111">
        <f>T13-HLOOKUP(V13,Minimas!$C$3:$CD$12,4,FALSE)</f>
        <v>37</v>
      </c>
      <c r="AE13" s="111">
        <f>T13-HLOOKUP(V13,Minimas!$C$3:$CD$12,5,FALSE)</f>
        <v>20</v>
      </c>
      <c r="AF13" s="111">
        <f>T13-HLOOKUP(V13,Minimas!$C$3:$CD$12,6,FALSE)</f>
        <v>0</v>
      </c>
      <c r="AG13" s="111">
        <f>T13-HLOOKUP(V13,Minimas!$C$3:$CD$12,7,FALSE)</f>
        <v>-18</v>
      </c>
      <c r="AH13" s="111">
        <f>T13-HLOOKUP(V13,Minimas!$C$3:$CD$12,8,FALSE)</f>
        <v>-38</v>
      </c>
      <c r="AI13" s="111">
        <f>T13-HLOOKUP(V13,Minimas!$C$3:$CD$12,9,FALSE)</f>
        <v>-58</v>
      </c>
      <c r="AJ13" s="111">
        <f>T13-HLOOKUP(V13,Minimas!$C$3:$CD$12,10,FALSE)</f>
        <v>-73</v>
      </c>
      <c r="AK13" s="112" t="str">
        <f>IF(E13=0," ",IF(AJ13&gt;=0,$AJ$5,IF(AI13&gt;=0,$AI$5,IF(AH13&gt;=0,$AH$5,IF(AG13&gt;=0,$AG$5,IF(AF13&gt;=0,$AF$5,IF(AE13&gt;=0,$AE$5,IF(AD13&gt;=0,$AD$5,IF(AC13&gt;=0,$AC$5,$AB$5)))))))))</f>
        <v>FED +</v>
      </c>
      <c r="AL13" s="34"/>
      <c r="AM13" s="34" t="str">
        <f>IF(AK13="","",AK13)</f>
        <v>FED +</v>
      </c>
      <c r="AN13" s="34">
        <f>IF(E13=0," ",IF(AJ13&gt;=0,AJ13,IF(AI13&gt;=0,AI13,IF(AH13&gt;=0,AH13,IF(AG13&gt;=0,AG13,IF(AF13&gt;=0,AF13,IF(AE13&gt;=0,AE13,IF(AD13&gt;=0,AD13,IF(AC13&gt;=0,AC13,AB13)))))))))</f>
        <v>0</v>
      </c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</row>
    <row r="14" spans="1:124" s="5" customFormat="1" ht="30" customHeight="1" x14ac:dyDescent="0.2">
      <c r="B14" s="138" t="s">
        <v>142</v>
      </c>
      <c r="C14" s="122">
        <v>365254</v>
      </c>
      <c r="D14" s="123" t="s">
        <v>171</v>
      </c>
      <c r="E14" s="124" t="s">
        <v>55</v>
      </c>
      <c r="F14" s="125" t="s">
        <v>156</v>
      </c>
      <c r="G14" s="126" t="s">
        <v>157</v>
      </c>
      <c r="H14" s="127">
        <v>1998</v>
      </c>
      <c r="I14" s="128" t="s">
        <v>140</v>
      </c>
      <c r="J14" s="115" t="s">
        <v>55</v>
      </c>
      <c r="K14" s="45">
        <v>70.2</v>
      </c>
      <c r="L14" s="46">
        <v>-56</v>
      </c>
      <c r="M14" s="47">
        <v>-56</v>
      </c>
      <c r="N14" s="47">
        <v>-56</v>
      </c>
      <c r="O14" s="52">
        <f>IF(E14="","",IF(MAXA(L14:N14)&lt;=0,0,MAXA(L14:N14)))</f>
        <v>0</v>
      </c>
      <c r="P14" s="46" t="s">
        <v>169</v>
      </c>
      <c r="Q14" s="47"/>
      <c r="R14" s="47"/>
      <c r="S14" s="52">
        <f>IF(E14="","",IF(MAXA(P14:R14)&lt;=0,0,MAXA(P14:R14)))</f>
        <v>0</v>
      </c>
      <c r="T14" s="51">
        <f>IF(E14="","",IF(OR(O14=0,S14=0),0,O14+S14))</f>
        <v>0</v>
      </c>
      <c r="U14" s="48" t="str">
        <f>+CONCATENATE(AM14," ",AN14)</f>
        <v>DEB -75</v>
      </c>
      <c r="V14" s="48" t="str">
        <f>IF(E14=0," ",IF(E14="H",IF(H14&lt;1999,VLOOKUP(K14,Minimas!$A$15:$F$29,6),IF(AND(H14&gt;1998,H14&lt;2002),VLOOKUP(K14,Minimas!$A$15:$F$29,5),IF(AND(H14&gt;2001,H14&lt;2004),VLOOKUP(K14,Minimas!$A$15:$F$29,4),IF(AND(H14&gt;2003,H14&lt;2006),VLOOKUP(K14,Minimas!$A$15:$F$29,3),VLOOKUP(K14,Minimas!$A$15:$F$29,2))))),IF(H14&lt;1999,VLOOKUP(K14,Minimas!$G$15:$L$29,6),IF(AND(H14&gt;1998,H14&lt;2002),VLOOKUP(K14,Minimas!$G$15:$L$29,5),IF(AND(H14&gt;2001,H14&lt;2004),VLOOKUP(K14,Minimas!$G$15:$L$29,4),IF(AND(H14&gt;2003,H14&lt;2006),VLOOKUP(K14,Minimas!$G$15:$L$29,3),VLOOKUP(K14,Minimas!$G$15:$L$29,2)))))))</f>
        <v>SE F71</v>
      </c>
      <c r="W14" s="49">
        <f>IF(E14=" "," ",IF(E14="H",10^(0.75194503*LOG(K14/175.508)^2)*T14,IF(E14="F",10^(0.783497476* LOG(K14/153.655)^2)*T14,"")))</f>
        <v>0</v>
      </c>
      <c r="AA14" s="34"/>
      <c r="AB14" s="111">
        <f>T14-HLOOKUP(V14,Minimas!$C$3:$CD$12,2,FALSE)</f>
        <v>-75</v>
      </c>
      <c r="AC14" s="111">
        <f>T14-HLOOKUP(V14,Minimas!$C$3:$CD$12,3,FALSE)</f>
        <v>-90</v>
      </c>
      <c r="AD14" s="111">
        <f>T14-HLOOKUP(V14,Minimas!$C$3:$CD$12,4,FALSE)</f>
        <v>-107</v>
      </c>
      <c r="AE14" s="111">
        <f>T14-HLOOKUP(V14,Minimas!$C$3:$CD$12,5,FALSE)</f>
        <v>-122</v>
      </c>
      <c r="AF14" s="111">
        <f>T14-HLOOKUP(V14,Minimas!$C$3:$CD$12,6,FALSE)</f>
        <v>-142</v>
      </c>
      <c r="AG14" s="111">
        <f>T14-HLOOKUP(V14,Minimas!$C$3:$CD$12,7,FALSE)</f>
        <v>-165</v>
      </c>
      <c r="AH14" s="111">
        <f>T14-HLOOKUP(V14,Minimas!$C$3:$CD$12,8,FALSE)</f>
        <v>-185</v>
      </c>
      <c r="AI14" s="111">
        <f>T14-HLOOKUP(V14,Minimas!$C$3:$CD$12,9,FALSE)</f>
        <v>-205</v>
      </c>
      <c r="AJ14" s="111">
        <f>T14-HLOOKUP(V14,Minimas!$C$3:$CD$12,10,FALSE)</f>
        <v>-225</v>
      </c>
      <c r="AK14" s="112" t="str">
        <f>IF(E14=0," ",IF(AJ14&gt;=0,$AJ$5,IF(AI14&gt;=0,$AI$5,IF(AH14&gt;=0,$AH$5,IF(AG14&gt;=0,$AG$5,IF(AF14&gt;=0,$AF$5,IF(AE14&gt;=0,$AE$5,IF(AD14&gt;=0,$AD$5,IF(AC14&gt;=0,$AC$5,$AB$5)))))))))</f>
        <v>DEB</v>
      </c>
      <c r="AL14" s="34"/>
      <c r="AM14" s="34" t="str">
        <f>IF(AK14="","",AK14)</f>
        <v>DEB</v>
      </c>
      <c r="AN14" s="34">
        <f>IF(E14=0," ",IF(AJ14&gt;=0,AJ14,IF(AI14&gt;=0,AI14,IF(AH14&gt;=0,AH14,IF(AG14&gt;=0,AG14,IF(AF14&gt;=0,AF14,IF(AE14&gt;=0,AE14,IF(AD14&gt;=0,AD14,IF(AC14&gt;=0,AC14,AB14)))))))))</f>
        <v>-75</v>
      </c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</row>
    <row r="15" spans="1:124" s="5" customFormat="1" ht="11.25" customHeight="1" x14ac:dyDescent="0.2">
      <c r="B15" s="138"/>
      <c r="C15" s="122"/>
      <c r="D15" s="123"/>
      <c r="E15" s="124"/>
      <c r="F15" s="125"/>
      <c r="G15" s="126"/>
      <c r="H15" s="127"/>
      <c r="I15" s="128"/>
      <c r="J15" s="115"/>
      <c r="K15" s="45"/>
      <c r="L15" s="46"/>
      <c r="M15" s="47"/>
      <c r="N15" s="47"/>
      <c r="O15" s="52" t="str">
        <f>IF(E15="","",IF(MAXA(L15:N15)&lt;=0,0,MAXA(L15:N15)))</f>
        <v/>
      </c>
      <c r="P15" s="46"/>
      <c r="Q15" s="47"/>
      <c r="R15" s="47"/>
      <c r="S15" s="52" t="str">
        <f>IF(E15="","",IF(MAXA(P15:R15)&lt;=0,0,MAXA(P15:R15)))</f>
        <v/>
      </c>
      <c r="T15" s="51" t="str">
        <f>IF(E15="","",IF(OR(O15=0,S15=0),0,O15+S15))</f>
        <v/>
      </c>
      <c r="U15" s="48" t="str">
        <f>+CONCATENATE(AM15," ",AN15)</f>
        <v xml:space="preserve">   </v>
      </c>
      <c r="V15" s="48" t="str">
        <f>IF(E15=0," ",IF(E15="H",IF(H15&lt;1999,VLOOKUP(K15,Minimas!$A$15:$F$29,6),IF(AND(H15&gt;1998,H15&lt;2002),VLOOKUP(K15,Minimas!$A$15:$F$29,5),IF(AND(H15&gt;2001,H15&lt;2004),VLOOKUP(K15,Minimas!$A$15:$F$29,4),IF(AND(H15&gt;2003,H15&lt;2006),VLOOKUP(K15,Minimas!$A$15:$F$29,3),VLOOKUP(K15,Minimas!$A$15:$F$29,2))))),IF(H15&lt;1999,VLOOKUP(K15,Minimas!$G$15:$L$29,6),IF(AND(H15&gt;1998,H15&lt;2002),VLOOKUP(K15,Minimas!$G$15:$L$29,5),IF(AND(H15&gt;2001,H15&lt;2004),VLOOKUP(K15,Minimas!$G$15:$L$29,4),IF(AND(H15&gt;2003,H15&lt;2006),VLOOKUP(K15,Minimas!$G$15:$L$29,3),VLOOKUP(K15,Minimas!$G$15:$L$29,2)))))))</f>
        <v xml:space="preserve"> </v>
      </c>
      <c r="W15" s="49" t="str">
        <f>IF(E15=" "," ",IF(E15="H",10^(0.75194503*LOG(K15/175.508)^2)*T15,IF(E15="F",10^(0.783497476* LOG(K15/153.655)^2)*T15,"")))</f>
        <v/>
      </c>
      <c r="AA15" s="34"/>
      <c r="AB15" s="111" t="e">
        <f>T15-HLOOKUP(V15,Minimas!$C$3:$CD$12,2,FALSE)</f>
        <v>#VALUE!</v>
      </c>
      <c r="AC15" s="111" t="e">
        <f>T15-HLOOKUP(V15,Minimas!$C$3:$CD$12,3,FALSE)</f>
        <v>#VALUE!</v>
      </c>
      <c r="AD15" s="111" t="e">
        <f>T15-HLOOKUP(V15,Minimas!$C$3:$CD$12,4,FALSE)</f>
        <v>#VALUE!</v>
      </c>
      <c r="AE15" s="111" t="e">
        <f>T15-HLOOKUP(V15,Minimas!$C$3:$CD$12,5,FALSE)</f>
        <v>#VALUE!</v>
      </c>
      <c r="AF15" s="111" t="e">
        <f>T15-HLOOKUP(V15,Minimas!$C$3:$CD$12,6,FALSE)</f>
        <v>#VALUE!</v>
      </c>
      <c r="AG15" s="111" t="e">
        <f>T15-HLOOKUP(V15,Minimas!$C$3:$CD$12,7,FALSE)</f>
        <v>#VALUE!</v>
      </c>
      <c r="AH15" s="111" t="e">
        <f>T15-HLOOKUP(V15,Minimas!$C$3:$CD$12,8,FALSE)</f>
        <v>#VALUE!</v>
      </c>
      <c r="AI15" s="111" t="e">
        <f>T15-HLOOKUP(V15,Minimas!$C$3:$CD$12,9,FALSE)</f>
        <v>#VALUE!</v>
      </c>
      <c r="AJ15" s="111" t="e">
        <f>T15-HLOOKUP(V15,Minimas!$C$3:$CD$12,10,FALSE)</f>
        <v>#VALUE!</v>
      </c>
      <c r="AK15" s="112" t="str">
        <f>IF(E15=0," ",IF(AJ15&gt;=0,$AJ$5,IF(AI15&gt;=0,$AI$5,IF(AH15&gt;=0,$AH$5,IF(AG15&gt;=0,$AG$5,IF(AF15&gt;=0,$AF$5,IF(AE15&gt;=0,$AE$5,IF(AD15&gt;=0,$AD$5,IF(AC15&gt;=0,$AC$5,$AB$5)))))))))</f>
        <v xml:space="preserve"> </v>
      </c>
      <c r="AL15" s="34"/>
      <c r="AM15" s="34" t="str">
        <f>IF(AK15="","",AK15)</f>
        <v xml:space="preserve"> </v>
      </c>
      <c r="AN15" s="34" t="str">
        <f>IF(E15=0," ",IF(AJ15&gt;=0,AJ15,IF(AI15&gt;=0,AI15,IF(AH15&gt;=0,AH15,IF(AG15&gt;=0,AG15,IF(AF15&gt;=0,AF15,IF(AE15&gt;=0,AE15,IF(AD15&gt;=0,AD15,IF(AC15&gt;=0,AC15,AB15)))))))))</f>
        <v xml:space="preserve"> </v>
      </c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</row>
    <row r="16" spans="1:124" s="5" customFormat="1" ht="30" customHeight="1" x14ac:dyDescent="0.2">
      <c r="B16" s="138" t="s">
        <v>142</v>
      </c>
      <c r="C16" s="122">
        <v>448331</v>
      </c>
      <c r="D16" s="123">
        <v>1</v>
      </c>
      <c r="E16" s="124" t="s">
        <v>163</v>
      </c>
      <c r="F16" s="125" t="s">
        <v>164</v>
      </c>
      <c r="G16" s="126" t="s">
        <v>165</v>
      </c>
      <c r="H16" s="127">
        <v>2004</v>
      </c>
      <c r="I16" s="128" t="s">
        <v>140</v>
      </c>
      <c r="J16" s="115" t="s">
        <v>55</v>
      </c>
      <c r="K16" s="133">
        <v>54.8</v>
      </c>
      <c r="L16" s="166">
        <v>45</v>
      </c>
      <c r="M16" s="135">
        <v>-48</v>
      </c>
      <c r="N16" s="167">
        <v>48</v>
      </c>
      <c r="O16" s="52">
        <f>IF(E16="","",IF(MAXA(L16:N16)&lt;=0,0,MAXA(L16:N16)))</f>
        <v>48</v>
      </c>
      <c r="P16" s="166">
        <v>57</v>
      </c>
      <c r="Q16" s="135">
        <v>-60</v>
      </c>
      <c r="R16" s="167">
        <v>60</v>
      </c>
      <c r="S16" s="52">
        <f>IF(E16="","",IF(MAXA(P16:R16)&lt;=0,0,MAXA(P16:R16)))</f>
        <v>60</v>
      </c>
      <c r="T16" s="51">
        <f>IF(E16="","",IF(OR(O16=0,S16=0),0,O16+S16))</f>
        <v>108</v>
      </c>
      <c r="U16" s="48" t="str">
        <f>+CONCATENATE(AM16," ",AN16)</f>
        <v>IRG + 8</v>
      </c>
      <c r="V16" s="48" t="str">
        <f>IF(E16=0," ",IF(E16="H",IF(H16&lt;1999,VLOOKUP(K16,Minimas!$A$15:$F$29,6),IF(AND(H16&gt;1998,H16&lt;2002),VLOOKUP(K16,Minimas!$A$15:$F$29,5),IF(AND(H16&gt;2001,H16&lt;2004),VLOOKUP(K16,Minimas!$A$15:$F$29,4),IF(AND(H16&gt;2003,H16&lt;2006),VLOOKUP(K16,Minimas!$A$15:$F$29,3),VLOOKUP(K16,Minimas!$A$15:$F$29,2))))),IF(H16&lt;1999,VLOOKUP(K16,Minimas!$G$15:$L$29,6),IF(AND(H16&gt;1998,H16&lt;2002),VLOOKUP(K16,Minimas!$G$15:$L$29,5),IF(AND(H16&gt;2001,H16&lt;2004),VLOOKUP(K16,Minimas!$G$15:$L$29,4),IF(AND(H16&gt;2003,H16&lt;2006),VLOOKUP(K16,Minimas!$G$15:$L$29,3),VLOOKUP(K16,Minimas!$G$15:$L$29,2)))))))</f>
        <v>U15 M55</v>
      </c>
      <c r="W16" s="49">
        <f>IF(E16=" "," ",IF(E16="H",10^(0.75194503*LOG(K16/175.508)^2)*T16,IF(E16="F",10^(0.783497476* LOG(K16/153.655)^2)*T16,"")))</f>
        <v>168.10510157014835</v>
      </c>
      <c r="AA16" s="34"/>
      <c r="AB16" s="111">
        <f>T16-HLOOKUP(V16,Minimas!$C$3:$CD$12,2,FALSE)</f>
        <v>53</v>
      </c>
      <c r="AC16" s="111">
        <f>T16-HLOOKUP(V16,Minimas!$C$3:$CD$12,3,FALSE)</f>
        <v>38</v>
      </c>
      <c r="AD16" s="111">
        <f>T16-HLOOKUP(V16,Minimas!$C$3:$CD$12,4,FALSE)</f>
        <v>23</v>
      </c>
      <c r="AE16" s="111">
        <f>T16-HLOOKUP(V16,Minimas!$C$3:$CD$12,5,FALSE)</f>
        <v>8</v>
      </c>
      <c r="AF16" s="111">
        <f>T16-HLOOKUP(V16,Minimas!$C$3:$CD$12,6,FALSE)</f>
        <v>-7</v>
      </c>
      <c r="AG16" s="111">
        <f>T16-HLOOKUP(V16,Minimas!$C$3:$CD$12,7,FALSE)</f>
        <v>-22</v>
      </c>
      <c r="AH16" s="111">
        <f>T16-HLOOKUP(V16,Minimas!$C$3:$CD$12,8,FALSE)</f>
        <v>-42</v>
      </c>
      <c r="AI16" s="111">
        <f>T16-HLOOKUP(V16,Minimas!$C$3:$CD$12,9,FALSE)</f>
        <v>-62</v>
      </c>
      <c r="AJ16" s="111">
        <f>T16-HLOOKUP(V16,Minimas!$C$3:$CD$12,10,FALSE)</f>
        <v>-167</v>
      </c>
      <c r="AK16" s="112" t="str">
        <f>IF(E16=0," ",IF(AJ16&gt;=0,$AJ$5,IF(AI16&gt;=0,$AI$5,IF(AH16&gt;=0,$AH$5,IF(AG16&gt;=0,$AG$5,IF(AF16&gt;=0,$AF$5,IF(AE16&gt;=0,$AE$5,IF(AD16&gt;=0,$AD$5,IF(AC16&gt;=0,$AC$5,$AB$5)))))))))</f>
        <v>IRG +</v>
      </c>
      <c r="AL16" s="34"/>
      <c r="AM16" s="34" t="str">
        <f>IF(AK16="","",AK16)</f>
        <v>IRG +</v>
      </c>
      <c r="AN16" s="34">
        <f>IF(E16=0," ",IF(AJ16&gt;=0,AJ16,IF(AI16&gt;=0,AI16,IF(AH16&gt;=0,AH16,IF(AG16&gt;=0,AG16,IF(AF16&gt;=0,AF16,IF(AE16&gt;=0,AE16,IF(AD16&gt;=0,AD16,IF(AC16&gt;=0,AC16,AB16)))))))))</f>
        <v>8</v>
      </c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</row>
    <row r="17" spans="1:124" s="5" customFormat="1" ht="30" customHeight="1" thickBot="1" x14ac:dyDescent="0.25">
      <c r="B17" s="139"/>
      <c r="C17" s="140"/>
      <c r="D17" s="141"/>
      <c r="E17" s="124"/>
      <c r="F17" s="125"/>
      <c r="G17" s="126"/>
      <c r="H17" s="127"/>
      <c r="I17" s="142"/>
      <c r="J17" s="115"/>
      <c r="K17" s="45"/>
      <c r="L17" s="46"/>
      <c r="M17" s="47"/>
      <c r="N17" s="47"/>
      <c r="O17" s="52" t="str">
        <f>IF(E17="","",IF(MAXA(L17:N17)&lt;=0,0,MAXA(L17:N17)))</f>
        <v/>
      </c>
      <c r="P17" s="46"/>
      <c r="Q17" s="47"/>
      <c r="R17" s="47"/>
      <c r="S17" s="52" t="str">
        <f>IF(E17="","",IF(MAXA(P17:R17)&lt;=0,0,MAXA(P17:R17)))</f>
        <v/>
      </c>
      <c r="T17" s="51" t="str">
        <f>IF(E17="","",IF(OR(O17=0,S17=0),0,O17+S17))</f>
        <v/>
      </c>
      <c r="U17" s="48" t="str">
        <f>+CONCATENATE(AM17," ",AN17)</f>
        <v xml:space="preserve">   </v>
      </c>
      <c r="V17" s="48" t="str">
        <f>IF(E17=0," ",IF(E17="H",IF(H17&lt;1999,VLOOKUP(K17,Minimas!$A$15:$F$29,6),IF(AND(H17&gt;1998,H17&lt;2002),VLOOKUP(K17,Minimas!$A$15:$F$29,5),IF(AND(H17&gt;2001,H17&lt;2004),VLOOKUP(K17,Minimas!$A$15:$F$29,4),IF(AND(H17&gt;2003,H17&lt;2006),VLOOKUP(K17,Minimas!$A$15:$F$29,3),VLOOKUP(K17,Minimas!$A$15:$F$29,2))))),IF(H17&lt;1999,VLOOKUP(K17,Minimas!$G$15:$L$29,6),IF(AND(H17&gt;1998,H17&lt;2002),VLOOKUP(K17,Minimas!$G$15:$L$29,5),IF(AND(H17&gt;2001,H17&lt;2004),VLOOKUP(K17,Minimas!$G$15:$L$29,4),IF(AND(H17&gt;2003,H17&lt;2006),VLOOKUP(K17,Minimas!$G$15:$L$29,3),VLOOKUP(K17,Minimas!$G$15:$L$29,2)))))))</f>
        <v xml:space="preserve"> </v>
      </c>
      <c r="W17" s="49" t="str">
        <f>IF(E17=" "," ",IF(E17="H",10^(0.75194503*LOG(K17/175.508)^2)*T17,IF(E17="F",10^(0.783497476* LOG(K17/153.655)^2)*T17,"")))</f>
        <v/>
      </c>
      <c r="AA17" s="34"/>
      <c r="AB17" s="111" t="e">
        <f>T17-HLOOKUP(V17,Minimas!$C$3:$CD$12,2,FALSE)</f>
        <v>#VALUE!</v>
      </c>
      <c r="AC17" s="111" t="e">
        <f>T17-HLOOKUP(V17,Minimas!$C$3:$CD$12,3,FALSE)</f>
        <v>#VALUE!</v>
      </c>
      <c r="AD17" s="111" t="e">
        <f>T17-HLOOKUP(V17,Minimas!$C$3:$CD$12,4,FALSE)</f>
        <v>#VALUE!</v>
      </c>
      <c r="AE17" s="111" t="e">
        <f>T17-HLOOKUP(V17,Minimas!$C$3:$CD$12,5,FALSE)</f>
        <v>#VALUE!</v>
      </c>
      <c r="AF17" s="111" t="e">
        <f>T17-HLOOKUP(V17,Minimas!$C$3:$CD$12,6,FALSE)</f>
        <v>#VALUE!</v>
      </c>
      <c r="AG17" s="111" t="e">
        <f>T17-HLOOKUP(V17,Minimas!$C$3:$CD$12,7,FALSE)</f>
        <v>#VALUE!</v>
      </c>
      <c r="AH17" s="111" t="e">
        <f>T17-HLOOKUP(V17,Minimas!$C$3:$CD$12,8,FALSE)</f>
        <v>#VALUE!</v>
      </c>
      <c r="AI17" s="111" t="e">
        <f>T17-HLOOKUP(V17,Minimas!$C$3:$CD$12,9,FALSE)</f>
        <v>#VALUE!</v>
      </c>
      <c r="AJ17" s="111" t="e">
        <f>T17-HLOOKUP(V17,Minimas!$C$3:$CD$12,10,FALSE)</f>
        <v>#VALUE!</v>
      </c>
      <c r="AK17" s="112" t="str">
        <f>IF(E17=0," ",IF(AJ17&gt;=0,$AJ$5,IF(AI17&gt;=0,$AI$5,IF(AH17&gt;=0,$AH$5,IF(AG17&gt;=0,$AG$5,IF(AF17&gt;=0,$AF$5,IF(AE17&gt;=0,$AE$5,IF(AD17&gt;=0,$AD$5,IF(AC17&gt;=0,$AC$5,$AB$5)))))))))</f>
        <v xml:space="preserve"> </v>
      </c>
      <c r="AL17" s="34"/>
      <c r="AM17" s="34" t="str">
        <f>IF(AK17="","",AK17)</f>
        <v xml:space="preserve"> </v>
      </c>
      <c r="AN17" s="34" t="str">
        <f>IF(E17=0," ",IF(AJ17&gt;=0,AJ17,IF(AI17&gt;=0,AI17,IF(AH17&gt;=0,AH17,IF(AG17&gt;=0,AG17,IF(AF17&gt;=0,AF17,IF(AE17&gt;=0,AE17,IF(AD17&gt;=0,AD17,IF(AC17&gt;=0,AC17,AB17)))))))))</f>
        <v xml:space="preserve"> </v>
      </c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</row>
    <row r="18" spans="1:124" s="8" customFormat="1" ht="5.0999999999999996" customHeight="1" x14ac:dyDescent="0.2">
      <c r="A18" s="7"/>
      <c r="B18" s="87"/>
      <c r="C18" s="88"/>
      <c r="D18" s="89"/>
      <c r="E18" s="89"/>
      <c r="F18" s="90"/>
      <c r="G18" s="91"/>
      <c r="H18" s="92"/>
      <c r="I18" s="93"/>
      <c r="J18" s="94"/>
      <c r="K18" s="95"/>
      <c r="L18" s="96"/>
      <c r="M18" s="96"/>
      <c r="N18" s="96"/>
      <c r="O18" s="97"/>
      <c r="P18" s="96"/>
      <c r="Q18" s="96"/>
      <c r="R18" s="96"/>
      <c r="S18" s="97"/>
      <c r="T18" s="97"/>
      <c r="U18" s="98"/>
      <c r="V18" s="90"/>
      <c r="W18" s="90"/>
      <c r="X18" s="6"/>
      <c r="Y18" s="6"/>
      <c r="Z18" s="6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</row>
    <row r="19" spans="1:124" s="11" customFormat="1" ht="22.5" customHeight="1" x14ac:dyDescent="0.2">
      <c r="A19" s="10"/>
      <c r="B19" s="153" t="s">
        <v>16</v>
      </c>
      <c r="C19" s="154"/>
      <c r="D19" s="154"/>
      <c r="E19" s="154"/>
      <c r="F19" s="154"/>
      <c r="G19" s="154"/>
      <c r="H19" s="154"/>
      <c r="I19" s="154"/>
      <c r="J19" s="154"/>
      <c r="K19" s="154"/>
      <c r="L19" s="155"/>
      <c r="O19" s="99" t="s">
        <v>52</v>
      </c>
      <c r="P19" s="100" t="s">
        <v>17</v>
      </c>
      <c r="Q19" s="162" t="s">
        <v>158</v>
      </c>
      <c r="R19" s="162"/>
      <c r="S19" s="162"/>
      <c r="T19" s="162"/>
      <c r="U19" s="162" t="s">
        <v>54</v>
      </c>
      <c r="V19" s="162"/>
      <c r="W19" s="163"/>
    </row>
    <row r="20" spans="1:124" s="10" customFormat="1" ht="22.5" customHeight="1" x14ac:dyDescent="0.2">
      <c r="B20" s="156"/>
      <c r="C20" s="157"/>
      <c r="D20" s="157"/>
      <c r="E20" s="157"/>
      <c r="F20" s="157"/>
      <c r="G20" s="157"/>
      <c r="H20" s="157"/>
      <c r="I20" s="157"/>
      <c r="J20" s="157"/>
      <c r="K20" s="157"/>
      <c r="L20" s="158"/>
      <c r="N20" s="11"/>
      <c r="O20" s="101" t="s">
        <v>52</v>
      </c>
      <c r="P20" s="102" t="s">
        <v>18</v>
      </c>
      <c r="Q20" s="143" t="s">
        <v>159</v>
      </c>
      <c r="R20" s="143"/>
      <c r="S20" s="143"/>
      <c r="T20" s="143"/>
      <c r="U20" s="143" t="s">
        <v>54</v>
      </c>
      <c r="V20" s="143"/>
      <c r="W20" s="152"/>
    </row>
    <row r="21" spans="1:124" s="11" customFormat="1" ht="22.5" customHeight="1" x14ac:dyDescent="0.2">
      <c r="A21" s="10"/>
      <c r="B21" s="156"/>
      <c r="C21" s="157"/>
      <c r="D21" s="157"/>
      <c r="E21" s="157"/>
      <c r="F21" s="157"/>
      <c r="G21" s="157"/>
      <c r="H21" s="157"/>
      <c r="I21" s="157"/>
      <c r="J21" s="157"/>
      <c r="K21" s="157"/>
      <c r="L21" s="158"/>
      <c r="O21" s="101" t="s">
        <v>52</v>
      </c>
      <c r="P21" s="102" t="s">
        <v>19</v>
      </c>
      <c r="Q21" s="143" t="s">
        <v>160</v>
      </c>
      <c r="R21" s="143"/>
      <c r="S21" s="143"/>
      <c r="T21" s="143"/>
      <c r="U21" s="143" t="s">
        <v>54</v>
      </c>
      <c r="V21" s="143"/>
      <c r="W21" s="152"/>
    </row>
    <row r="22" spans="1:124" s="11" customFormat="1" ht="22.5" customHeight="1" x14ac:dyDescent="0.2">
      <c r="A22" s="10"/>
      <c r="B22" s="156"/>
      <c r="C22" s="157"/>
      <c r="D22" s="157"/>
      <c r="E22" s="157"/>
      <c r="F22" s="157"/>
      <c r="G22" s="157"/>
      <c r="H22" s="157"/>
      <c r="I22" s="157"/>
      <c r="J22" s="157"/>
      <c r="K22" s="157"/>
      <c r="L22" s="158"/>
      <c r="O22" s="101" t="s">
        <v>52</v>
      </c>
      <c r="P22" s="102" t="s">
        <v>20</v>
      </c>
      <c r="Q22" s="143" t="s">
        <v>161</v>
      </c>
      <c r="R22" s="143"/>
      <c r="S22" s="143"/>
      <c r="T22" s="143"/>
      <c r="U22" s="143" t="s">
        <v>54</v>
      </c>
      <c r="V22" s="143"/>
      <c r="W22" s="152"/>
    </row>
    <row r="23" spans="1:124" s="11" customFormat="1" ht="22.5" customHeight="1" x14ac:dyDescent="0.2">
      <c r="B23" s="156"/>
      <c r="C23" s="157"/>
      <c r="D23" s="157"/>
      <c r="E23" s="157"/>
      <c r="F23" s="157"/>
      <c r="G23" s="157"/>
      <c r="H23" s="157"/>
      <c r="I23" s="157"/>
      <c r="J23" s="157"/>
      <c r="K23" s="157"/>
      <c r="L23" s="158"/>
      <c r="O23" s="101" t="s">
        <v>52</v>
      </c>
      <c r="P23" s="102" t="s">
        <v>21</v>
      </c>
      <c r="Q23" s="143" t="s">
        <v>53</v>
      </c>
      <c r="R23" s="143"/>
      <c r="S23" s="143"/>
      <c r="T23" s="143"/>
      <c r="U23" s="143" t="s">
        <v>54</v>
      </c>
      <c r="V23" s="143"/>
      <c r="W23" s="152"/>
    </row>
    <row r="24" spans="1:124" ht="22.5" customHeight="1" x14ac:dyDescent="0.2">
      <c r="B24" s="156"/>
      <c r="C24" s="157"/>
      <c r="D24" s="157"/>
      <c r="E24" s="157"/>
      <c r="F24" s="157"/>
      <c r="G24" s="157"/>
      <c r="H24" s="157"/>
      <c r="I24" s="157"/>
      <c r="J24" s="157"/>
      <c r="K24" s="157"/>
      <c r="L24" s="158"/>
      <c r="M24" s="11"/>
      <c r="N24" s="11"/>
      <c r="O24" s="101" t="s">
        <v>52</v>
      </c>
      <c r="P24" s="102" t="s">
        <v>22</v>
      </c>
      <c r="Q24" s="143" t="s">
        <v>53</v>
      </c>
      <c r="R24" s="143"/>
      <c r="S24" s="143"/>
      <c r="T24" s="143"/>
      <c r="U24" s="143" t="s">
        <v>54</v>
      </c>
      <c r="V24" s="143"/>
      <c r="W24" s="152"/>
    </row>
    <row r="25" spans="1:124" ht="22.5" customHeight="1" x14ac:dyDescent="0.2">
      <c r="B25" s="156"/>
      <c r="C25" s="157"/>
      <c r="D25" s="157"/>
      <c r="E25" s="157"/>
      <c r="F25" s="157"/>
      <c r="G25" s="157"/>
      <c r="H25" s="157"/>
      <c r="I25" s="157"/>
      <c r="J25" s="157"/>
      <c r="K25" s="157"/>
      <c r="L25" s="158"/>
      <c r="M25" s="11"/>
      <c r="N25" s="11"/>
      <c r="O25" s="101" t="s">
        <v>52</v>
      </c>
      <c r="P25" s="102" t="s">
        <v>23</v>
      </c>
      <c r="Q25" s="143" t="s">
        <v>162</v>
      </c>
      <c r="R25" s="143"/>
      <c r="S25" s="143"/>
      <c r="T25" s="143"/>
      <c r="U25" s="143" t="s">
        <v>54</v>
      </c>
      <c r="V25" s="143"/>
      <c r="W25" s="152"/>
    </row>
    <row r="26" spans="1:124" ht="22.5" customHeight="1" x14ac:dyDescent="0.2">
      <c r="B26" s="159"/>
      <c r="C26" s="160"/>
      <c r="D26" s="160"/>
      <c r="E26" s="160"/>
      <c r="F26" s="160"/>
      <c r="G26" s="160"/>
      <c r="H26" s="160"/>
      <c r="I26" s="160"/>
      <c r="J26" s="160"/>
      <c r="K26" s="160"/>
      <c r="L26" s="161"/>
      <c r="M26" s="11"/>
      <c r="N26" s="11"/>
      <c r="O26" s="103" t="s">
        <v>52</v>
      </c>
      <c r="P26" s="104" t="s">
        <v>24</v>
      </c>
      <c r="Q26" s="164" t="s">
        <v>162</v>
      </c>
      <c r="R26" s="164"/>
      <c r="S26" s="164"/>
      <c r="T26" s="164"/>
      <c r="U26" s="164" t="s">
        <v>54</v>
      </c>
      <c r="V26" s="164"/>
      <c r="W26" s="165"/>
    </row>
    <row r="27" spans="1:124" s="11" customFormat="1" ht="10.15" customHeight="1" x14ac:dyDescent="0.2">
      <c r="P27" s="10"/>
    </row>
    <row r="28" spans="1:124" x14ac:dyDescent="0.2">
      <c r="O28" s="1"/>
    </row>
  </sheetData>
  <sortState ref="A8:DT14">
    <sortCondition ref="K8:K14"/>
  </sortState>
  <mergeCells count="24">
    <mergeCell ref="U26:W26"/>
    <mergeCell ref="U24:W24"/>
    <mergeCell ref="U25:W25"/>
    <mergeCell ref="Q24:T24"/>
    <mergeCell ref="Q25:T25"/>
    <mergeCell ref="Q26:T26"/>
    <mergeCell ref="V2:W2"/>
    <mergeCell ref="N3:S3"/>
    <mergeCell ref="V3:W3"/>
    <mergeCell ref="Q23:T23"/>
    <mergeCell ref="U22:W22"/>
    <mergeCell ref="U23:W23"/>
    <mergeCell ref="U19:W19"/>
    <mergeCell ref="U20:W20"/>
    <mergeCell ref="U21:W21"/>
    <mergeCell ref="Q19:T19"/>
    <mergeCell ref="Q22:T22"/>
    <mergeCell ref="Q20:T20"/>
    <mergeCell ref="Q21:T21"/>
    <mergeCell ref="F5:G5"/>
    <mergeCell ref="N2:S2"/>
    <mergeCell ref="D2:K2"/>
    <mergeCell ref="D3:K3"/>
    <mergeCell ref="B19:L26"/>
  </mergeCells>
  <phoneticPr fontId="0" type="noConversion"/>
  <conditionalFormatting sqref="P7:R17 L7:N17">
    <cfRule type="cellIs" dxfId="0" priority="5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7" orientation="landscape" horizontalDpi="4294967294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D37"/>
  <sheetViews>
    <sheetView workbookViewId="0">
      <selection activeCell="I44" sqref="I44"/>
    </sheetView>
  </sheetViews>
  <sheetFormatPr baseColWidth="10" defaultRowHeight="12.75" x14ac:dyDescent="0.2"/>
  <cols>
    <col min="3" max="5" width="10.5703125" bestFit="1" customWidth="1"/>
    <col min="6" max="68" width="9.7109375" customWidth="1"/>
  </cols>
  <sheetData>
    <row r="3" spans="1:82" x14ac:dyDescent="0.2">
      <c r="C3" s="107" t="s">
        <v>96</v>
      </c>
      <c r="D3" s="107" t="s">
        <v>97</v>
      </c>
      <c r="E3" s="107" t="s">
        <v>98</v>
      </c>
      <c r="F3" s="107" t="s">
        <v>108</v>
      </c>
      <c r="G3" s="107" t="s">
        <v>100</v>
      </c>
      <c r="H3" s="107" t="s">
        <v>101</v>
      </c>
      <c r="I3" s="107" t="s">
        <v>102</v>
      </c>
      <c r="J3" s="107" t="s">
        <v>103</v>
      </c>
      <c r="K3" s="107" t="s">
        <v>104</v>
      </c>
      <c r="L3" s="107" t="s">
        <v>105</v>
      </c>
      <c r="M3" s="107" t="s">
        <v>106</v>
      </c>
      <c r="N3" s="107" t="s">
        <v>107</v>
      </c>
      <c r="O3" s="107" t="s">
        <v>115</v>
      </c>
      <c r="P3" s="107" t="s">
        <v>99</v>
      </c>
      <c r="Q3" s="107" t="s">
        <v>109</v>
      </c>
      <c r="R3" s="107" t="s">
        <v>110</v>
      </c>
      <c r="S3" s="107" t="s">
        <v>111</v>
      </c>
      <c r="T3" s="107" t="s">
        <v>112</v>
      </c>
      <c r="U3" s="107" t="s">
        <v>113</v>
      </c>
      <c r="V3" s="107" t="s">
        <v>114</v>
      </c>
      <c r="W3" s="107" t="s">
        <v>116</v>
      </c>
      <c r="X3" s="107" t="s">
        <v>117</v>
      </c>
      <c r="Y3" s="107" t="s">
        <v>118</v>
      </c>
      <c r="Z3" s="107" t="s">
        <v>119</v>
      </c>
      <c r="AA3" s="107" t="s">
        <v>120</v>
      </c>
      <c r="AB3" s="107" t="s">
        <v>121</v>
      </c>
      <c r="AC3" s="107" t="s">
        <v>122</v>
      </c>
      <c r="AD3" s="107" t="s">
        <v>123</v>
      </c>
      <c r="AE3" s="107" t="s">
        <v>124</v>
      </c>
      <c r="AF3" s="107" t="s">
        <v>125</v>
      </c>
      <c r="AG3" s="107" t="s">
        <v>126</v>
      </c>
      <c r="AH3" s="107" t="s">
        <v>127</v>
      </c>
      <c r="AI3" s="107" t="s">
        <v>128</v>
      </c>
      <c r="AJ3" s="107" t="s">
        <v>129</v>
      </c>
      <c r="AK3" s="107" t="s">
        <v>130</v>
      </c>
      <c r="AL3" s="107" t="s">
        <v>131</v>
      </c>
      <c r="AM3" s="107" t="s">
        <v>132</v>
      </c>
      <c r="AN3" s="107" t="s">
        <v>133</v>
      </c>
      <c r="AO3" s="107" t="s">
        <v>134</v>
      </c>
      <c r="AP3" s="107" t="s">
        <v>135</v>
      </c>
      <c r="AQ3" s="73" t="s">
        <v>56</v>
      </c>
      <c r="AR3" s="73" t="s">
        <v>57</v>
      </c>
      <c r="AS3" s="73" t="s">
        <v>58</v>
      </c>
      <c r="AT3" s="73" t="s">
        <v>59</v>
      </c>
      <c r="AU3" s="73" t="s">
        <v>60</v>
      </c>
      <c r="AV3" s="73" t="s">
        <v>61</v>
      </c>
      <c r="AW3" s="73" t="s">
        <v>62</v>
      </c>
      <c r="AX3" s="73" t="s">
        <v>63</v>
      </c>
      <c r="AY3" s="73" t="s">
        <v>64</v>
      </c>
      <c r="AZ3" s="73" t="s">
        <v>65</v>
      </c>
      <c r="BA3" s="73" t="s">
        <v>66</v>
      </c>
      <c r="BB3" s="73" t="s">
        <v>67</v>
      </c>
      <c r="BC3" s="73" t="s">
        <v>68</v>
      </c>
      <c r="BD3" s="73" t="s">
        <v>69</v>
      </c>
      <c r="BE3" s="73" t="s">
        <v>70</v>
      </c>
      <c r="BF3" s="73" t="s">
        <v>71</v>
      </c>
      <c r="BG3" s="73" t="s">
        <v>72</v>
      </c>
      <c r="BH3" s="73" t="s">
        <v>73</v>
      </c>
      <c r="BI3" s="73" t="s">
        <v>74</v>
      </c>
      <c r="BJ3" s="73" t="s">
        <v>75</v>
      </c>
      <c r="BK3" s="73" t="s">
        <v>76</v>
      </c>
      <c r="BL3" s="73" t="s">
        <v>77</v>
      </c>
      <c r="BM3" s="73" t="s">
        <v>78</v>
      </c>
      <c r="BN3" s="73" t="s">
        <v>79</v>
      </c>
      <c r="BO3" s="73" t="s">
        <v>80</v>
      </c>
      <c r="BP3" s="73" t="s">
        <v>81</v>
      </c>
      <c r="BQ3" s="73" t="s">
        <v>82</v>
      </c>
      <c r="BR3" s="73" t="s">
        <v>83</v>
      </c>
      <c r="BS3" s="73" t="s">
        <v>84</v>
      </c>
      <c r="BT3" s="73" t="s">
        <v>85</v>
      </c>
      <c r="BU3" s="73" t="s">
        <v>86</v>
      </c>
      <c r="BV3" s="73" t="s">
        <v>87</v>
      </c>
      <c r="BW3" s="73" t="s">
        <v>88</v>
      </c>
      <c r="BX3" s="73" t="s">
        <v>89</v>
      </c>
      <c r="BY3" s="73" t="s">
        <v>90</v>
      </c>
      <c r="BZ3" s="73" t="s">
        <v>91</v>
      </c>
      <c r="CA3" s="73" t="s">
        <v>92</v>
      </c>
      <c r="CB3" s="73" t="s">
        <v>93</v>
      </c>
      <c r="CC3" s="73" t="s">
        <v>94</v>
      </c>
      <c r="CD3" s="73" t="s">
        <v>95</v>
      </c>
    </row>
    <row r="4" spans="1:82" x14ac:dyDescent="0.2">
      <c r="B4" s="76" t="s">
        <v>25</v>
      </c>
      <c r="C4" s="74">
        <v>20</v>
      </c>
      <c r="D4" s="74">
        <v>25</v>
      </c>
      <c r="E4" s="74">
        <v>30</v>
      </c>
      <c r="F4" s="74">
        <v>35</v>
      </c>
      <c r="G4" s="74">
        <v>40</v>
      </c>
      <c r="H4" s="74">
        <v>45</v>
      </c>
      <c r="I4" s="74">
        <v>50</v>
      </c>
      <c r="J4" s="74">
        <v>55</v>
      </c>
      <c r="K4" s="74">
        <v>57</v>
      </c>
      <c r="L4" s="74">
        <v>60</v>
      </c>
      <c r="M4" s="75">
        <v>30</v>
      </c>
      <c r="N4" s="75">
        <v>35</v>
      </c>
      <c r="O4" s="75">
        <v>40</v>
      </c>
      <c r="P4" s="75">
        <v>45</v>
      </c>
      <c r="Q4" s="75">
        <v>50</v>
      </c>
      <c r="R4" s="75">
        <v>55</v>
      </c>
      <c r="S4" s="75">
        <v>60</v>
      </c>
      <c r="T4" s="75">
        <v>65</v>
      </c>
      <c r="U4" s="75">
        <v>67</v>
      </c>
      <c r="V4" s="75">
        <v>70</v>
      </c>
      <c r="W4" s="77">
        <v>40</v>
      </c>
      <c r="X4" s="77">
        <v>45</v>
      </c>
      <c r="Y4" s="77">
        <v>50</v>
      </c>
      <c r="Z4" s="77">
        <v>55</v>
      </c>
      <c r="AA4" s="77">
        <v>60</v>
      </c>
      <c r="AB4" s="77">
        <v>65</v>
      </c>
      <c r="AC4" s="77">
        <v>70</v>
      </c>
      <c r="AD4" s="77">
        <v>75</v>
      </c>
      <c r="AE4" s="77">
        <v>77</v>
      </c>
      <c r="AF4" s="77">
        <v>80</v>
      </c>
      <c r="AG4" s="78">
        <v>50</v>
      </c>
      <c r="AH4" s="78">
        <v>55</v>
      </c>
      <c r="AI4" s="78">
        <v>60</v>
      </c>
      <c r="AJ4" s="78">
        <v>65</v>
      </c>
      <c r="AK4" s="78">
        <v>70</v>
      </c>
      <c r="AL4" s="78">
        <v>75</v>
      </c>
      <c r="AM4" s="78">
        <v>80</v>
      </c>
      <c r="AN4" s="78">
        <v>85</v>
      </c>
      <c r="AO4" s="78">
        <v>87</v>
      </c>
      <c r="AP4" s="78">
        <v>90</v>
      </c>
      <c r="AQ4" s="79">
        <v>40</v>
      </c>
      <c r="AR4" s="79">
        <v>55</v>
      </c>
      <c r="AS4" s="79">
        <v>65</v>
      </c>
      <c r="AT4" s="79">
        <v>75</v>
      </c>
      <c r="AU4" s="79">
        <v>80</v>
      </c>
      <c r="AV4" s="79">
        <v>85</v>
      </c>
      <c r="AW4" s="79">
        <v>90</v>
      </c>
      <c r="AX4" s="79">
        <v>95</v>
      </c>
      <c r="AY4" s="79">
        <v>100</v>
      </c>
      <c r="AZ4" s="79">
        <v>105</v>
      </c>
      <c r="BA4" s="82">
        <v>50</v>
      </c>
      <c r="BB4" s="82">
        <v>65</v>
      </c>
      <c r="BC4" s="82">
        <v>80</v>
      </c>
      <c r="BD4" s="82">
        <v>90</v>
      </c>
      <c r="BE4" s="113">
        <v>100</v>
      </c>
      <c r="BF4" s="82">
        <v>110</v>
      </c>
      <c r="BG4" s="82">
        <v>115</v>
      </c>
      <c r="BH4" s="82">
        <v>120</v>
      </c>
      <c r="BI4" s="82">
        <v>125</v>
      </c>
      <c r="BJ4" s="82">
        <v>130</v>
      </c>
      <c r="BK4" s="74">
        <v>80</v>
      </c>
      <c r="BL4" s="74">
        <v>95</v>
      </c>
      <c r="BM4" s="74">
        <v>105</v>
      </c>
      <c r="BN4" s="74">
        <v>120</v>
      </c>
      <c r="BO4" s="74">
        <v>130</v>
      </c>
      <c r="BP4" s="74">
        <v>135</v>
      </c>
      <c r="BQ4" s="74">
        <v>140</v>
      </c>
      <c r="BR4" s="74">
        <v>145</v>
      </c>
      <c r="BS4" s="74">
        <v>150</v>
      </c>
      <c r="BT4" s="74">
        <v>155</v>
      </c>
      <c r="BU4" s="85">
        <v>95</v>
      </c>
      <c r="BV4" s="85">
        <v>110</v>
      </c>
      <c r="BW4" s="85">
        <v>125</v>
      </c>
      <c r="BX4" s="85">
        <v>135</v>
      </c>
      <c r="BY4" s="85">
        <v>145</v>
      </c>
      <c r="BZ4" s="85">
        <v>150</v>
      </c>
      <c r="CA4" s="85">
        <v>155</v>
      </c>
      <c r="CB4" s="85">
        <v>160</v>
      </c>
      <c r="CC4" s="85">
        <v>165</v>
      </c>
      <c r="CD4" s="85">
        <v>170</v>
      </c>
    </row>
    <row r="5" spans="1:82" x14ac:dyDescent="0.2">
      <c r="B5" s="76" t="s">
        <v>26</v>
      </c>
      <c r="C5" s="74">
        <v>25</v>
      </c>
      <c r="D5" s="74">
        <v>35</v>
      </c>
      <c r="E5" s="74">
        <v>40</v>
      </c>
      <c r="F5" s="74">
        <v>45</v>
      </c>
      <c r="G5" s="74">
        <v>50</v>
      </c>
      <c r="H5" s="74">
        <v>55</v>
      </c>
      <c r="I5" s="74">
        <v>60</v>
      </c>
      <c r="J5" s="74">
        <v>65</v>
      </c>
      <c r="K5" s="74">
        <v>67</v>
      </c>
      <c r="L5" s="74">
        <v>70</v>
      </c>
      <c r="M5" s="75">
        <v>35</v>
      </c>
      <c r="N5" s="75">
        <v>42</v>
      </c>
      <c r="O5" s="75">
        <v>50</v>
      </c>
      <c r="P5" s="75">
        <v>55</v>
      </c>
      <c r="Q5" s="75">
        <v>60</v>
      </c>
      <c r="R5" s="75">
        <v>65</v>
      </c>
      <c r="S5" s="75">
        <v>70</v>
      </c>
      <c r="T5" s="75">
        <v>75</v>
      </c>
      <c r="U5" s="75">
        <v>77</v>
      </c>
      <c r="V5" s="75">
        <v>80</v>
      </c>
      <c r="W5" s="77">
        <v>50</v>
      </c>
      <c r="X5" s="77">
        <v>55</v>
      </c>
      <c r="Y5" s="77">
        <v>62</v>
      </c>
      <c r="Z5" s="77">
        <v>70</v>
      </c>
      <c r="AA5" s="77">
        <v>75</v>
      </c>
      <c r="AB5" s="77">
        <v>80</v>
      </c>
      <c r="AC5" s="77">
        <v>85</v>
      </c>
      <c r="AD5" s="77">
        <v>90</v>
      </c>
      <c r="AE5" s="77">
        <v>92</v>
      </c>
      <c r="AF5" s="77">
        <v>95</v>
      </c>
      <c r="AG5" s="78">
        <v>60</v>
      </c>
      <c r="AH5" s="78">
        <v>67</v>
      </c>
      <c r="AI5" s="78">
        <v>75</v>
      </c>
      <c r="AJ5" s="78">
        <v>80</v>
      </c>
      <c r="AK5" s="78">
        <v>85</v>
      </c>
      <c r="AL5" s="78">
        <v>90</v>
      </c>
      <c r="AM5" s="78">
        <v>95</v>
      </c>
      <c r="AN5" s="78">
        <v>100</v>
      </c>
      <c r="AO5" s="78">
        <v>102</v>
      </c>
      <c r="AP5" s="78">
        <v>105</v>
      </c>
      <c r="AQ5" s="80">
        <v>55</v>
      </c>
      <c r="AR5" s="80">
        <v>70</v>
      </c>
      <c r="AS5" s="80">
        <v>80</v>
      </c>
      <c r="AT5" s="80">
        <v>95</v>
      </c>
      <c r="AU5" s="80">
        <v>100</v>
      </c>
      <c r="AV5" s="80">
        <v>105</v>
      </c>
      <c r="AW5" s="80">
        <v>110</v>
      </c>
      <c r="AX5" s="80">
        <v>115</v>
      </c>
      <c r="AY5" s="80">
        <v>120</v>
      </c>
      <c r="AZ5" s="80">
        <v>125</v>
      </c>
      <c r="BA5" s="83">
        <v>65</v>
      </c>
      <c r="BB5" s="83">
        <v>85</v>
      </c>
      <c r="BC5" s="83">
        <v>100</v>
      </c>
      <c r="BD5" s="83">
        <v>110</v>
      </c>
      <c r="BE5" s="83">
        <v>120</v>
      </c>
      <c r="BF5" s="83">
        <v>130</v>
      </c>
      <c r="BG5" s="83">
        <v>135</v>
      </c>
      <c r="BH5" s="83">
        <v>140</v>
      </c>
      <c r="BI5" s="83">
        <v>145</v>
      </c>
      <c r="BJ5" s="83">
        <v>150</v>
      </c>
      <c r="BK5" s="86">
        <v>100</v>
      </c>
      <c r="BL5" s="86">
        <v>115</v>
      </c>
      <c r="BM5" s="86">
        <v>125</v>
      </c>
      <c r="BN5" s="86">
        <v>140</v>
      </c>
      <c r="BO5" s="86">
        <v>150</v>
      </c>
      <c r="BP5" s="86">
        <v>160</v>
      </c>
      <c r="BQ5" s="86">
        <v>165</v>
      </c>
      <c r="BR5" s="86">
        <v>170</v>
      </c>
      <c r="BS5" s="86">
        <v>175</v>
      </c>
      <c r="BT5" s="86">
        <v>180</v>
      </c>
      <c r="BU5" s="84">
        <v>115</v>
      </c>
      <c r="BV5" s="84">
        <v>130</v>
      </c>
      <c r="BW5" s="84">
        <v>145</v>
      </c>
      <c r="BX5" s="84">
        <v>160</v>
      </c>
      <c r="BY5" s="84">
        <v>170</v>
      </c>
      <c r="BZ5" s="84">
        <v>175</v>
      </c>
      <c r="CA5" s="84">
        <v>180</v>
      </c>
      <c r="CB5" s="84">
        <v>185</v>
      </c>
      <c r="CC5" s="84">
        <v>190</v>
      </c>
      <c r="CD5" s="84">
        <v>195</v>
      </c>
    </row>
    <row r="6" spans="1:82" x14ac:dyDescent="0.2">
      <c r="B6" s="76" t="s">
        <v>27</v>
      </c>
      <c r="C6" s="74">
        <v>35</v>
      </c>
      <c r="D6" s="74">
        <v>45</v>
      </c>
      <c r="E6" s="74">
        <v>50</v>
      </c>
      <c r="F6" s="74">
        <v>57</v>
      </c>
      <c r="G6" s="74">
        <v>62</v>
      </c>
      <c r="H6" s="74">
        <v>67</v>
      </c>
      <c r="I6" s="74">
        <v>72</v>
      </c>
      <c r="J6" s="74">
        <v>75</v>
      </c>
      <c r="K6" s="74">
        <v>77</v>
      </c>
      <c r="L6" s="74">
        <v>80</v>
      </c>
      <c r="M6" s="75">
        <v>45</v>
      </c>
      <c r="N6" s="75">
        <v>50</v>
      </c>
      <c r="O6" s="75">
        <v>57</v>
      </c>
      <c r="P6" s="75">
        <v>65</v>
      </c>
      <c r="Q6" s="75">
        <v>70</v>
      </c>
      <c r="R6" s="75">
        <v>75</v>
      </c>
      <c r="S6" s="75">
        <v>80</v>
      </c>
      <c r="T6" s="75">
        <v>85</v>
      </c>
      <c r="U6" s="75">
        <v>90</v>
      </c>
      <c r="V6" s="75">
        <v>95</v>
      </c>
      <c r="W6" s="77">
        <v>60</v>
      </c>
      <c r="X6" s="77">
        <v>65</v>
      </c>
      <c r="Y6" s="77">
        <v>75</v>
      </c>
      <c r="Z6" s="77">
        <v>82</v>
      </c>
      <c r="AA6" s="77">
        <v>90</v>
      </c>
      <c r="AB6" s="77">
        <v>95</v>
      </c>
      <c r="AC6" s="77">
        <v>100</v>
      </c>
      <c r="AD6" s="77">
        <v>105</v>
      </c>
      <c r="AE6" s="77">
        <v>107</v>
      </c>
      <c r="AF6" s="77">
        <v>110</v>
      </c>
      <c r="AG6" s="78">
        <v>70</v>
      </c>
      <c r="AH6" s="78">
        <v>80</v>
      </c>
      <c r="AI6" s="78">
        <v>87</v>
      </c>
      <c r="AJ6" s="78">
        <v>92</v>
      </c>
      <c r="AK6" s="78">
        <v>100</v>
      </c>
      <c r="AL6" s="78">
        <v>107</v>
      </c>
      <c r="AM6" s="78">
        <v>115</v>
      </c>
      <c r="AN6" s="78">
        <v>120</v>
      </c>
      <c r="AO6" s="78">
        <v>122</v>
      </c>
      <c r="AP6" s="78">
        <v>125</v>
      </c>
      <c r="AQ6" s="80">
        <v>70</v>
      </c>
      <c r="AR6" s="80">
        <v>85</v>
      </c>
      <c r="AS6" s="80">
        <v>100</v>
      </c>
      <c r="AT6" s="80">
        <v>110</v>
      </c>
      <c r="AU6" s="80">
        <v>120</v>
      </c>
      <c r="AV6" s="80">
        <v>130</v>
      </c>
      <c r="AW6" s="80">
        <v>135</v>
      </c>
      <c r="AX6" s="80">
        <v>140</v>
      </c>
      <c r="AY6" s="80">
        <v>145</v>
      </c>
      <c r="AZ6" s="80">
        <v>150</v>
      </c>
      <c r="BA6" s="83">
        <v>80</v>
      </c>
      <c r="BB6" s="83">
        <v>100</v>
      </c>
      <c r="BC6" s="83">
        <v>120</v>
      </c>
      <c r="BD6" s="83">
        <v>130</v>
      </c>
      <c r="BE6" s="83">
        <v>140</v>
      </c>
      <c r="BF6" s="83">
        <v>150</v>
      </c>
      <c r="BG6" s="83">
        <v>160</v>
      </c>
      <c r="BH6" s="83">
        <v>165</v>
      </c>
      <c r="BI6" s="83">
        <v>170</v>
      </c>
      <c r="BJ6" s="83">
        <v>175</v>
      </c>
      <c r="BK6" s="86">
        <v>115</v>
      </c>
      <c r="BL6" s="86">
        <v>130</v>
      </c>
      <c r="BM6" s="86">
        <v>150</v>
      </c>
      <c r="BN6" s="86">
        <v>160</v>
      </c>
      <c r="BO6" s="86">
        <v>170</v>
      </c>
      <c r="BP6" s="86">
        <v>180</v>
      </c>
      <c r="BQ6" s="86">
        <v>185</v>
      </c>
      <c r="BR6" s="86">
        <v>190</v>
      </c>
      <c r="BS6" s="86">
        <v>195</v>
      </c>
      <c r="BT6" s="86">
        <v>200</v>
      </c>
      <c r="BU6" s="84">
        <v>130</v>
      </c>
      <c r="BV6" s="84">
        <v>150</v>
      </c>
      <c r="BW6" s="84">
        <v>170</v>
      </c>
      <c r="BX6" s="84">
        <v>185</v>
      </c>
      <c r="BY6" s="84">
        <v>195</v>
      </c>
      <c r="BZ6" s="84">
        <v>200</v>
      </c>
      <c r="CA6" s="84">
        <v>205</v>
      </c>
      <c r="CB6" s="84">
        <v>210</v>
      </c>
      <c r="CC6" s="84">
        <v>215</v>
      </c>
      <c r="CD6" s="84">
        <v>220</v>
      </c>
    </row>
    <row r="7" spans="1:82" x14ac:dyDescent="0.2">
      <c r="B7" s="76" t="s">
        <v>28</v>
      </c>
      <c r="C7" s="74">
        <v>45</v>
      </c>
      <c r="D7" s="74">
        <v>55</v>
      </c>
      <c r="E7" s="74">
        <v>60</v>
      </c>
      <c r="F7" s="74">
        <v>67</v>
      </c>
      <c r="G7" s="74">
        <v>72</v>
      </c>
      <c r="H7" s="74">
        <v>77</v>
      </c>
      <c r="I7" s="74">
        <v>82</v>
      </c>
      <c r="J7" s="74">
        <v>85</v>
      </c>
      <c r="K7" s="74">
        <v>87</v>
      </c>
      <c r="L7" s="74">
        <v>90</v>
      </c>
      <c r="M7" s="75">
        <v>55</v>
      </c>
      <c r="N7" s="75">
        <v>60</v>
      </c>
      <c r="O7" s="75">
        <v>67</v>
      </c>
      <c r="P7" s="75">
        <v>77</v>
      </c>
      <c r="Q7" s="75">
        <v>82</v>
      </c>
      <c r="R7" s="75">
        <v>87</v>
      </c>
      <c r="S7" s="75">
        <v>92</v>
      </c>
      <c r="T7" s="75">
        <v>97</v>
      </c>
      <c r="U7" s="75">
        <v>100</v>
      </c>
      <c r="V7" s="75">
        <v>105</v>
      </c>
      <c r="W7" s="77">
        <v>70</v>
      </c>
      <c r="X7" s="77">
        <v>77</v>
      </c>
      <c r="Y7" s="77">
        <v>87</v>
      </c>
      <c r="Z7" s="77">
        <v>95</v>
      </c>
      <c r="AA7" s="77">
        <v>105</v>
      </c>
      <c r="AB7" s="77">
        <v>110</v>
      </c>
      <c r="AC7" s="77">
        <v>115</v>
      </c>
      <c r="AD7" s="77">
        <v>120</v>
      </c>
      <c r="AE7" s="77">
        <v>122</v>
      </c>
      <c r="AF7" s="77">
        <v>125</v>
      </c>
      <c r="AG7" s="78">
        <v>82</v>
      </c>
      <c r="AH7" s="78">
        <v>92</v>
      </c>
      <c r="AI7" s="78">
        <v>102</v>
      </c>
      <c r="AJ7" s="78">
        <v>107</v>
      </c>
      <c r="AK7" s="78">
        <v>117</v>
      </c>
      <c r="AL7" s="78">
        <v>122</v>
      </c>
      <c r="AM7" s="78">
        <v>130</v>
      </c>
      <c r="AN7" s="78">
        <v>135</v>
      </c>
      <c r="AO7" s="78">
        <v>137</v>
      </c>
      <c r="AP7" s="78">
        <v>140</v>
      </c>
      <c r="AQ7" s="80">
        <v>85</v>
      </c>
      <c r="AR7" s="80">
        <v>100</v>
      </c>
      <c r="AS7" s="80">
        <v>115</v>
      </c>
      <c r="AT7" s="80">
        <v>130</v>
      </c>
      <c r="AU7" s="80">
        <v>140</v>
      </c>
      <c r="AV7" s="80">
        <v>150</v>
      </c>
      <c r="AW7" s="80">
        <v>155</v>
      </c>
      <c r="AX7" s="80">
        <v>160</v>
      </c>
      <c r="AY7" s="80">
        <v>165</v>
      </c>
      <c r="AZ7" s="80">
        <v>170</v>
      </c>
      <c r="BA7" s="83">
        <v>95</v>
      </c>
      <c r="BB7" s="83">
        <v>115</v>
      </c>
      <c r="BC7" s="83">
        <v>135</v>
      </c>
      <c r="BD7" s="83">
        <v>150</v>
      </c>
      <c r="BE7" s="83">
        <v>160</v>
      </c>
      <c r="BF7" s="83">
        <v>170</v>
      </c>
      <c r="BG7" s="83">
        <v>180</v>
      </c>
      <c r="BH7" s="83">
        <v>185</v>
      </c>
      <c r="BI7" s="83">
        <v>190</v>
      </c>
      <c r="BJ7" s="83">
        <v>195</v>
      </c>
      <c r="BK7" s="86">
        <v>130</v>
      </c>
      <c r="BL7" s="86">
        <v>150</v>
      </c>
      <c r="BM7" s="86">
        <v>170</v>
      </c>
      <c r="BN7" s="86">
        <v>180</v>
      </c>
      <c r="BO7" s="86">
        <v>190</v>
      </c>
      <c r="BP7" s="86">
        <v>200</v>
      </c>
      <c r="BQ7" s="86">
        <v>210</v>
      </c>
      <c r="BR7" s="86">
        <v>215</v>
      </c>
      <c r="BS7" s="86">
        <v>220</v>
      </c>
      <c r="BT7" s="86">
        <v>225</v>
      </c>
      <c r="BU7" s="84">
        <v>145</v>
      </c>
      <c r="BV7" s="84">
        <v>170</v>
      </c>
      <c r="BW7" s="84">
        <v>195</v>
      </c>
      <c r="BX7" s="84">
        <v>210</v>
      </c>
      <c r="BY7" s="84">
        <v>220</v>
      </c>
      <c r="BZ7" s="84">
        <v>230</v>
      </c>
      <c r="CA7" s="84">
        <v>235</v>
      </c>
      <c r="CB7" s="84">
        <v>240</v>
      </c>
      <c r="CC7" s="84">
        <v>245</v>
      </c>
      <c r="CD7" s="84">
        <v>250</v>
      </c>
    </row>
    <row r="8" spans="1:82" x14ac:dyDescent="0.2">
      <c r="B8" s="76" t="s">
        <v>29</v>
      </c>
      <c r="C8" s="74">
        <v>55</v>
      </c>
      <c r="D8" s="74">
        <v>65</v>
      </c>
      <c r="E8" s="74">
        <v>72</v>
      </c>
      <c r="F8" s="74">
        <v>82</v>
      </c>
      <c r="G8" s="74">
        <v>87</v>
      </c>
      <c r="H8" s="74">
        <v>92</v>
      </c>
      <c r="I8" s="74">
        <v>97</v>
      </c>
      <c r="J8" s="74">
        <v>100</v>
      </c>
      <c r="K8" s="74">
        <v>102</v>
      </c>
      <c r="L8" s="74">
        <v>105</v>
      </c>
      <c r="M8" s="75">
        <v>68</v>
      </c>
      <c r="N8" s="75">
        <v>75</v>
      </c>
      <c r="O8" s="75">
        <v>82</v>
      </c>
      <c r="P8" s="75">
        <v>92</v>
      </c>
      <c r="Q8" s="75">
        <v>97</v>
      </c>
      <c r="R8" s="75">
        <v>102</v>
      </c>
      <c r="S8" s="75">
        <v>107</v>
      </c>
      <c r="T8" s="75">
        <v>110</v>
      </c>
      <c r="U8" s="75">
        <v>112</v>
      </c>
      <c r="V8" s="75">
        <v>115</v>
      </c>
      <c r="W8" s="77">
        <v>83</v>
      </c>
      <c r="X8" s="77">
        <v>90</v>
      </c>
      <c r="Y8" s="77">
        <v>103</v>
      </c>
      <c r="Z8" s="77">
        <v>110</v>
      </c>
      <c r="AA8" s="77">
        <v>118</v>
      </c>
      <c r="AB8" s="77">
        <v>123</v>
      </c>
      <c r="AC8" s="77">
        <v>127</v>
      </c>
      <c r="AD8" s="77">
        <v>132</v>
      </c>
      <c r="AE8" s="77">
        <v>135</v>
      </c>
      <c r="AF8" s="77">
        <v>140</v>
      </c>
      <c r="AG8" s="78">
        <v>95</v>
      </c>
      <c r="AH8" s="78">
        <v>107</v>
      </c>
      <c r="AI8" s="78">
        <v>123</v>
      </c>
      <c r="AJ8" s="78">
        <v>130</v>
      </c>
      <c r="AK8" s="78">
        <v>137</v>
      </c>
      <c r="AL8" s="78">
        <v>142</v>
      </c>
      <c r="AM8" s="78">
        <v>147</v>
      </c>
      <c r="AN8" s="78">
        <v>150</v>
      </c>
      <c r="AO8" s="78">
        <v>152</v>
      </c>
      <c r="AP8" s="78">
        <v>155</v>
      </c>
      <c r="AQ8" s="80">
        <v>100</v>
      </c>
      <c r="AR8" s="80">
        <v>115</v>
      </c>
      <c r="AS8" s="80">
        <v>130</v>
      </c>
      <c r="AT8" s="80">
        <v>150</v>
      </c>
      <c r="AU8" s="80">
        <v>160</v>
      </c>
      <c r="AV8" s="80">
        <v>170</v>
      </c>
      <c r="AW8" s="80">
        <v>175</v>
      </c>
      <c r="AX8" s="80">
        <v>180</v>
      </c>
      <c r="AY8" s="80">
        <v>185</v>
      </c>
      <c r="AZ8" s="80">
        <v>190</v>
      </c>
      <c r="BA8" s="83">
        <v>110</v>
      </c>
      <c r="BB8" s="83">
        <v>130</v>
      </c>
      <c r="BC8" s="83">
        <v>150</v>
      </c>
      <c r="BD8" s="83">
        <v>170</v>
      </c>
      <c r="BE8" s="83">
        <v>180</v>
      </c>
      <c r="BF8" s="83">
        <v>190</v>
      </c>
      <c r="BG8" s="83">
        <v>200</v>
      </c>
      <c r="BH8" s="83">
        <v>205</v>
      </c>
      <c r="BI8" s="83">
        <v>210</v>
      </c>
      <c r="BJ8" s="83">
        <v>215</v>
      </c>
      <c r="BK8" s="86">
        <v>145</v>
      </c>
      <c r="BL8" s="86">
        <v>170</v>
      </c>
      <c r="BM8" s="86">
        <v>190</v>
      </c>
      <c r="BN8" s="86">
        <v>200</v>
      </c>
      <c r="BO8" s="86">
        <v>215</v>
      </c>
      <c r="BP8" s="86">
        <v>225</v>
      </c>
      <c r="BQ8" s="86">
        <v>230</v>
      </c>
      <c r="BR8" s="86">
        <v>240</v>
      </c>
      <c r="BS8" s="86">
        <v>245</v>
      </c>
      <c r="BT8" s="86">
        <v>250</v>
      </c>
      <c r="BU8" s="84">
        <v>170</v>
      </c>
      <c r="BV8" s="84">
        <v>195</v>
      </c>
      <c r="BW8" s="84">
        <v>225</v>
      </c>
      <c r="BX8" s="84">
        <v>240</v>
      </c>
      <c r="BY8" s="84">
        <v>250</v>
      </c>
      <c r="BZ8" s="84">
        <v>260</v>
      </c>
      <c r="CA8" s="84">
        <v>265</v>
      </c>
      <c r="CB8" s="84">
        <v>270</v>
      </c>
      <c r="CC8" s="84">
        <v>275</v>
      </c>
      <c r="CD8" s="84">
        <v>280</v>
      </c>
    </row>
    <row r="9" spans="1:82" x14ac:dyDescent="0.2">
      <c r="B9" s="76" t="s">
        <v>30</v>
      </c>
      <c r="C9" s="74">
        <v>68</v>
      </c>
      <c r="D9" s="74">
        <v>78</v>
      </c>
      <c r="E9" s="74">
        <v>85</v>
      </c>
      <c r="F9" s="74">
        <v>95</v>
      </c>
      <c r="G9" s="74">
        <v>100</v>
      </c>
      <c r="H9" s="74">
        <v>105</v>
      </c>
      <c r="I9" s="74">
        <v>110</v>
      </c>
      <c r="J9" s="74">
        <v>115</v>
      </c>
      <c r="K9" s="74">
        <v>117</v>
      </c>
      <c r="L9" s="74">
        <v>120</v>
      </c>
      <c r="M9" s="75">
        <v>80</v>
      </c>
      <c r="N9" s="75">
        <v>88</v>
      </c>
      <c r="O9" s="75">
        <v>95</v>
      </c>
      <c r="P9" s="75">
        <v>105</v>
      </c>
      <c r="Q9" s="75">
        <v>110</v>
      </c>
      <c r="R9" s="75">
        <v>115</v>
      </c>
      <c r="S9" s="75">
        <v>120</v>
      </c>
      <c r="T9" s="75">
        <v>125</v>
      </c>
      <c r="U9" s="75">
        <v>130</v>
      </c>
      <c r="V9" s="75">
        <v>135</v>
      </c>
      <c r="W9" s="77">
        <v>97</v>
      </c>
      <c r="X9" s="77">
        <v>105</v>
      </c>
      <c r="Y9" s="77">
        <v>118</v>
      </c>
      <c r="Z9" s="77">
        <v>125</v>
      </c>
      <c r="AA9" s="77">
        <v>135</v>
      </c>
      <c r="AB9" s="77">
        <v>142</v>
      </c>
      <c r="AC9" s="77">
        <v>147</v>
      </c>
      <c r="AD9" s="77">
        <v>152</v>
      </c>
      <c r="AE9" s="77">
        <v>155</v>
      </c>
      <c r="AF9" s="77">
        <v>160</v>
      </c>
      <c r="AG9" s="78">
        <v>110</v>
      </c>
      <c r="AH9" s="78">
        <v>122</v>
      </c>
      <c r="AI9" s="78">
        <v>138</v>
      </c>
      <c r="AJ9" s="78">
        <v>145</v>
      </c>
      <c r="AK9" s="78">
        <v>155</v>
      </c>
      <c r="AL9" s="78">
        <v>165</v>
      </c>
      <c r="AM9" s="78">
        <v>170</v>
      </c>
      <c r="AN9" s="78">
        <v>172</v>
      </c>
      <c r="AO9" s="78">
        <v>175</v>
      </c>
      <c r="AP9" s="78">
        <v>180</v>
      </c>
      <c r="AQ9" s="80">
        <v>115</v>
      </c>
      <c r="AR9" s="80">
        <v>130</v>
      </c>
      <c r="AS9" s="80">
        <v>150</v>
      </c>
      <c r="AT9" s="80">
        <v>170</v>
      </c>
      <c r="AU9" s="80">
        <v>180</v>
      </c>
      <c r="AV9" s="80">
        <v>190</v>
      </c>
      <c r="AW9" s="80">
        <v>200</v>
      </c>
      <c r="AX9" s="80">
        <v>205</v>
      </c>
      <c r="AY9" s="80">
        <v>210</v>
      </c>
      <c r="AZ9" s="80">
        <v>215</v>
      </c>
      <c r="BA9" s="83">
        <v>125</v>
      </c>
      <c r="BB9" s="83">
        <v>145</v>
      </c>
      <c r="BC9" s="83">
        <v>170</v>
      </c>
      <c r="BD9" s="83">
        <v>190</v>
      </c>
      <c r="BE9" s="83">
        <v>200</v>
      </c>
      <c r="BF9" s="83">
        <v>210</v>
      </c>
      <c r="BG9" s="83">
        <v>220</v>
      </c>
      <c r="BH9" s="83">
        <v>225</v>
      </c>
      <c r="BI9" s="83">
        <v>230</v>
      </c>
      <c r="BJ9" s="83">
        <v>235</v>
      </c>
      <c r="BK9" s="86">
        <v>170</v>
      </c>
      <c r="BL9" s="86">
        <v>190</v>
      </c>
      <c r="BM9" s="86">
        <v>218</v>
      </c>
      <c r="BN9" s="86">
        <v>230</v>
      </c>
      <c r="BO9" s="86">
        <v>245</v>
      </c>
      <c r="BP9" s="86">
        <v>255</v>
      </c>
      <c r="BQ9" s="86">
        <v>260</v>
      </c>
      <c r="BR9" s="86">
        <v>270</v>
      </c>
      <c r="BS9" s="86">
        <v>275</v>
      </c>
      <c r="BT9" s="86">
        <v>280</v>
      </c>
      <c r="BU9" s="84">
        <v>190</v>
      </c>
      <c r="BV9" s="84">
        <v>215</v>
      </c>
      <c r="BW9" s="84">
        <v>240</v>
      </c>
      <c r="BX9" s="84">
        <v>260</v>
      </c>
      <c r="BY9" s="84">
        <v>275</v>
      </c>
      <c r="BZ9" s="84">
        <v>287</v>
      </c>
      <c r="CA9" s="84">
        <v>295</v>
      </c>
      <c r="CB9" s="84">
        <v>302</v>
      </c>
      <c r="CC9" s="84">
        <v>310</v>
      </c>
      <c r="CD9" s="84">
        <v>315</v>
      </c>
    </row>
    <row r="10" spans="1:82" x14ac:dyDescent="0.2">
      <c r="B10" s="76" t="s">
        <v>31</v>
      </c>
      <c r="C10" s="74">
        <v>80</v>
      </c>
      <c r="D10" s="74">
        <v>90</v>
      </c>
      <c r="E10" s="74">
        <v>100</v>
      </c>
      <c r="F10" s="74">
        <v>110</v>
      </c>
      <c r="G10" s="74">
        <v>115</v>
      </c>
      <c r="H10" s="74">
        <v>120</v>
      </c>
      <c r="I10" s="74">
        <v>125</v>
      </c>
      <c r="J10" s="74">
        <v>130</v>
      </c>
      <c r="K10" s="74">
        <v>132</v>
      </c>
      <c r="L10" s="74">
        <v>135</v>
      </c>
      <c r="M10" s="75">
        <v>90</v>
      </c>
      <c r="N10" s="75">
        <v>100</v>
      </c>
      <c r="O10" s="75">
        <v>110</v>
      </c>
      <c r="P10" s="75">
        <v>120</v>
      </c>
      <c r="Q10" s="75">
        <v>125</v>
      </c>
      <c r="R10" s="75">
        <v>130</v>
      </c>
      <c r="S10" s="75">
        <v>135</v>
      </c>
      <c r="T10" s="75">
        <v>140</v>
      </c>
      <c r="U10" s="75">
        <v>145</v>
      </c>
      <c r="V10" s="75">
        <v>150</v>
      </c>
      <c r="W10" s="77">
        <v>110</v>
      </c>
      <c r="X10" s="77">
        <v>120</v>
      </c>
      <c r="Y10" s="77">
        <v>138</v>
      </c>
      <c r="Z10" s="77">
        <v>145</v>
      </c>
      <c r="AA10" s="77">
        <v>155</v>
      </c>
      <c r="AB10" s="77">
        <v>162</v>
      </c>
      <c r="AC10" s="77">
        <v>167</v>
      </c>
      <c r="AD10" s="77">
        <v>172</v>
      </c>
      <c r="AE10" s="77">
        <v>175</v>
      </c>
      <c r="AF10" s="77">
        <v>180</v>
      </c>
      <c r="AG10" s="78">
        <v>125</v>
      </c>
      <c r="AH10" s="78">
        <v>140</v>
      </c>
      <c r="AI10" s="78">
        <v>155</v>
      </c>
      <c r="AJ10" s="78">
        <v>165</v>
      </c>
      <c r="AK10" s="78">
        <v>175</v>
      </c>
      <c r="AL10" s="78">
        <v>185</v>
      </c>
      <c r="AM10" s="78">
        <v>190</v>
      </c>
      <c r="AN10" s="78">
        <v>192</v>
      </c>
      <c r="AO10" s="78">
        <v>195</v>
      </c>
      <c r="AP10" s="78">
        <v>200</v>
      </c>
      <c r="AQ10" s="80">
        <v>130</v>
      </c>
      <c r="AR10" s="80">
        <v>150</v>
      </c>
      <c r="AS10" s="80">
        <v>170</v>
      </c>
      <c r="AT10" s="80">
        <v>190</v>
      </c>
      <c r="AU10" s="80">
        <v>200</v>
      </c>
      <c r="AV10" s="80">
        <v>210</v>
      </c>
      <c r="AW10" s="80">
        <v>220</v>
      </c>
      <c r="AX10" s="80">
        <v>225</v>
      </c>
      <c r="AY10" s="80">
        <v>230</v>
      </c>
      <c r="AZ10" s="80">
        <v>235</v>
      </c>
      <c r="BA10" s="83">
        <v>140</v>
      </c>
      <c r="BB10" s="83">
        <v>170</v>
      </c>
      <c r="BC10" s="83">
        <v>190</v>
      </c>
      <c r="BD10" s="83">
        <v>210</v>
      </c>
      <c r="BE10" s="83">
        <v>220</v>
      </c>
      <c r="BF10" s="83">
        <v>230</v>
      </c>
      <c r="BG10" s="83">
        <v>240</v>
      </c>
      <c r="BH10" s="83">
        <v>250</v>
      </c>
      <c r="BI10" s="83">
        <v>255</v>
      </c>
      <c r="BJ10" s="83">
        <v>260</v>
      </c>
      <c r="BK10" s="86">
        <v>190</v>
      </c>
      <c r="BL10" s="86">
        <v>210</v>
      </c>
      <c r="BM10" s="86">
        <v>240</v>
      </c>
      <c r="BN10" s="86">
        <v>250</v>
      </c>
      <c r="BO10" s="86">
        <v>270</v>
      </c>
      <c r="BP10" s="86">
        <v>285</v>
      </c>
      <c r="BQ10" s="86">
        <v>290</v>
      </c>
      <c r="BR10" s="86">
        <v>300</v>
      </c>
      <c r="BS10" s="86">
        <v>305</v>
      </c>
      <c r="BT10" s="86">
        <v>310</v>
      </c>
      <c r="BU10" s="84">
        <v>210</v>
      </c>
      <c r="BV10" s="84">
        <v>235</v>
      </c>
      <c r="BW10" s="84">
        <v>260</v>
      </c>
      <c r="BX10" s="84">
        <v>280</v>
      </c>
      <c r="BY10" s="84">
        <v>295</v>
      </c>
      <c r="BZ10" s="84">
        <v>310</v>
      </c>
      <c r="CA10" s="84">
        <v>320</v>
      </c>
      <c r="CB10" s="84">
        <v>330</v>
      </c>
      <c r="CC10" s="84">
        <v>335</v>
      </c>
      <c r="CD10" s="84">
        <v>340</v>
      </c>
    </row>
    <row r="11" spans="1:82" x14ac:dyDescent="0.2">
      <c r="B11" s="76" t="s">
        <v>32</v>
      </c>
      <c r="C11" s="74">
        <v>90</v>
      </c>
      <c r="D11" s="74">
        <v>105</v>
      </c>
      <c r="E11" s="74">
        <v>115</v>
      </c>
      <c r="F11" s="74">
        <v>125</v>
      </c>
      <c r="G11" s="74">
        <v>130</v>
      </c>
      <c r="H11" s="74">
        <v>135</v>
      </c>
      <c r="I11" s="74">
        <v>140</v>
      </c>
      <c r="J11" s="74">
        <v>145</v>
      </c>
      <c r="K11" s="74">
        <v>147</v>
      </c>
      <c r="L11" s="74">
        <v>150</v>
      </c>
      <c r="M11" s="75">
        <v>105</v>
      </c>
      <c r="N11" s="75">
        <v>115</v>
      </c>
      <c r="O11" s="75">
        <v>125</v>
      </c>
      <c r="P11" s="75">
        <v>135</v>
      </c>
      <c r="Q11" s="75">
        <v>140</v>
      </c>
      <c r="R11" s="75">
        <v>145</v>
      </c>
      <c r="S11" s="75">
        <v>150</v>
      </c>
      <c r="T11" s="75">
        <v>160</v>
      </c>
      <c r="U11" s="75">
        <v>165</v>
      </c>
      <c r="V11" s="75">
        <v>170</v>
      </c>
      <c r="W11" s="77">
        <v>130</v>
      </c>
      <c r="X11" s="77">
        <v>140</v>
      </c>
      <c r="Y11" s="77">
        <v>160</v>
      </c>
      <c r="Z11" s="77">
        <v>165</v>
      </c>
      <c r="AA11" s="77">
        <v>175</v>
      </c>
      <c r="AB11" s="77">
        <v>182</v>
      </c>
      <c r="AC11" s="77">
        <v>187</v>
      </c>
      <c r="AD11" s="77">
        <v>192</v>
      </c>
      <c r="AE11" s="77">
        <v>195</v>
      </c>
      <c r="AF11" s="77">
        <v>200</v>
      </c>
      <c r="AG11" s="78">
        <v>145</v>
      </c>
      <c r="AH11" s="78">
        <v>160</v>
      </c>
      <c r="AI11" s="78">
        <v>175</v>
      </c>
      <c r="AJ11" s="78">
        <v>185</v>
      </c>
      <c r="AK11" s="78">
        <v>195</v>
      </c>
      <c r="AL11" s="78">
        <v>205</v>
      </c>
      <c r="AM11" s="78">
        <v>210</v>
      </c>
      <c r="AN11" s="78">
        <v>212</v>
      </c>
      <c r="AO11" s="78">
        <v>215</v>
      </c>
      <c r="AP11" s="78">
        <v>220</v>
      </c>
      <c r="AQ11" s="80">
        <v>145</v>
      </c>
      <c r="AR11" s="80">
        <v>170</v>
      </c>
      <c r="AS11" s="80">
        <v>190</v>
      </c>
      <c r="AT11" s="80">
        <v>210</v>
      </c>
      <c r="AU11" s="80">
        <v>220</v>
      </c>
      <c r="AV11" s="80">
        <v>230</v>
      </c>
      <c r="AW11" s="80">
        <v>240</v>
      </c>
      <c r="AX11" s="80">
        <v>245</v>
      </c>
      <c r="AY11" s="80">
        <v>250</v>
      </c>
      <c r="AZ11" s="80">
        <v>255</v>
      </c>
      <c r="BA11" s="83">
        <v>155</v>
      </c>
      <c r="BB11" s="83">
        <v>190</v>
      </c>
      <c r="BC11" s="83">
        <v>210</v>
      </c>
      <c r="BD11" s="83">
        <v>230</v>
      </c>
      <c r="BE11" s="83">
        <v>240</v>
      </c>
      <c r="BF11" s="83">
        <v>260</v>
      </c>
      <c r="BG11" s="83">
        <v>270</v>
      </c>
      <c r="BH11" s="83">
        <v>280</v>
      </c>
      <c r="BI11" s="83">
        <v>285</v>
      </c>
      <c r="BJ11" s="83">
        <v>290</v>
      </c>
      <c r="BK11" s="86">
        <v>210</v>
      </c>
      <c r="BL11" s="86">
        <v>230</v>
      </c>
      <c r="BM11" s="86">
        <v>260</v>
      </c>
      <c r="BN11" s="86">
        <v>275</v>
      </c>
      <c r="BO11" s="86">
        <v>295</v>
      </c>
      <c r="BP11" s="86">
        <v>310</v>
      </c>
      <c r="BQ11" s="86">
        <v>315</v>
      </c>
      <c r="BR11" s="86">
        <v>325</v>
      </c>
      <c r="BS11" s="86">
        <v>330</v>
      </c>
      <c r="BT11" s="86">
        <v>335</v>
      </c>
      <c r="BU11" s="84">
        <v>230</v>
      </c>
      <c r="BV11" s="84">
        <v>260</v>
      </c>
      <c r="BW11" s="84">
        <v>280</v>
      </c>
      <c r="BX11" s="84">
        <v>300</v>
      </c>
      <c r="BY11" s="84">
        <v>320</v>
      </c>
      <c r="BZ11" s="84">
        <v>330</v>
      </c>
      <c r="CA11" s="84">
        <v>340</v>
      </c>
      <c r="CB11" s="84">
        <v>350</v>
      </c>
      <c r="CC11" s="84">
        <v>360</v>
      </c>
      <c r="CD11" s="84">
        <v>365</v>
      </c>
    </row>
    <row r="12" spans="1:82" x14ac:dyDescent="0.2">
      <c r="B12" s="76" t="s">
        <v>33</v>
      </c>
      <c r="C12" s="78">
        <v>175</v>
      </c>
      <c r="D12" s="78">
        <v>175</v>
      </c>
      <c r="E12" s="78">
        <v>175</v>
      </c>
      <c r="F12" s="78">
        <v>190</v>
      </c>
      <c r="G12" s="78">
        <v>200</v>
      </c>
      <c r="H12" s="78">
        <v>210</v>
      </c>
      <c r="I12" s="78">
        <v>225</v>
      </c>
      <c r="J12" s="78">
        <v>225</v>
      </c>
      <c r="K12" s="78">
        <v>230</v>
      </c>
      <c r="L12" s="78">
        <v>230</v>
      </c>
      <c r="M12" s="78">
        <v>175</v>
      </c>
      <c r="N12" s="78">
        <v>175</v>
      </c>
      <c r="O12" s="78">
        <v>175</v>
      </c>
      <c r="P12" s="78">
        <v>190</v>
      </c>
      <c r="Q12" s="78">
        <v>200</v>
      </c>
      <c r="R12" s="78">
        <v>210</v>
      </c>
      <c r="S12" s="78">
        <v>225</v>
      </c>
      <c r="T12" s="78">
        <v>225</v>
      </c>
      <c r="U12" s="78">
        <v>230</v>
      </c>
      <c r="V12" s="78">
        <v>230</v>
      </c>
      <c r="W12" s="78">
        <v>175</v>
      </c>
      <c r="X12" s="78">
        <v>175</v>
      </c>
      <c r="Y12" s="78">
        <v>190</v>
      </c>
      <c r="Z12" s="78">
        <v>200</v>
      </c>
      <c r="AA12" s="78">
        <v>210</v>
      </c>
      <c r="AB12" s="78">
        <v>225</v>
      </c>
      <c r="AC12" s="78">
        <v>225</v>
      </c>
      <c r="AD12" s="78">
        <v>230</v>
      </c>
      <c r="AE12" s="78">
        <v>230</v>
      </c>
      <c r="AF12" s="78">
        <v>235</v>
      </c>
      <c r="AG12" s="78">
        <v>175</v>
      </c>
      <c r="AH12" s="78">
        <v>175</v>
      </c>
      <c r="AI12" s="78">
        <v>190</v>
      </c>
      <c r="AJ12" s="78">
        <v>200</v>
      </c>
      <c r="AK12" s="78">
        <v>210</v>
      </c>
      <c r="AL12" s="78">
        <v>225</v>
      </c>
      <c r="AM12" s="78">
        <v>225</v>
      </c>
      <c r="AN12" s="78">
        <v>230</v>
      </c>
      <c r="AO12" s="78">
        <v>230</v>
      </c>
      <c r="AP12" s="78">
        <v>235</v>
      </c>
      <c r="AQ12" s="81">
        <v>275</v>
      </c>
      <c r="AR12" s="81">
        <v>275</v>
      </c>
      <c r="AS12" s="81">
        <v>275</v>
      </c>
      <c r="AT12" s="81">
        <v>295</v>
      </c>
      <c r="AU12" s="81">
        <v>315</v>
      </c>
      <c r="AV12" s="81">
        <v>335</v>
      </c>
      <c r="AW12" s="81">
        <v>360</v>
      </c>
      <c r="AX12" s="81">
        <v>360</v>
      </c>
      <c r="AY12" s="81">
        <v>380</v>
      </c>
      <c r="AZ12" s="81">
        <v>380</v>
      </c>
      <c r="BA12" s="81">
        <v>275</v>
      </c>
      <c r="BB12" s="81">
        <v>275</v>
      </c>
      <c r="BC12" s="81">
        <v>275</v>
      </c>
      <c r="BD12" s="81">
        <v>295</v>
      </c>
      <c r="BE12" s="81">
        <v>315</v>
      </c>
      <c r="BF12" s="81">
        <v>335</v>
      </c>
      <c r="BG12" s="81">
        <v>360</v>
      </c>
      <c r="BH12" s="81">
        <v>360</v>
      </c>
      <c r="BI12" s="81">
        <v>380</v>
      </c>
      <c r="BJ12" s="81">
        <v>380</v>
      </c>
      <c r="BK12" s="84">
        <v>275</v>
      </c>
      <c r="BL12" s="84">
        <v>275</v>
      </c>
      <c r="BM12" s="84">
        <v>295</v>
      </c>
      <c r="BN12" s="84">
        <v>315</v>
      </c>
      <c r="BO12" s="84">
        <v>335</v>
      </c>
      <c r="BP12" s="84">
        <v>360</v>
      </c>
      <c r="BQ12" s="84">
        <v>360</v>
      </c>
      <c r="BR12" s="84">
        <v>380</v>
      </c>
      <c r="BS12" s="84">
        <v>380</v>
      </c>
      <c r="BT12" s="84">
        <v>385</v>
      </c>
      <c r="BU12" s="84">
        <v>275</v>
      </c>
      <c r="BV12" s="84">
        <v>275</v>
      </c>
      <c r="BW12" s="84">
        <v>295</v>
      </c>
      <c r="BX12" s="84">
        <v>315</v>
      </c>
      <c r="BY12" s="84">
        <v>335</v>
      </c>
      <c r="BZ12" s="84">
        <v>360</v>
      </c>
      <c r="CA12" s="84">
        <v>360</v>
      </c>
      <c r="CB12" s="84">
        <v>380</v>
      </c>
      <c r="CC12" s="84">
        <v>380</v>
      </c>
      <c r="CD12" s="84">
        <v>385</v>
      </c>
    </row>
    <row r="13" spans="1:82" x14ac:dyDescent="0.2"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82" x14ac:dyDescent="0.2">
      <c r="BG14" s="57"/>
      <c r="BH14" s="57"/>
      <c r="BI14" s="57"/>
      <c r="BJ14" s="57"/>
      <c r="BK14" s="57"/>
      <c r="BL14" s="57"/>
      <c r="BM14" s="57"/>
      <c r="BN14" s="57"/>
    </row>
    <row r="15" spans="1:82" x14ac:dyDescent="0.2">
      <c r="B15" t="s">
        <v>34</v>
      </c>
      <c r="C15" s="105" t="s">
        <v>35</v>
      </c>
      <c r="D15" s="105" t="s">
        <v>35</v>
      </c>
      <c r="E15" s="105" t="s">
        <v>36</v>
      </c>
      <c r="F15" s="105" t="s">
        <v>37</v>
      </c>
      <c r="H15" s="26" t="s">
        <v>34</v>
      </c>
      <c r="I15" s="106" t="s">
        <v>38</v>
      </c>
      <c r="J15" s="106" t="s">
        <v>38</v>
      </c>
      <c r="K15" s="106" t="s">
        <v>36</v>
      </c>
      <c r="L15" s="106" t="s">
        <v>37</v>
      </c>
      <c r="M15" s="26"/>
      <c r="N15" s="26"/>
      <c r="O15" s="26"/>
      <c r="P15" s="26"/>
      <c r="Q15" s="26"/>
      <c r="R15" s="26"/>
      <c r="S15" s="26"/>
      <c r="T15" s="26"/>
      <c r="U15" s="26"/>
      <c r="BT15" s="105"/>
    </row>
    <row r="16" spans="1:82" x14ac:dyDescent="0.2">
      <c r="A16" s="53">
        <v>10</v>
      </c>
      <c r="B16" s="27" t="s">
        <v>39</v>
      </c>
      <c r="C16" s="73" t="s">
        <v>56</v>
      </c>
      <c r="D16" s="73" t="s">
        <v>66</v>
      </c>
      <c r="E16" s="73" t="s">
        <v>76</v>
      </c>
      <c r="F16" s="73" t="s">
        <v>86</v>
      </c>
      <c r="G16" s="53">
        <v>10</v>
      </c>
      <c r="H16" s="27" t="s">
        <v>39</v>
      </c>
      <c r="I16" s="107" t="s">
        <v>96</v>
      </c>
      <c r="J16" s="107" t="s">
        <v>106</v>
      </c>
      <c r="K16" s="107" t="s">
        <v>116</v>
      </c>
      <c r="L16" s="107" t="s">
        <v>126</v>
      </c>
      <c r="M16" s="26"/>
      <c r="R16" s="28"/>
      <c r="S16" s="28"/>
      <c r="T16" s="26"/>
      <c r="U16" s="26"/>
    </row>
    <row r="17" spans="1:72" x14ac:dyDescent="0.2">
      <c r="A17" s="53">
        <v>35.01</v>
      </c>
      <c r="B17" s="27" t="s">
        <v>39</v>
      </c>
      <c r="C17" s="73" t="s">
        <v>56</v>
      </c>
      <c r="D17" s="73" t="s">
        <v>66</v>
      </c>
      <c r="E17" s="73" t="s">
        <v>76</v>
      </c>
      <c r="F17" s="73" t="s">
        <v>86</v>
      </c>
      <c r="G17">
        <v>35.01</v>
      </c>
      <c r="H17" s="27" t="s">
        <v>39</v>
      </c>
      <c r="I17" s="107" t="s">
        <v>96</v>
      </c>
      <c r="J17" s="107" t="s">
        <v>106</v>
      </c>
      <c r="K17" s="107" t="s">
        <v>116</v>
      </c>
      <c r="L17" s="107" t="s">
        <v>126</v>
      </c>
      <c r="M17" s="26"/>
      <c r="N17" s="107"/>
      <c r="O17" s="107"/>
      <c r="R17" s="28"/>
      <c r="S17" s="28"/>
      <c r="T17" s="26"/>
      <c r="U17" s="26"/>
      <c r="AV17" s="25"/>
      <c r="AW17" s="25"/>
      <c r="BG17" s="105"/>
      <c r="BS17" s="25"/>
      <c r="BT17" s="73"/>
    </row>
    <row r="18" spans="1:72" x14ac:dyDescent="0.2">
      <c r="A18" s="53">
        <v>40.01</v>
      </c>
      <c r="B18" s="27" t="s">
        <v>39</v>
      </c>
      <c r="C18" s="73" t="s">
        <v>56</v>
      </c>
      <c r="D18" s="73" t="s">
        <v>66</v>
      </c>
      <c r="E18" s="73" t="s">
        <v>76</v>
      </c>
      <c r="F18" s="73" t="s">
        <v>86</v>
      </c>
      <c r="G18" s="29">
        <v>40.01</v>
      </c>
      <c r="H18" s="27" t="s">
        <v>39</v>
      </c>
      <c r="I18" s="107" t="s">
        <v>97</v>
      </c>
      <c r="J18" s="107" t="s">
        <v>107</v>
      </c>
      <c r="K18" s="107" t="s">
        <v>116</v>
      </c>
      <c r="L18" s="107" t="s">
        <v>126</v>
      </c>
      <c r="M18" s="26"/>
      <c r="R18" s="28"/>
      <c r="S18" s="28"/>
      <c r="T18" s="26"/>
      <c r="U18" s="26"/>
      <c r="AV18" s="25"/>
      <c r="AW18" s="25"/>
      <c r="BS18" s="25"/>
      <c r="BT18" s="73"/>
    </row>
    <row r="19" spans="1:72" x14ac:dyDescent="0.2">
      <c r="A19" s="53">
        <v>45.01</v>
      </c>
      <c r="B19" s="27" t="s">
        <v>39</v>
      </c>
      <c r="C19" s="73" t="s">
        <v>56</v>
      </c>
      <c r="D19" s="73" t="s">
        <v>66</v>
      </c>
      <c r="E19" s="73" t="s">
        <v>76</v>
      </c>
      <c r="F19" s="73" t="s">
        <v>86</v>
      </c>
      <c r="G19">
        <v>45.01</v>
      </c>
      <c r="H19" s="27" t="s">
        <v>39</v>
      </c>
      <c r="I19" s="107" t="s">
        <v>98</v>
      </c>
      <c r="J19" s="107" t="s">
        <v>115</v>
      </c>
      <c r="K19" s="107" t="s">
        <v>117</v>
      </c>
      <c r="L19" s="107" t="s">
        <v>127</v>
      </c>
      <c r="M19" s="26"/>
      <c r="R19" s="28"/>
      <c r="S19" s="28"/>
      <c r="T19" s="26"/>
      <c r="U19" s="26"/>
      <c r="AV19" s="25"/>
      <c r="AW19" s="25"/>
      <c r="BG19" s="105"/>
      <c r="BS19" s="25"/>
      <c r="BT19" s="73"/>
    </row>
    <row r="20" spans="1:72" x14ac:dyDescent="0.2">
      <c r="A20" s="53">
        <v>49.01</v>
      </c>
      <c r="B20" s="27" t="s">
        <v>39</v>
      </c>
      <c r="C20" s="73" t="s">
        <v>57</v>
      </c>
      <c r="D20" s="73" t="s">
        <v>67</v>
      </c>
      <c r="E20" s="73" t="s">
        <v>76</v>
      </c>
      <c r="F20" s="73" t="s">
        <v>86</v>
      </c>
      <c r="G20">
        <v>49.01</v>
      </c>
      <c r="H20" s="27" t="s">
        <v>39</v>
      </c>
      <c r="I20" s="107" t="s">
        <v>108</v>
      </c>
      <c r="J20" s="107" t="s">
        <v>99</v>
      </c>
      <c r="K20" s="107" t="s">
        <v>118</v>
      </c>
      <c r="L20" s="107" t="s">
        <v>128</v>
      </c>
      <c r="M20" s="26"/>
      <c r="R20" s="28"/>
      <c r="S20" s="28"/>
      <c r="T20" s="26"/>
      <c r="U20" s="26"/>
      <c r="BS20" s="25"/>
      <c r="BT20" s="73"/>
    </row>
    <row r="21" spans="1:72" x14ac:dyDescent="0.2">
      <c r="A21" s="53">
        <v>55.01</v>
      </c>
      <c r="B21" s="27" t="s">
        <v>39</v>
      </c>
      <c r="C21" s="73" t="s">
        <v>58</v>
      </c>
      <c r="D21" s="73" t="s">
        <v>68</v>
      </c>
      <c r="E21" s="73" t="s">
        <v>77</v>
      </c>
      <c r="F21" s="73" t="s">
        <v>87</v>
      </c>
      <c r="G21">
        <v>55.01</v>
      </c>
      <c r="H21" s="27" t="s">
        <v>39</v>
      </c>
      <c r="I21" s="107" t="s">
        <v>100</v>
      </c>
      <c r="J21" s="107" t="s">
        <v>109</v>
      </c>
      <c r="K21" s="107" t="s">
        <v>119</v>
      </c>
      <c r="L21" s="107" t="s">
        <v>129</v>
      </c>
      <c r="M21" s="26"/>
      <c r="R21" s="28"/>
      <c r="S21" s="28"/>
      <c r="T21" s="26"/>
      <c r="U21" s="26"/>
      <c r="BG21" s="105"/>
      <c r="BT21" s="73"/>
    </row>
    <row r="22" spans="1:72" x14ac:dyDescent="0.2">
      <c r="A22" s="53">
        <v>61.01</v>
      </c>
      <c r="B22" s="27" t="s">
        <v>39</v>
      </c>
      <c r="C22" s="73" t="s">
        <v>59</v>
      </c>
      <c r="D22" s="73" t="s">
        <v>69</v>
      </c>
      <c r="E22" s="73" t="s">
        <v>78</v>
      </c>
      <c r="F22" s="73" t="s">
        <v>88</v>
      </c>
      <c r="G22">
        <v>59.01</v>
      </c>
      <c r="H22" s="27" t="s">
        <v>39</v>
      </c>
      <c r="I22" s="107" t="s">
        <v>101</v>
      </c>
      <c r="J22" s="107" t="s">
        <v>110</v>
      </c>
      <c r="K22" s="107" t="s">
        <v>120</v>
      </c>
      <c r="L22" s="107" t="s">
        <v>130</v>
      </c>
      <c r="M22" s="26"/>
      <c r="R22" s="28"/>
      <c r="S22" s="28"/>
      <c r="T22" s="26"/>
      <c r="U22" s="26"/>
    </row>
    <row r="23" spans="1:72" x14ac:dyDescent="0.2">
      <c r="A23" s="53">
        <v>67.010000000000005</v>
      </c>
      <c r="B23" s="27" t="s">
        <v>39</v>
      </c>
      <c r="C23" s="73" t="s">
        <v>60</v>
      </c>
      <c r="D23" s="73" t="s">
        <v>70</v>
      </c>
      <c r="E23" s="73" t="s">
        <v>79</v>
      </c>
      <c r="F23" s="73" t="s">
        <v>89</v>
      </c>
      <c r="G23">
        <v>64.010000000000005</v>
      </c>
      <c r="H23" s="27" t="s">
        <v>39</v>
      </c>
      <c r="I23" s="107" t="s">
        <v>102</v>
      </c>
      <c r="J23" s="107" t="s">
        <v>111</v>
      </c>
      <c r="K23" s="107" t="s">
        <v>121</v>
      </c>
      <c r="L23" s="107" t="s">
        <v>131</v>
      </c>
      <c r="M23" s="26"/>
      <c r="R23" s="28"/>
      <c r="S23" s="28"/>
      <c r="T23" s="26"/>
      <c r="U23" s="26"/>
      <c r="BG23" s="105"/>
    </row>
    <row r="24" spans="1:72" x14ac:dyDescent="0.2">
      <c r="A24" s="53">
        <v>73.010000000000005</v>
      </c>
      <c r="B24" s="27" t="s">
        <v>39</v>
      </c>
      <c r="C24" s="73" t="s">
        <v>61</v>
      </c>
      <c r="D24" s="73" t="s">
        <v>71</v>
      </c>
      <c r="E24" s="73" t="s">
        <v>80</v>
      </c>
      <c r="F24" s="73" t="s">
        <v>90</v>
      </c>
      <c r="G24">
        <v>71.010000000000005</v>
      </c>
      <c r="H24" s="27" t="s">
        <v>39</v>
      </c>
      <c r="I24" s="107" t="s">
        <v>103</v>
      </c>
      <c r="J24" s="107" t="s">
        <v>112</v>
      </c>
      <c r="K24" s="107" t="s">
        <v>122</v>
      </c>
      <c r="L24" s="107" t="s">
        <v>132</v>
      </c>
      <c r="M24" s="26"/>
      <c r="R24" s="28"/>
      <c r="S24" s="28"/>
      <c r="T24" s="26"/>
      <c r="U24" s="26"/>
    </row>
    <row r="25" spans="1:72" x14ac:dyDescent="0.2">
      <c r="A25" s="53">
        <v>81.010000000000005</v>
      </c>
      <c r="B25" s="27" t="s">
        <v>39</v>
      </c>
      <c r="C25" s="73" t="s">
        <v>62</v>
      </c>
      <c r="D25" s="73" t="s">
        <v>72</v>
      </c>
      <c r="E25" s="73" t="s">
        <v>81</v>
      </c>
      <c r="F25" s="73" t="s">
        <v>91</v>
      </c>
      <c r="G25">
        <v>76.010000000000005</v>
      </c>
      <c r="H25" s="27" t="s">
        <v>39</v>
      </c>
      <c r="I25" s="107" t="s">
        <v>104</v>
      </c>
      <c r="J25" s="107" t="s">
        <v>113</v>
      </c>
      <c r="K25" s="107" t="s">
        <v>123</v>
      </c>
      <c r="L25" s="107" t="s">
        <v>133</v>
      </c>
      <c r="M25" s="26"/>
      <c r="R25" s="28"/>
      <c r="S25" s="28"/>
      <c r="T25" s="26"/>
      <c r="U25" s="26"/>
      <c r="BG25" s="105"/>
    </row>
    <row r="26" spans="1:72" x14ac:dyDescent="0.2">
      <c r="A26" s="53">
        <v>89.01</v>
      </c>
      <c r="B26" s="27" t="s">
        <v>39</v>
      </c>
      <c r="C26" s="73" t="s">
        <v>63</v>
      </c>
      <c r="D26" s="73" t="s">
        <v>73</v>
      </c>
      <c r="E26" s="73" t="s">
        <v>82</v>
      </c>
      <c r="F26" s="73" t="s">
        <v>92</v>
      </c>
      <c r="G26">
        <v>81.010000000000005</v>
      </c>
      <c r="H26" s="27" t="s">
        <v>39</v>
      </c>
      <c r="I26" s="107" t="s">
        <v>105</v>
      </c>
      <c r="J26" s="107" t="s">
        <v>114</v>
      </c>
      <c r="K26" s="107" t="s">
        <v>124</v>
      </c>
      <c r="L26" s="107" t="s">
        <v>134</v>
      </c>
      <c r="M26" s="26"/>
      <c r="R26" s="28"/>
      <c r="S26" s="28"/>
      <c r="T26" s="26"/>
      <c r="U26" s="26"/>
    </row>
    <row r="27" spans="1:72" x14ac:dyDescent="0.2">
      <c r="A27" s="53">
        <v>96.01</v>
      </c>
      <c r="B27" s="27" t="s">
        <v>39</v>
      </c>
      <c r="C27" s="73" t="s">
        <v>64</v>
      </c>
      <c r="D27" s="73" t="s">
        <v>74</v>
      </c>
      <c r="E27" s="73" t="s">
        <v>83</v>
      </c>
      <c r="F27" s="73" t="s">
        <v>93</v>
      </c>
      <c r="G27">
        <v>87.01</v>
      </c>
      <c r="H27" s="27" t="s">
        <v>39</v>
      </c>
      <c r="I27" s="107" t="s">
        <v>105</v>
      </c>
      <c r="J27" s="107" t="s">
        <v>114</v>
      </c>
      <c r="K27" s="107" t="s">
        <v>125</v>
      </c>
      <c r="L27" s="107" t="s">
        <v>135</v>
      </c>
      <c r="M27" s="26"/>
      <c r="R27" s="28"/>
      <c r="S27" s="28"/>
      <c r="T27" s="26"/>
      <c r="U27" s="26"/>
      <c r="BG27" s="105"/>
    </row>
    <row r="28" spans="1:72" x14ac:dyDescent="0.2">
      <c r="A28" s="53">
        <v>102.01</v>
      </c>
      <c r="B28" s="27" t="s">
        <v>39</v>
      </c>
      <c r="C28" s="73" t="s">
        <v>65</v>
      </c>
      <c r="D28" s="73" t="s">
        <v>75</v>
      </c>
      <c r="E28" s="73" t="s">
        <v>84</v>
      </c>
      <c r="F28" s="73" t="s">
        <v>94</v>
      </c>
      <c r="H28" s="27"/>
      <c r="I28" s="28"/>
      <c r="J28" s="28"/>
      <c r="K28" s="28"/>
      <c r="L28" s="28"/>
      <c r="M28" s="26"/>
      <c r="P28" s="28"/>
      <c r="Q28" s="28"/>
      <c r="R28" s="28"/>
      <c r="S28" s="28"/>
      <c r="T28" s="26"/>
      <c r="U28" s="26"/>
    </row>
    <row r="29" spans="1:72" x14ac:dyDescent="0.2">
      <c r="A29" s="53">
        <v>109.1</v>
      </c>
      <c r="B29" s="27" t="s">
        <v>39</v>
      </c>
      <c r="C29" s="73" t="s">
        <v>65</v>
      </c>
      <c r="D29" s="73" t="s">
        <v>75</v>
      </c>
      <c r="E29" s="73" t="s">
        <v>85</v>
      </c>
      <c r="F29" s="73" t="s">
        <v>95</v>
      </c>
      <c r="H29" s="27"/>
      <c r="I29" s="28"/>
      <c r="J29" s="28"/>
      <c r="K29" s="28"/>
      <c r="L29" s="28"/>
      <c r="M29" s="26"/>
      <c r="P29" s="28"/>
      <c r="Q29" s="28"/>
      <c r="R29" s="28"/>
      <c r="S29" s="28"/>
      <c r="T29" s="26"/>
      <c r="U29" s="26"/>
      <c r="AV29" s="25"/>
      <c r="AW29" s="25"/>
      <c r="BG29" s="105"/>
    </row>
    <row r="30" spans="1:72" x14ac:dyDescent="0.2">
      <c r="M30" s="26"/>
      <c r="O30" s="28"/>
      <c r="P30" s="28"/>
      <c r="Q30" s="28"/>
      <c r="R30" s="28"/>
      <c r="S30" s="28"/>
      <c r="T30" s="26"/>
      <c r="U30" s="26"/>
    </row>
    <row r="31" spans="1:72" x14ac:dyDescent="0.2">
      <c r="M31" s="26"/>
      <c r="N31" s="28"/>
      <c r="O31" s="28"/>
      <c r="P31" s="28"/>
      <c r="Q31" s="28"/>
      <c r="R31" s="28"/>
      <c r="S31" s="28"/>
      <c r="T31" s="26"/>
      <c r="U31" s="26"/>
      <c r="BG31" s="105"/>
    </row>
    <row r="32" spans="1:72" x14ac:dyDescent="0.2">
      <c r="M32" s="26"/>
      <c r="N32" s="28"/>
      <c r="O32" s="28"/>
      <c r="P32" s="28"/>
      <c r="Q32" s="28"/>
      <c r="R32" s="28"/>
      <c r="S32" s="28"/>
      <c r="T32" s="26"/>
      <c r="U32" s="26"/>
    </row>
    <row r="33" spans="13:59" x14ac:dyDescent="0.2">
      <c r="M33" s="26"/>
      <c r="N33" s="28"/>
      <c r="O33" s="28"/>
      <c r="P33" s="28"/>
      <c r="Q33" s="28"/>
      <c r="R33" s="28"/>
      <c r="S33" s="28"/>
      <c r="T33" s="26"/>
      <c r="U33" s="26"/>
      <c r="BG33" s="105"/>
    </row>
    <row r="35" spans="13:59" x14ac:dyDescent="0.2">
      <c r="BG35" s="105"/>
    </row>
    <row r="37" spans="13:59" x14ac:dyDescent="0.2">
      <c r="BG37" s="105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INDIVIDUEL</vt:lpstr>
      <vt:lpstr>Minimas</vt:lpstr>
      <vt:lpstr>INDIVIDUEL!Zone_d_impression</vt:lpstr>
    </vt:vector>
  </TitlesOfParts>
  <Company>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facomité</cp:lastModifiedBy>
  <cp:lastPrinted>2019-04-07T12:25:22Z</cp:lastPrinted>
  <dcterms:created xsi:type="dcterms:W3CDTF">2004-10-09T07:29:01Z</dcterms:created>
  <dcterms:modified xsi:type="dcterms:W3CDTF">2019-04-07T12:36:57Z</dcterms:modified>
</cp:coreProperties>
</file>